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jpeg" ContentType="image/jpeg"/>
  <Default Extension="png" ContentType="image/png"/>
  <Default Extension="rels" ContentType="application/vnd.openxmlformats-package.relationships+xml"/>
  <Default Extension="svg" ContentType="image/svg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worksheets/sheet13.xml" ContentType="application/vnd.openxmlformats-officedocument.spreadsheetml.worksheet+xml"/>
  <Override PartName="/xl/worksheets/sheet14.xml" ContentType="application/vnd.openxmlformats-officedocument.spreadsheetml.worksheet+xml"/>
  <Override PartName="/xl/worksheets/sheet15.xml" ContentType="application/vnd.openxmlformats-officedocument.spreadsheetml.worksheet+xml"/>
  <Override PartName="/xl/worksheets/sheet16.xml" ContentType="application/vnd.openxmlformats-officedocument.spreadsheetml.worksheet+xml"/>
  <Override PartName="/xl/worksheets/sheet17.xml" ContentType="application/vnd.openxmlformats-officedocument.spreadsheetml.worksheet+xml"/>
  <Override PartName="/xl/worksheets/sheet18.xml" ContentType="application/vnd.openxmlformats-officedocument.spreadsheetml.worksheet+xml"/>
  <Override PartName="/xl/worksheets/sheet19.xml" ContentType="application/vnd.openxmlformats-officedocument.spreadsheetml.worksheet+xml"/>
  <Override PartName="/xl/worksheets/sheet20.xml" ContentType="application/vnd.openxmlformats-officedocument.spreadsheetml.worksheet+xml"/>
  <Override PartName="/xl/worksheets/sheet21.xml" ContentType="application/vnd.openxmlformats-officedocument.spreadsheetml.worksheet+xml"/>
  <Override PartName="/xl/worksheets/sheet22.xml" ContentType="application/vnd.openxmlformats-officedocument.spreadsheetml.worksheet+xml"/>
  <Override PartName="/xl/worksheets/sheet23.xml" ContentType="application/vnd.openxmlformats-officedocument.spreadsheetml.worksheet+xml"/>
  <Override PartName="/xl/worksheets/sheet24.xml" ContentType="application/vnd.openxmlformats-officedocument.spreadsheetml.worksheet+xml"/>
  <Override PartName="/xl/worksheets/sheet25.xml" ContentType="application/vnd.openxmlformats-officedocument.spreadsheetml.worksheet+xml"/>
  <Override PartName="/xl/worksheets/sheet26.xml" ContentType="application/vnd.openxmlformats-officedocument.spreadsheetml.worksheet+xml"/>
  <Override PartName="/xl/worksheets/sheet27.xml" ContentType="application/vnd.openxmlformats-officedocument.spreadsheetml.worksheet+xml"/>
  <Override PartName="/xl/worksheets/sheet28.xml" ContentType="application/vnd.openxmlformats-officedocument.spreadsheetml.worksheet+xml"/>
  <Override PartName="/xl/worksheets/sheet29.xml" ContentType="application/vnd.openxmlformats-officedocument.spreadsheetml.worksheet+xml"/>
  <Override PartName="/xl/worksheets/sheet30.xml" ContentType="application/vnd.openxmlformats-officedocument.spreadsheetml.worksheet+xml"/>
  <Override PartName="/xl/worksheets/sheet31.xml" ContentType="application/vnd.openxmlformats-officedocument.spreadsheetml.worksheet+xml"/>
  <Override PartName="/xl/worksheets/sheet32.xml" ContentType="application/vnd.openxmlformats-officedocument.spreadsheetml.worksheet+xml"/>
  <Override PartName="/xl/worksheets/sheet33.xml" ContentType="application/vnd.openxmlformats-officedocument.spreadsheetml.worksheet+xml"/>
  <Override PartName="/xl/worksheets/sheet34.xml" ContentType="application/vnd.openxmlformats-officedocument.spreadsheetml.worksheet+xml"/>
  <Override PartName="/xl/worksheets/sheet35.xml" ContentType="application/vnd.openxmlformats-officedocument.spreadsheetml.worksheet+xml"/>
  <Override PartName="/xl/worksheets/sheet36.xml" ContentType="application/vnd.openxmlformats-officedocument.spreadsheetml.worksheet+xml"/>
  <Override PartName="/xl/worksheets/sheet37.xml" ContentType="application/vnd.openxmlformats-officedocument.spreadsheetml.worksheet+xml"/>
  <Override PartName="/xl/worksheets/sheet38.xml" ContentType="application/vnd.openxmlformats-officedocument.spreadsheetml.worksheet+xml"/>
  <Override PartName="/xl/worksheets/sheet39.xml" ContentType="application/vnd.openxmlformats-officedocument.spreadsheetml.worksheet+xml"/>
  <Override PartName="/xl/worksheets/sheet40.xml" ContentType="application/vnd.openxmlformats-officedocument.spreadsheetml.worksheet+xml"/>
  <Override PartName="/xl/worksheets/sheet41.xml" ContentType="application/vnd.openxmlformats-officedocument.spreadsheetml.worksheet+xml"/>
  <Override PartName="/xl/worksheets/sheet42.xml" ContentType="application/vnd.openxmlformats-officedocument.spreadsheetml.worksheet+xml"/>
  <Override PartName="/xl/worksheets/sheet43.xml" ContentType="application/vnd.openxmlformats-officedocument.spreadsheetml.worksheet+xml"/>
  <Override PartName="/xl/worksheets/sheet44.xml" ContentType="application/vnd.openxmlformats-officedocument.spreadsheetml.worksheet+xml"/>
  <Override PartName="/xl/worksheets/sheet45.xml" ContentType="application/vnd.openxmlformats-officedocument.spreadsheetml.worksheet+xml"/>
  <Override PartName="/xl/worksheets/sheet46.xml" ContentType="application/vnd.openxmlformats-officedocument.spreadsheetml.worksheet+xml"/>
  <Override PartName="/xl/worksheets/sheet47.xml" ContentType="application/vnd.openxmlformats-officedocument.spreadsheetml.worksheet+xml"/>
  <Override PartName="/xl/worksheets/sheet48.xml" ContentType="application/vnd.openxmlformats-officedocument.spreadsheetml.worksheet+xml"/>
  <Override PartName="/xl/worksheets/sheet49.xml" ContentType="application/vnd.openxmlformats-officedocument.spreadsheetml.worksheet+xml"/>
  <Override PartName="/xl/worksheets/sheet50.xml" ContentType="application/vnd.openxmlformats-officedocument.spreadsheetml.worksheet+xml"/>
  <Override PartName="/xl/worksheets/sheet51.xml" ContentType="application/vnd.openxmlformats-officedocument.spreadsheetml.worksheet+xml"/>
  <Override PartName="/xl/worksheets/sheet52.xml" ContentType="application/vnd.openxmlformats-officedocument.spreadsheetml.worksheet+xml"/>
  <Override PartName="/xl/worksheets/sheet53.xml" ContentType="application/vnd.openxmlformats-officedocument.spreadsheetml.worksheet+xml"/>
  <Override PartName="/xl/worksheets/sheet54.xml" ContentType="application/vnd.openxmlformats-officedocument.spreadsheetml.worksheet+xml"/>
  <Override PartName="/xl/worksheets/sheet55.xml" ContentType="application/vnd.openxmlformats-officedocument.spreadsheetml.worksheet+xml"/>
  <Override PartName="/xl/worksheets/sheet56.xml" ContentType="application/vnd.openxmlformats-officedocument.spreadsheetml.worksheet+xml"/>
  <Override PartName="/xl/worksheets/sheet57.xml" ContentType="application/vnd.openxmlformats-officedocument.spreadsheetml.worksheet+xml"/>
  <Override PartName="/xl/worksheets/sheet58.xml" ContentType="application/vnd.openxmlformats-officedocument.spreadsheetml.worksheet+xml"/>
  <Override PartName="/xl/worksheets/sheet59.xml" ContentType="application/vnd.openxmlformats-officedocument.spreadsheetml.worksheet+xml"/>
  <Override PartName="/xl/worksheets/sheet60.xml" ContentType="application/vnd.openxmlformats-officedocument.spreadsheetml.worksheet+xml"/>
  <Override PartName="/xl/worksheets/sheet61.xml" ContentType="application/vnd.openxmlformats-officedocument.spreadsheetml.worksheet+xml"/>
  <Override PartName="/xl/worksheets/sheet62.xml" ContentType="application/vnd.openxmlformats-officedocument.spreadsheetml.worksheet+xml"/>
  <Override PartName="/xl/worksheets/sheet63.xml" ContentType="application/vnd.openxmlformats-officedocument.spreadsheetml.worksheet+xml"/>
  <Override PartName="/xl/worksheets/sheet64.xml" ContentType="application/vnd.openxmlformats-officedocument.spreadsheetml.worksheet+xml"/>
  <Override PartName="/xl/worksheets/sheet65.xml" ContentType="application/vnd.openxmlformats-officedocument.spreadsheetml.worksheet+xml"/>
  <Override PartName="/xl/worksheets/sheet66.xml" ContentType="application/vnd.openxmlformats-officedocument.spreadsheetml.worksheet+xml"/>
  <Override PartName="/xl/worksheets/sheet67.xml" ContentType="application/vnd.openxmlformats-officedocument.spreadsheetml.worksheet+xml"/>
  <Override PartName="/xl/worksheets/sheet68.xml" ContentType="application/vnd.openxmlformats-officedocument.spreadsheetml.worksheet+xml"/>
  <Override PartName="/xl/worksheets/sheet69.xml" ContentType="application/vnd.openxmlformats-officedocument.spreadsheetml.worksheet+xml"/>
  <Override PartName="/xl/worksheets/sheet70.xml" ContentType="application/vnd.openxmlformats-officedocument.spreadsheetml.worksheet+xml"/>
  <Override PartName="/xl/worksheets/sheet71.xml" ContentType="application/vnd.openxmlformats-officedocument.spreadsheetml.worksheet+xml"/>
  <Override PartName="/xl/worksheets/sheet72.xml" ContentType="application/vnd.openxmlformats-officedocument.spreadsheetml.worksheet+xml"/>
  <Override PartName="/xl/worksheets/sheet73.xml" ContentType="application/vnd.openxmlformats-officedocument.spreadsheetml.worksheet+xml"/>
  <Override PartName="/xl/worksheets/sheet74.xml" ContentType="application/vnd.openxmlformats-officedocument.spreadsheetml.worksheet+xml"/>
  <Override PartName="/xl/worksheets/sheet75.xml" ContentType="application/vnd.openxmlformats-officedocument.spreadsheetml.worksheet+xml"/>
  <Override PartName="/xl/worksheets/sheet76.xml" ContentType="application/vnd.openxmlformats-officedocument.spreadsheetml.worksheet+xml"/>
  <Override PartName="/xl/worksheets/sheet77.xml" ContentType="application/vnd.openxmlformats-officedocument.spreadsheetml.worksheet+xml"/>
  <Override PartName="/xl/worksheets/sheet78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charts/chart1.xml" ContentType="application/vnd.openxmlformats-officedocument.drawingml.chart+xml"/>
  <Override PartName="/xl/charts/style1.xml" ContentType="application/vnd.ms-office.chartstyle+xml"/>
  <Override PartName="/xl/charts/colors1.xml" ContentType="application/vnd.ms-office.chartcolorstyle+xml"/>
  <Override PartName="/xl/charts/chart2.xml" ContentType="application/vnd.openxmlformats-officedocument.drawingml.chart+xml"/>
  <Override PartName="/xl/charts/style2.xml" ContentType="application/vnd.ms-office.chartstyle+xml"/>
  <Override PartName="/xl/charts/colors2.xml" ContentType="application/vnd.ms-office.chartcolorstyle+xml"/>
  <Override PartName="/xl/charts/chart3.xml" ContentType="application/vnd.openxmlformats-officedocument.drawingml.chart+xml"/>
  <Override PartName="/xl/charts/style3.xml" ContentType="application/vnd.ms-office.chartstyle+xml"/>
  <Override PartName="/xl/charts/colors3.xml" ContentType="application/vnd.ms-office.chartcolorstyle+xml"/>
  <Override PartName="/xl/drawings/drawing4.xml" ContentType="application/vnd.openxmlformats-officedocument.drawing+xml"/>
  <Override PartName="/xl/charts/chart4.xml" ContentType="application/vnd.openxmlformats-officedocument.drawingml.chart+xml"/>
  <Override PartName="/xl/charts/style4.xml" ContentType="application/vnd.ms-office.chartstyle+xml"/>
  <Override PartName="/xl/charts/colors4.xml" ContentType="application/vnd.ms-office.chartcolorstyle+xml"/>
  <Override PartName="/xl/charts/chart5.xml" ContentType="application/vnd.openxmlformats-officedocument.drawingml.chart+xml"/>
  <Override PartName="/xl/charts/style5.xml" ContentType="application/vnd.ms-office.chartstyle+xml"/>
  <Override PartName="/xl/charts/colors5.xml" ContentType="application/vnd.ms-office.chartcolorstyle+xml"/>
  <Override PartName="/xl/charts/chart6.xml" ContentType="application/vnd.openxmlformats-officedocument.drawingml.chart+xml"/>
  <Override PartName="/xl/charts/style6.xml" ContentType="application/vnd.ms-office.chartstyle+xml"/>
  <Override PartName="/xl/charts/colors6.xml" ContentType="application/vnd.ms-office.chartcolorstyle+xml"/>
  <Override PartName="/xl/charts/chart7.xml" ContentType="application/vnd.openxmlformats-officedocument.drawingml.chart+xml"/>
  <Override PartName="/xl/charts/style7.xml" ContentType="application/vnd.ms-office.chartstyle+xml"/>
  <Override PartName="/xl/charts/colors7.xml" ContentType="application/vnd.ms-office.chartcolorstyle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drawings/drawing7.xml" ContentType="application/vnd.openxmlformats-officedocument.drawing+xml"/>
  <Override PartName="/xl/charts/chart8.xml" ContentType="application/vnd.openxmlformats-officedocument.drawingml.chart+xml"/>
  <Override PartName="/xl/charts/style8.xml" ContentType="application/vnd.ms-office.chartstyle+xml"/>
  <Override PartName="/xl/charts/colors8.xml" ContentType="application/vnd.ms-office.chartcolorstyle+xml"/>
  <Override PartName="/xl/charts/chart9.xml" ContentType="application/vnd.openxmlformats-officedocument.drawingml.chart+xml"/>
  <Override PartName="/xl/charts/style9.xml" ContentType="application/vnd.ms-office.chartstyle+xml"/>
  <Override PartName="/xl/charts/colors9.xml" ContentType="application/vnd.ms-office.chartcolorstyle+xml"/>
  <Override PartName="/xl/charts/chart10.xml" ContentType="application/vnd.openxmlformats-officedocument.drawingml.chart+xml"/>
  <Override PartName="/xl/charts/style10.xml" ContentType="application/vnd.ms-office.chartstyle+xml"/>
  <Override PartName="/xl/charts/colors10.xml" ContentType="application/vnd.ms-office.chartcolorstyle+xml"/>
  <Override PartName="/xl/drawings/drawing8.xml" ContentType="application/vnd.openxmlformats-officedocument.drawing+xml"/>
  <Override PartName="/xl/drawings/drawing9.xml" ContentType="application/vnd.openxmlformats-officedocument.drawing+xml"/>
  <Override PartName="/xl/drawings/drawing10.xml" ContentType="application/vnd.openxmlformats-officedocument.drawing+xml"/>
  <Override PartName="/xl/drawings/drawing11.xml" ContentType="application/vnd.openxmlformats-officedocument.drawing+xml"/>
  <Override PartName="/xl/drawings/drawing12.xml" ContentType="application/vnd.openxmlformats-officedocument.drawing+xml"/>
  <Override PartName="/xl/drawings/drawing13.xml" ContentType="application/vnd.openxmlformats-officedocument.drawing+xml"/>
  <Override PartName="/xl/drawings/drawing14.xml" ContentType="application/vnd.openxmlformats-officedocument.drawing+xml"/>
  <Override PartName="/xl/drawings/drawing15.xml" ContentType="application/vnd.openxmlformats-officedocument.drawing+xml"/>
  <Override PartName="/xl/drawings/drawing16.xml" ContentType="application/vnd.openxmlformats-officedocument.drawing+xml"/>
  <Override PartName="/xl/drawings/drawing17.xml" ContentType="application/vnd.openxmlformats-officedocument.drawing+xml"/>
  <Override PartName="/xl/drawings/drawing18.xml" ContentType="application/vnd.openxmlformats-officedocument.drawing+xml"/>
  <Override PartName="/xl/drawings/drawing19.xml" ContentType="application/vnd.openxmlformats-officedocument.drawing+xml"/>
  <Override PartName="/xl/drawings/drawing20.xml" ContentType="application/vnd.openxmlformats-officedocument.drawing+xml"/>
  <Override PartName="/xl/drawings/drawing21.xml" ContentType="application/vnd.openxmlformats-officedocument.drawing+xml"/>
  <Override PartName="/xl/drawings/drawing22.xml" ContentType="application/vnd.openxmlformats-officedocument.drawing+xml"/>
  <Override PartName="/xl/drawings/drawing23.xml" ContentType="application/vnd.openxmlformats-officedocument.drawing+xml"/>
  <Override PartName="/xl/drawings/drawing24.xml" ContentType="application/vnd.openxmlformats-officedocument.drawing+xml"/>
  <Override PartName="/xl/drawings/drawing25.xml" ContentType="application/vnd.openxmlformats-officedocument.drawing+xml"/>
  <Override PartName="/xl/drawings/drawing26.xml" ContentType="application/vnd.openxmlformats-officedocument.drawing+xml"/>
  <Override PartName="/xl/drawings/drawing27.xml" ContentType="application/vnd.openxmlformats-officedocument.drawing+xml"/>
  <Override PartName="/xl/drawings/drawing28.xml" ContentType="application/vnd.openxmlformats-officedocument.drawing+xml"/>
  <Override PartName="/xl/drawings/drawing29.xml" ContentType="application/vnd.openxmlformats-officedocument.drawing+xml"/>
  <Override PartName="/xl/drawings/drawing30.xml" ContentType="application/vnd.openxmlformats-officedocument.drawing+xml"/>
  <Override PartName="/xl/drawings/drawing31.xml" ContentType="application/vnd.openxmlformats-officedocument.drawing+xml"/>
  <Override PartName="/xl/drawings/drawing32.xml" ContentType="application/vnd.openxmlformats-officedocument.drawing+xml"/>
  <Override PartName="/xl/drawings/drawing33.xml" ContentType="application/vnd.openxmlformats-officedocument.drawing+xml"/>
  <Override PartName="/xl/drawings/drawing34.xml" ContentType="application/vnd.openxmlformats-officedocument.drawing+xml"/>
  <Override PartName="/xl/drawings/drawing35.xml" ContentType="application/vnd.openxmlformats-officedocument.drawing+xml"/>
  <Override PartName="/xl/drawings/drawing36.xml" ContentType="application/vnd.openxmlformats-officedocument.drawing+xml"/>
  <Override PartName="/xl/drawings/drawing37.xml" ContentType="application/vnd.openxmlformats-officedocument.drawing+xml"/>
  <Override PartName="/xl/drawings/drawing38.xml" ContentType="application/vnd.openxmlformats-officedocument.drawing+xml"/>
  <Override PartName="/xl/drawings/drawing39.xml" ContentType="application/vnd.openxmlformats-officedocument.drawing+xml"/>
  <Override PartName="/xl/drawings/drawing40.xml" ContentType="application/vnd.openxmlformats-officedocument.drawing+xml"/>
  <Override PartName="/xl/drawings/drawing41.xml" ContentType="application/vnd.openxmlformats-officedocument.drawing+xml"/>
  <Override PartName="/xl/drawings/drawing42.xml" ContentType="application/vnd.openxmlformats-officedocument.drawing+xml"/>
  <Override PartName="/xl/drawings/drawing43.xml" ContentType="application/vnd.openxmlformats-officedocument.drawing+xml"/>
  <Override PartName="/xl/drawings/drawing44.xml" ContentType="application/vnd.openxmlformats-officedocument.drawing+xml"/>
  <Override PartName="/xl/drawings/drawing45.xml" ContentType="application/vnd.openxmlformats-officedocument.drawing+xml"/>
  <Override PartName="/xl/drawings/drawing46.xml" ContentType="application/vnd.openxmlformats-officedocument.drawing+xml"/>
  <Override PartName="/xl/drawings/drawing47.xml" ContentType="application/vnd.openxmlformats-officedocument.drawing+xml"/>
  <Override PartName="/xl/drawings/drawing48.xml" ContentType="application/vnd.openxmlformats-officedocument.drawing+xml"/>
  <Override PartName="/xl/drawings/drawing49.xml" ContentType="application/vnd.openxmlformats-officedocument.drawing+xml"/>
  <Override PartName="/xl/drawings/drawing50.xml" ContentType="application/vnd.openxmlformats-officedocument.drawing+xml"/>
  <Override PartName="/xl/drawings/drawing51.xml" ContentType="application/vnd.openxmlformats-officedocument.drawing+xml"/>
  <Override PartName="/xl/drawings/drawing52.xml" ContentType="application/vnd.openxmlformats-officedocument.drawing+xml"/>
  <Override PartName="/xl/drawings/drawing53.xml" ContentType="application/vnd.openxmlformats-officedocument.drawing+xml"/>
  <Override PartName="/xl/drawings/drawing54.xml" ContentType="application/vnd.openxmlformats-officedocument.drawing+xml"/>
  <Override PartName="/xl/drawings/drawing55.xml" ContentType="application/vnd.openxmlformats-officedocument.drawing+xml"/>
  <Override PartName="/xl/drawings/drawing56.xml" ContentType="application/vnd.openxmlformats-officedocument.drawing+xml"/>
  <Override PartName="/xl/drawings/drawing57.xml" ContentType="application/vnd.openxmlformats-officedocument.drawing+xml"/>
  <Override PartName="/xl/drawings/drawing58.xml" ContentType="application/vnd.openxmlformats-officedocument.drawing+xml"/>
  <Override PartName="/xl/drawings/drawing59.xml" ContentType="application/vnd.openxmlformats-officedocument.drawing+xml"/>
  <Override PartName="/xl/drawings/drawing60.xml" ContentType="application/vnd.openxmlformats-officedocument.drawing+xml"/>
  <Override PartName="/xl/drawings/drawing61.xml" ContentType="application/vnd.openxmlformats-officedocument.drawing+xml"/>
  <Override PartName="/xl/drawings/drawing62.xml" ContentType="application/vnd.openxmlformats-officedocument.drawing+xml"/>
  <Override PartName="/xl/drawings/drawing63.xml" ContentType="application/vnd.openxmlformats-officedocument.drawing+xml"/>
  <Override PartName="/xl/drawings/drawing64.xml" ContentType="application/vnd.openxmlformats-officedocument.drawing+xml"/>
  <Override PartName="/xl/drawings/drawing65.xml" ContentType="application/vnd.openxmlformats-officedocument.drawing+xml"/>
  <Override PartName="/xl/drawings/drawing66.xml" ContentType="application/vnd.openxmlformats-officedocument.drawing+xml"/>
  <Override PartName="/xl/drawings/drawing67.xml" ContentType="application/vnd.openxmlformats-officedocument.drawing+xml"/>
  <Override PartName="/xl/drawings/drawing68.xml" ContentType="application/vnd.openxmlformats-officedocument.drawing+xml"/>
  <Override PartName="/xl/drawings/drawing69.xml" ContentType="application/vnd.openxmlformats-officedocument.drawing+xml"/>
  <Override PartName="/xl/drawings/drawing70.xml" ContentType="application/vnd.openxmlformats-officedocument.drawing+xml"/>
  <Override PartName="/xl/drawings/drawing71.xml" ContentType="application/vnd.openxmlformats-officedocument.drawing+xml"/>
  <Override PartName="/xl/drawings/drawing72.xml" ContentType="application/vnd.openxmlformats-officedocument.drawing+xml"/>
  <Override PartName="/xl/drawings/drawing73.xml" ContentType="application/vnd.openxmlformats-officedocument.drawing+xml"/>
  <Override PartName="/xl/drawings/drawing74.xml" ContentType="application/vnd.openxmlformats-officedocument.drawing+xml"/>
  <Override PartName="/xl/drawings/drawing75.xml" ContentType="application/vnd.openxmlformats-officedocument.drawing+xml"/>
  <Override PartName="/xl/drawings/drawing76.xml" ContentType="application/vnd.openxmlformats-officedocument.drawing+xml"/>
  <Override PartName="/xl/drawings/drawing77.xml" ContentType="application/vnd.openxmlformats-officedocument.drawing+xml"/>
  <Override PartName="/xl/calcChain.xml" ContentType="application/vnd.openxmlformats-officedocument.spreadsheetml.calcChain+xml"/>
  <Override PartName="/customXml/itemProps1.xml" ContentType="application/vnd.openxmlformats-officedocument.customXmlProperties+xml"/>
  <Override PartName="/customXml/itemProps2.xml" ContentType="application/vnd.openxmlformats-officedocument.customXmlProperties+xml"/>
  <Override PartName="/customXml/itemProps3.xml" ContentType="application/vnd.openxmlformats-officedocument.customXmlProperties+xml"/>
  <Override PartName="/docProps/core.xml" ContentType="application/vnd.openxmlformats-package.core-properties+xml"/>
  <Override PartName="/docProps/app.xml" ContentType="application/vnd.openxmlformats-officedocument.extended-properties+xml"/>
  <Override PartName="/docProps/custom.xml" ContentType="application/vnd.openxmlformats-officedocument.custom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7029"/>
  <workbookPr codeName="EstaPastaDeTrabalho" defaultThemeVersion="166925"/>
  <mc:AlternateContent xmlns:mc="http://schemas.openxmlformats.org/markup-compatibility/2006">
    <mc:Choice Requires="x15">
      <x15ac:absPath xmlns:x15ac="http://schemas.microsoft.com/office/spreadsheetml/2010/11/ac" url="https://logbitbr.sharepoint.com/sites/E2ECoolers/Shared Documents/General/E2E Latam - 2022/Diagnóstico/Diagnóstico Inicial/1.Brasil/Brasal/"/>
    </mc:Choice>
  </mc:AlternateContent>
  <xr:revisionPtr revIDLastSave="771" documentId="8_{FCDD2FDF-A55D-4DF4-A6E4-29EECBABDB48}" xr6:coauthVersionLast="47" xr6:coauthVersionMax="47" xr10:uidLastSave="{46DEA778-C909-4A73-B29E-670210C531B3}"/>
  <workbookProtection workbookAlgorithmName="SHA-512" workbookHashValue="n9P6ZKYcRmN4Z0vVN91TQBJkKlPZPLvO5aEuy95pfo3XRsXre18+QfnN2xRe/fXTsuCrpJehfIPlDtEWGZNbrA==" workbookSaltValue="jU5HyB3QnYQmGnlGlW/Tfg==" workbookSpinCount="100000" lockStructure="1"/>
  <bookViews>
    <workbookView xWindow="-110" yWindow="-110" windowWidth="19420" windowHeight="10300" tabRatio="342" activeTab="1" xr2:uid="{E8755B14-EE01-4BE6-BED2-53B07B38246A}"/>
  </bookViews>
  <sheets>
    <sheet name="Menu" sheetId="98" r:id="rId1"/>
    <sheet name="Resumen Items" sheetId="99" r:id="rId2"/>
    <sheet name="Cierre Diagnóstico" sheetId="102" state="hidden" r:id="rId3"/>
    <sheet name="Analisis Items " sheetId="100" r:id="rId4"/>
    <sheet name="Calculos " sheetId="101" state="hidden" r:id="rId5"/>
    <sheet name="Instruciones" sheetId="30" r:id="rId6"/>
    <sheet name="Exemplo ITEM" sheetId="19" r:id="rId7"/>
    <sheet name="Analisis Items" sheetId="28" r:id="rId8"/>
    <sheet name="Estratégia" sheetId="16" r:id="rId9"/>
    <sheet name="Adquisición" sheetId="24" r:id="rId10"/>
    <sheet name="Control" sheetId="25" r:id="rId11"/>
    <sheet name="Mercado" sheetId="95" r:id="rId12"/>
    <sheet name="Mantenimiento" sheetId="96" r:id="rId13"/>
    <sheet name="Descarte" sheetId="97" r:id="rId14"/>
    <sheet name="Estrategia 1" sheetId="31" r:id="rId15"/>
    <sheet name="Estrategia 2" sheetId="34" r:id="rId16"/>
    <sheet name="Estratégia 3" sheetId="35" r:id="rId17"/>
    <sheet name="Estrategia 4" sheetId="36" r:id="rId18"/>
    <sheet name="Estrategia 5" sheetId="37" r:id="rId19"/>
    <sheet name="Estrategia 6" sheetId="38" r:id="rId20"/>
    <sheet name="Estrategia 7" sheetId="39" r:id="rId21"/>
    <sheet name="Estrategia 8" sheetId="40" r:id="rId22"/>
    <sheet name="Estrategia 9" sheetId="41" r:id="rId23"/>
    <sheet name="Estrategia 10" sheetId="42" r:id="rId24"/>
    <sheet name="Estrategia 11" sheetId="43" r:id="rId25"/>
    <sheet name="Estrategia 12" sheetId="44" r:id="rId26"/>
    <sheet name="Estrategia 13" sheetId="45" r:id="rId27"/>
    <sheet name="Estrategia 14" sheetId="46" r:id="rId28"/>
    <sheet name="Estrategia 15" sheetId="47" r:id="rId29"/>
    <sheet name="Estrategia 16" sheetId="48" r:id="rId30"/>
    <sheet name="Adquisición 1" sheetId="32" r:id="rId31"/>
    <sheet name="Adquisición 2" sheetId="49" r:id="rId32"/>
    <sheet name="Adquisición 3" sheetId="50" r:id="rId33"/>
    <sheet name="Adquisición 4" sheetId="51" r:id="rId34"/>
    <sheet name="Adquisición 5" sheetId="52" r:id="rId35"/>
    <sheet name="Control 1" sheetId="33" r:id="rId36"/>
    <sheet name="Control 2" sheetId="53" r:id="rId37"/>
    <sheet name="Control 3" sheetId="54" r:id="rId38"/>
    <sheet name="Control 4" sheetId="55" r:id="rId39"/>
    <sheet name="Control 5" sheetId="56" r:id="rId40"/>
    <sheet name="Control 6" sheetId="57" r:id="rId41"/>
    <sheet name="Control 7" sheetId="58" r:id="rId42"/>
    <sheet name="Control 8" sheetId="59" r:id="rId43"/>
    <sheet name="Control 9" sheetId="60" r:id="rId44"/>
    <sheet name="Control 10" sheetId="61" r:id="rId45"/>
    <sheet name="Control 11" sheetId="62" r:id="rId46"/>
    <sheet name="Control 12" sheetId="63" r:id="rId47"/>
    <sheet name="Control 13" sheetId="64" r:id="rId48"/>
    <sheet name="Mercado 1" sheetId="65" r:id="rId49"/>
    <sheet name="Mercado 2" sheetId="66" r:id="rId50"/>
    <sheet name="Mercado 3" sheetId="67" r:id="rId51"/>
    <sheet name="Mercado 4" sheetId="68" r:id="rId52"/>
    <sheet name="Mercado 5" sheetId="69" r:id="rId53"/>
    <sheet name="Mercado 6" sheetId="70" r:id="rId54"/>
    <sheet name="Mercado 7" sheetId="71" r:id="rId55"/>
    <sheet name="Mercado 8" sheetId="72" r:id="rId56"/>
    <sheet name="Mercado 9" sheetId="73" r:id="rId57"/>
    <sheet name="Mercado 10" sheetId="74" r:id="rId58"/>
    <sheet name="Mercado 11" sheetId="75" r:id="rId59"/>
    <sheet name="Mercado 12" sheetId="76" r:id="rId60"/>
    <sheet name="Mercado 13" sheetId="77" r:id="rId61"/>
    <sheet name="Mercado 14" sheetId="78" r:id="rId62"/>
    <sheet name="Mercado 15" sheetId="79" r:id="rId63"/>
    <sheet name="Mantenimiento 1" sheetId="80" r:id="rId64"/>
    <sheet name="Mantenimiento 2" sheetId="81" r:id="rId65"/>
    <sheet name="Mantenimiento 3" sheetId="82" r:id="rId66"/>
    <sheet name="Mantenimiento 4" sheetId="83" r:id="rId67"/>
    <sheet name="Mantenimiento 5" sheetId="84" r:id="rId68"/>
    <sheet name="Mantenimiento 6" sheetId="85" r:id="rId69"/>
    <sheet name="Mantenimiento 7" sheetId="86" r:id="rId70"/>
    <sheet name="Mantenimiento 8" sheetId="87" r:id="rId71"/>
    <sheet name="Mantenimiento 9" sheetId="88" r:id="rId72"/>
    <sheet name="Mantenimiento 10" sheetId="89" r:id="rId73"/>
    <sheet name="Descarte 1" sheetId="90" r:id="rId74"/>
    <sheet name="Descarte 2" sheetId="91" r:id="rId75"/>
    <sheet name="Descarte 3" sheetId="92" r:id="rId76"/>
    <sheet name="Descarte 4" sheetId="93" r:id="rId77"/>
    <sheet name="Descarte 5" sheetId="94" r:id="rId78"/>
  </sheets>
  <definedNames>
    <definedName name="_xlnm._FilterDatabase" localSheetId="9" hidden="1">Adquisición!$B$9:$AG$9</definedName>
    <definedName name="_xlnm._FilterDatabase" localSheetId="10" hidden="1">Control!$B$9:$AG$9</definedName>
    <definedName name="_xlnm._FilterDatabase" localSheetId="13" hidden="1">Descarte!$B$9:$AG$9</definedName>
    <definedName name="_xlnm._FilterDatabase" localSheetId="8" hidden="1">Estratégia!$B$9:$AG$9</definedName>
    <definedName name="_xlnm._FilterDatabase" localSheetId="12" hidden="1">Mantenimiento!$B$9:$AG$9</definedName>
    <definedName name="_xlnm._FilterDatabase" localSheetId="11" hidden="1">Mercado!$B$9:$AG$9</definedName>
    <definedName name="_xlnm._FilterDatabase" localSheetId="1" hidden="1">'Resumen Items'!$A$9:$AO$73</definedName>
    <definedName name="BaseDados" localSheetId="9" hidden="1">Adquisición!$B$7:$AG$8</definedName>
    <definedName name="BaseDados" localSheetId="10" hidden="1">Control!$B$7:$AG$8</definedName>
    <definedName name="BaseDados" localSheetId="13" hidden="1">Descarte!$B$7:$AG$8</definedName>
    <definedName name="BaseDados" localSheetId="8" hidden="1">Estratégia!$B$7:$AG$8</definedName>
    <definedName name="BaseDados" localSheetId="12" hidden="1">Mantenimiento!$B$7:$AG$8</definedName>
    <definedName name="BaseDados" localSheetId="11" hidden="1">Mercado!$B$7:$AG$8</definedName>
    <definedName name="BaseDados" localSheetId="1" hidden="1">'Resumen Items'!$B$7:$AH$8</definedName>
  </definedNames>
  <calcPr calcId="191028"/>
  <extLst>
    <ext xmlns:x15="http://schemas.microsoft.com/office/spreadsheetml/2010/11/main" uri="{140A7094-0E35-4892-8432-C4D2E57EDEB5}">
      <x15:workbookPr chartTrackingRefBase="1"/>
    </ex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</xcalcf:calcFeatures>
    </ext>
  </extLst>
</workbook>
</file>

<file path=xl/calcChain.xml><?xml version="1.0" encoding="utf-8"?>
<calcChain xmlns="http://schemas.openxmlformats.org/spreadsheetml/2006/main">
  <c r="M12" i="96" l="1"/>
  <c r="M11" i="96"/>
  <c r="AE80" i="102"/>
  <c r="AE79" i="102"/>
  <c r="AE78" i="102"/>
  <c r="AE77" i="102"/>
  <c r="AE74" i="102"/>
  <c r="AE72" i="102"/>
  <c r="AE70" i="102"/>
  <c r="AE69" i="102"/>
  <c r="AE68" i="102"/>
  <c r="AE66" i="102"/>
  <c r="AE62" i="102"/>
  <c r="AE52" i="102"/>
  <c r="AE50" i="102"/>
  <c r="AE48" i="102"/>
  <c r="AE46" i="102"/>
  <c r="AE44" i="102"/>
  <c r="AE39" i="102"/>
  <c r="AE35" i="102"/>
  <c r="AE32" i="102"/>
  <c r="AE31" i="102"/>
  <c r="AE29" i="102"/>
  <c r="AE27" i="102"/>
  <c r="AE26" i="102"/>
  <c r="AE25" i="102"/>
  <c r="AE24" i="102"/>
  <c r="AE23" i="102"/>
  <c r="AE22" i="102"/>
  <c r="AE21" i="102"/>
  <c r="AE20" i="102"/>
  <c r="AE19" i="102"/>
  <c r="AE18" i="102"/>
  <c r="AE17" i="102"/>
  <c r="Y80" i="102" l="1"/>
  <c r="X80" i="102"/>
  <c r="AB80" i="102" s="1"/>
  <c r="AP80" i="102" s="1"/>
  <c r="AV80" i="102" s="1"/>
  <c r="W80" i="102"/>
  <c r="V80" i="102"/>
  <c r="Z80" i="102" s="1"/>
  <c r="Y79" i="102"/>
  <c r="AC79" i="102" s="1"/>
  <c r="AQ79" i="102" s="1"/>
  <c r="AW79" i="102" s="1"/>
  <c r="X79" i="102"/>
  <c r="AB79" i="102" s="1"/>
  <c r="AP79" i="102" s="1"/>
  <c r="AV79" i="102" s="1"/>
  <c r="W79" i="102"/>
  <c r="AA79" i="102" s="1"/>
  <c r="AO79" i="102" s="1"/>
  <c r="AU79" i="102" s="1"/>
  <c r="V79" i="102"/>
  <c r="Z79" i="102" s="1"/>
  <c r="AN79" i="102" s="1"/>
  <c r="Y78" i="102"/>
  <c r="AC78" i="102" s="1"/>
  <c r="AQ78" i="102" s="1"/>
  <c r="AW78" i="102" s="1"/>
  <c r="X78" i="102"/>
  <c r="AB78" i="102" s="1"/>
  <c r="AP78" i="102" s="1"/>
  <c r="AV78" i="102" s="1"/>
  <c r="W78" i="102"/>
  <c r="V78" i="102"/>
  <c r="Z78" i="102" s="1"/>
  <c r="Y77" i="102"/>
  <c r="AC77" i="102" s="1"/>
  <c r="AQ77" i="102" s="1"/>
  <c r="AW77" i="102" s="1"/>
  <c r="X77" i="102"/>
  <c r="AB77" i="102" s="1"/>
  <c r="AP77" i="102" s="1"/>
  <c r="AV77" i="102" s="1"/>
  <c r="W77" i="102"/>
  <c r="AA77" i="102" s="1"/>
  <c r="AO77" i="102" s="1"/>
  <c r="AU77" i="102" s="1"/>
  <c r="V77" i="102"/>
  <c r="Z77" i="102" s="1"/>
  <c r="AN77" i="102" s="1"/>
  <c r="Y75" i="102"/>
  <c r="AC75" i="102" s="1"/>
  <c r="AQ75" i="102" s="1"/>
  <c r="AW75" i="102" s="1"/>
  <c r="X75" i="102"/>
  <c r="AB75" i="102" s="1"/>
  <c r="AP75" i="102" s="1"/>
  <c r="AV75" i="102" s="1"/>
  <c r="W75" i="102"/>
  <c r="AA75" i="102" s="1"/>
  <c r="AO75" i="102" s="1"/>
  <c r="AU75" i="102" s="1"/>
  <c r="Y74" i="102"/>
  <c r="AC74" i="102" s="1"/>
  <c r="AQ74" i="102" s="1"/>
  <c r="AW74" i="102" s="1"/>
  <c r="X74" i="102"/>
  <c r="AB74" i="102" s="1"/>
  <c r="AP74" i="102" s="1"/>
  <c r="AV74" i="102" s="1"/>
  <c r="W74" i="102"/>
  <c r="AA74" i="102" s="1"/>
  <c r="AO74" i="102" s="1"/>
  <c r="AU74" i="102" s="1"/>
  <c r="V74" i="102"/>
  <c r="Z74" i="102" s="1"/>
  <c r="Y73" i="102"/>
  <c r="AC73" i="102" s="1"/>
  <c r="AQ73" i="102" s="1"/>
  <c r="AW73" i="102" s="1"/>
  <c r="Y72" i="102"/>
  <c r="AC72" i="102" s="1"/>
  <c r="AQ72" i="102" s="1"/>
  <c r="AW72" i="102" s="1"/>
  <c r="X72" i="102"/>
  <c r="AB72" i="102" s="1"/>
  <c r="AP72" i="102" s="1"/>
  <c r="AV72" i="102" s="1"/>
  <c r="W72" i="102"/>
  <c r="AA72" i="102" s="1"/>
  <c r="AO72" i="102" s="1"/>
  <c r="AU72" i="102" s="1"/>
  <c r="V72" i="102"/>
  <c r="Z72" i="102" s="1"/>
  <c r="Y70" i="102"/>
  <c r="AC70" i="102" s="1"/>
  <c r="AQ70" i="102" s="1"/>
  <c r="AW70" i="102" s="1"/>
  <c r="X70" i="102"/>
  <c r="AB70" i="102" s="1"/>
  <c r="AP70" i="102" s="1"/>
  <c r="AV70" i="102" s="1"/>
  <c r="W70" i="102"/>
  <c r="AA70" i="102" s="1"/>
  <c r="AO70" i="102" s="1"/>
  <c r="AU70" i="102" s="1"/>
  <c r="V70" i="102"/>
  <c r="Z70" i="102" s="1"/>
  <c r="Y69" i="102"/>
  <c r="AC69" i="102" s="1"/>
  <c r="AQ69" i="102" s="1"/>
  <c r="AW69" i="102" s="1"/>
  <c r="X69" i="102"/>
  <c r="AB69" i="102" s="1"/>
  <c r="AP69" i="102" s="1"/>
  <c r="AV69" i="102" s="1"/>
  <c r="W69" i="102"/>
  <c r="AA69" i="102" s="1"/>
  <c r="AO69" i="102" s="1"/>
  <c r="AU69" i="102" s="1"/>
  <c r="V69" i="102"/>
  <c r="Z69" i="102" s="1"/>
  <c r="AN69" i="102" s="1"/>
  <c r="Y68" i="102"/>
  <c r="AC68" i="102" s="1"/>
  <c r="AQ68" i="102" s="1"/>
  <c r="AW68" i="102" s="1"/>
  <c r="X68" i="102"/>
  <c r="AB68" i="102" s="1"/>
  <c r="AP68" i="102" s="1"/>
  <c r="AV68" i="102" s="1"/>
  <c r="W68" i="102"/>
  <c r="AA68" i="102" s="1"/>
  <c r="AO68" i="102" s="1"/>
  <c r="AU68" i="102" s="1"/>
  <c r="V68" i="102"/>
  <c r="Z68" i="102" s="1"/>
  <c r="Y67" i="102"/>
  <c r="AC67" i="102" s="1"/>
  <c r="AQ67" i="102" s="1"/>
  <c r="AW67" i="102" s="1"/>
  <c r="W67" i="102"/>
  <c r="AA67" i="102" s="1"/>
  <c r="AO67" i="102" s="1"/>
  <c r="AU67" i="102" s="1"/>
  <c r="V67" i="102"/>
  <c r="Z67" i="102" s="1"/>
  <c r="AN67" i="102" s="1"/>
  <c r="Y66" i="102"/>
  <c r="AC66" i="102" s="1"/>
  <c r="AQ66" i="102" s="1"/>
  <c r="AW66" i="102" s="1"/>
  <c r="X66" i="102"/>
  <c r="AB66" i="102" s="1"/>
  <c r="AP66" i="102" s="1"/>
  <c r="AV66" i="102" s="1"/>
  <c r="W66" i="102"/>
  <c r="AA66" i="102" s="1"/>
  <c r="AO66" i="102" s="1"/>
  <c r="AU66" i="102" s="1"/>
  <c r="V66" i="102"/>
  <c r="Z66" i="102" s="1"/>
  <c r="Y65" i="102"/>
  <c r="AC65" i="102" s="1"/>
  <c r="AQ65" i="102" s="1"/>
  <c r="AW65" i="102" s="1"/>
  <c r="X65" i="102"/>
  <c r="AB65" i="102" s="1"/>
  <c r="AP65" i="102" s="1"/>
  <c r="AV65" i="102" s="1"/>
  <c r="V65" i="102"/>
  <c r="Z65" i="102" s="1"/>
  <c r="Y64" i="102"/>
  <c r="AC64" i="102" s="1"/>
  <c r="AQ64" i="102" s="1"/>
  <c r="AW64" i="102" s="1"/>
  <c r="X64" i="102"/>
  <c r="AB64" i="102" s="1"/>
  <c r="AP64" i="102" s="1"/>
  <c r="AV64" i="102" s="1"/>
  <c r="V64" i="102"/>
  <c r="Z64" i="102" s="1"/>
  <c r="AN64" i="102" s="1"/>
  <c r="Y63" i="102"/>
  <c r="AC63" i="102" s="1"/>
  <c r="AQ63" i="102" s="1"/>
  <c r="AW63" i="102" s="1"/>
  <c r="W63" i="102"/>
  <c r="AA63" i="102" s="1"/>
  <c r="AO63" i="102" s="1"/>
  <c r="AU63" i="102" s="1"/>
  <c r="V63" i="102"/>
  <c r="Z63" i="102" s="1"/>
  <c r="Y62" i="102"/>
  <c r="AC62" i="102" s="1"/>
  <c r="AQ62" i="102" s="1"/>
  <c r="AW62" i="102" s="1"/>
  <c r="X62" i="102"/>
  <c r="AB62" i="102" s="1"/>
  <c r="AP62" i="102" s="1"/>
  <c r="AV62" i="102" s="1"/>
  <c r="W62" i="102"/>
  <c r="AA62" i="102" s="1"/>
  <c r="V62" i="102"/>
  <c r="Z62" i="102" s="1"/>
  <c r="AN62" i="102" s="1"/>
  <c r="Y61" i="102"/>
  <c r="AC61" i="102" s="1"/>
  <c r="AQ61" i="102" s="1"/>
  <c r="AW61" i="102" s="1"/>
  <c r="X61" i="102"/>
  <c r="AB61" i="102" s="1"/>
  <c r="AP61" i="102" s="1"/>
  <c r="AV61" i="102" s="1"/>
  <c r="Y60" i="102"/>
  <c r="AC60" i="102" s="1"/>
  <c r="AQ60" i="102" s="1"/>
  <c r="AW60" i="102" s="1"/>
  <c r="Y59" i="102"/>
  <c r="AC59" i="102" s="1"/>
  <c r="AQ59" i="102" s="1"/>
  <c r="AW59" i="102" s="1"/>
  <c r="V59" i="102"/>
  <c r="Z59" i="102" s="1"/>
  <c r="Y58" i="102"/>
  <c r="AC58" i="102" s="1"/>
  <c r="AQ58" i="102" s="1"/>
  <c r="AW58" i="102" s="1"/>
  <c r="X58" i="102"/>
  <c r="AB58" i="102" s="1"/>
  <c r="AP58" i="102" s="1"/>
  <c r="AV58" i="102" s="1"/>
  <c r="W58" i="102"/>
  <c r="AA58" i="102" s="1"/>
  <c r="AO58" i="102" s="1"/>
  <c r="AU58" i="102" s="1"/>
  <c r="Y57" i="102"/>
  <c r="AC57" i="102" s="1"/>
  <c r="AQ57" i="102" s="1"/>
  <c r="AW57" i="102" s="1"/>
  <c r="Y56" i="102"/>
  <c r="AC56" i="102" s="1"/>
  <c r="AQ56" i="102" s="1"/>
  <c r="AW56" i="102" s="1"/>
  <c r="X56" i="102"/>
  <c r="AB56" i="102" s="1"/>
  <c r="AP56" i="102" s="1"/>
  <c r="AV56" i="102" s="1"/>
  <c r="Y55" i="102"/>
  <c r="AC55" i="102" s="1"/>
  <c r="AQ55" i="102" s="1"/>
  <c r="AW55" i="102" s="1"/>
  <c r="V55" i="102"/>
  <c r="Z55" i="102" s="1"/>
  <c r="AN55" i="102" s="1"/>
  <c r="AT55" i="102" s="1"/>
  <c r="Y54" i="102"/>
  <c r="AC54" i="102" s="1"/>
  <c r="AQ54" i="102" s="1"/>
  <c r="AW54" i="102" s="1"/>
  <c r="Y52" i="102"/>
  <c r="AC52" i="102" s="1"/>
  <c r="AQ52" i="102" s="1"/>
  <c r="AW52" i="102" s="1"/>
  <c r="X52" i="102"/>
  <c r="AB52" i="102" s="1"/>
  <c r="AP52" i="102" s="1"/>
  <c r="AV52" i="102" s="1"/>
  <c r="W52" i="102"/>
  <c r="AA52" i="102" s="1"/>
  <c r="AO52" i="102" s="1"/>
  <c r="AU52" i="102" s="1"/>
  <c r="V52" i="102"/>
  <c r="Z52" i="102" s="1"/>
  <c r="AN52" i="102" s="1"/>
  <c r="AT52" i="102" s="1"/>
  <c r="Y51" i="102"/>
  <c r="AC51" i="102" s="1"/>
  <c r="AQ51" i="102" s="1"/>
  <c r="AW51" i="102" s="1"/>
  <c r="Y50" i="102"/>
  <c r="AC50" i="102" s="1"/>
  <c r="AQ50" i="102" s="1"/>
  <c r="AW50" i="102" s="1"/>
  <c r="X50" i="102"/>
  <c r="AB50" i="102" s="1"/>
  <c r="AP50" i="102" s="1"/>
  <c r="AV50" i="102" s="1"/>
  <c r="W50" i="102"/>
  <c r="AA50" i="102" s="1"/>
  <c r="AO50" i="102" s="1"/>
  <c r="AU50" i="102" s="1"/>
  <c r="V50" i="102"/>
  <c r="Z50" i="102" s="1"/>
  <c r="AN50" i="102" s="1"/>
  <c r="AT50" i="102" s="1"/>
  <c r="Y49" i="102"/>
  <c r="AC49" i="102" s="1"/>
  <c r="AQ49" i="102" s="1"/>
  <c r="AW49" i="102" s="1"/>
  <c r="X49" i="102"/>
  <c r="AB49" i="102" s="1"/>
  <c r="AP49" i="102" s="1"/>
  <c r="AV49" i="102" s="1"/>
  <c r="V49" i="102"/>
  <c r="Z49" i="102" s="1"/>
  <c r="Y48" i="102"/>
  <c r="AC48" i="102" s="1"/>
  <c r="AQ48" i="102" s="1"/>
  <c r="AW48" i="102" s="1"/>
  <c r="X48" i="102"/>
  <c r="AB48" i="102" s="1"/>
  <c r="AP48" i="102" s="1"/>
  <c r="AV48" i="102" s="1"/>
  <c r="V48" i="102"/>
  <c r="Z48" i="102" s="1"/>
  <c r="Y47" i="102"/>
  <c r="AC47" i="102" s="1"/>
  <c r="Y46" i="102"/>
  <c r="AC46" i="102" s="1"/>
  <c r="AQ46" i="102" s="1"/>
  <c r="AW46" i="102" s="1"/>
  <c r="X46" i="102"/>
  <c r="AB46" i="102" s="1"/>
  <c r="AP46" i="102" s="1"/>
  <c r="AV46" i="102" s="1"/>
  <c r="W46" i="102"/>
  <c r="AA46" i="102" s="1"/>
  <c r="AO46" i="102" s="1"/>
  <c r="AU46" i="102" s="1"/>
  <c r="V46" i="102"/>
  <c r="Z46" i="102" s="1"/>
  <c r="W45" i="102"/>
  <c r="AA45" i="102" s="1"/>
  <c r="AO45" i="102" s="1"/>
  <c r="AU45" i="102" s="1"/>
  <c r="V45" i="102"/>
  <c r="Z45" i="102" s="1"/>
  <c r="Y44" i="102"/>
  <c r="AC44" i="102" s="1"/>
  <c r="AQ44" i="102" s="1"/>
  <c r="AW44" i="102" s="1"/>
  <c r="X44" i="102"/>
  <c r="AB44" i="102" s="1"/>
  <c r="AP44" i="102" s="1"/>
  <c r="AV44" i="102" s="1"/>
  <c r="W44" i="102"/>
  <c r="AA44" i="102" s="1"/>
  <c r="AO44" i="102" s="1"/>
  <c r="AU44" i="102" s="1"/>
  <c r="V44" i="102"/>
  <c r="Z44" i="102" s="1"/>
  <c r="AN44" i="102" s="1"/>
  <c r="AT44" i="102" s="1"/>
  <c r="Y43" i="102"/>
  <c r="AC43" i="102" s="1"/>
  <c r="AQ43" i="102" s="1"/>
  <c r="AW43" i="102" s="1"/>
  <c r="X43" i="102"/>
  <c r="AB43" i="102" s="1"/>
  <c r="AP43" i="102" s="1"/>
  <c r="AV43" i="102" s="1"/>
  <c r="W42" i="102"/>
  <c r="AA42" i="102" s="1"/>
  <c r="AO42" i="102" s="1"/>
  <c r="AU42" i="102" s="1"/>
  <c r="V42" i="102"/>
  <c r="Z42" i="102" s="1"/>
  <c r="AN42" i="102" s="1"/>
  <c r="AT42" i="102" s="1"/>
  <c r="Y39" i="102"/>
  <c r="AC39" i="102" s="1"/>
  <c r="AQ39" i="102" s="1"/>
  <c r="AW39" i="102" s="1"/>
  <c r="X39" i="102"/>
  <c r="AB39" i="102" s="1"/>
  <c r="AP39" i="102" s="1"/>
  <c r="AV39" i="102" s="1"/>
  <c r="W39" i="102"/>
  <c r="AA39" i="102" s="1"/>
  <c r="AO39" i="102" s="1"/>
  <c r="AU39" i="102" s="1"/>
  <c r="V39" i="102"/>
  <c r="Z39" i="102" s="1"/>
  <c r="Y38" i="102"/>
  <c r="AC38" i="102" s="1"/>
  <c r="AQ38" i="102" s="1"/>
  <c r="AW38" i="102" s="1"/>
  <c r="Y37" i="102"/>
  <c r="AC37" i="102" s="1"/>
  <c r="AQ37" i="102" s="1"/>
  <c r="AW37" i="102" s="1"/>
  <c r="W37" i="102"/>
  <c r="AA37" i="102" s="1"/>
  <c r="AO37" i="102" s="1"/>
  <c r="AU37" i="102" s="1"/>
  <c r="V37" i="102"/>
  <c r="Z37" i="102" s="1"/>
  <c r="Y36" i="102"/>
  <c r="AC36" i="102" s="1"/>
  <c r="AQ36" i="102" s="1"/>
  <c r="AW36" i="102" s="1"/>
  <c r="Y35" i="102"/>
  <c r="AC35" i="102" s="1"/>
  <c r="AQ35" i="102" s="1"/>
  <c r="AW35" i="102" s="1"/>
  <c r="X35" i="102"/>
  <c r="AB35" i="102" s="1"/>
  <c r="AP35" i="102" s="1"/>
  <c r="AV35" i="102" s="1"/>
  <c r="W35" i="102"/>
  <c r="AA35" i="102" s="1"/>
  <c r="AO35" i="102" s="1"/>
  <c r="AU35" i="102" s="1"/>
  <c r="V35" i="102"/>
  <c r="Z35" i="102" s="1"/>
  <c r="AN35" i="102" s="1"/>
  <c r="Y34" i="102"/>
  <c r="AC34" i="102" s="1"/>
  <c r="AQ34" i="102" s="1"/>
  <c r="AW34" i="102" s="1"/>
  <c r="X34" i="102"/>
  <c r="AB34" i="102" s="1"/>
  <c r="AP34" i="102" s="1"/>
  <c r="AV34" i="102" s="1"/>
  <c r="Y32" i="102"/>
  <c r="AC32" i="102" s="1"/>
  <c r="AQ32" i="102" s="1"/>
  <c r="AW32" i="102" s="1"/>
  <c r="X32" i="102"/>
  <c r="AB32" i="102" s="1"/>
  <c r="AP32" i="102" s="1"/>
  <c r="AV32" i="102" s="1"/>
  <c r="W32" i="102"/>
  <c r="AA32" i="102" s="1"/>
  <c r="AO32" i="102" s="1"/>
  <c r="AU32" i="102" s="1"/>
  <c r="V32" i="102"/>
  <c r="Z32" i="102" s="1"/>
  <c r="AN32" i="102" s="1"/>
  <c r="AT32" i="102" s="1"/>
  <c r="Y31" i="102"/>
  <c r="AC31" i="102" s="1"/>
  <c r="AQ31" i="102" s="1"/>
  <c r="AW31" i="102" s="1"/>
  <c r="X31" i="102"/>
  <c r="AB31" i="102" s="1"/>
  <c r="AP31" i="102" s="1"/>
  <c r="AV31" i="102" s="1"/>
  <c r="V31" i="102"/>
  <c r="Z31" i="102" s="1"/>
  <c r="Y30" i="102"/>
  <c r="AC30" i="102" s="1"/>
  <c r="AQ30" i="102" s="1"/>
  <c r="AW30" i="102" s="1"/>
  <c r="W30" i="102"/>
  <c r="AA30" i="102" s="1"/>
  <c r="AO30" i="102" s="1"/>
  <c r="AU30" i="102" s="1"/>
  <c r="V30" i="102"/>
  <c r="Z30" i="102" s="1"/>
  <c r="Y29" i="102"/>
  <c r="AC29" i="102" s="1"/>
  <c r="AQ29" i="102" s="1"/>
  <c r="AW29" i="102" s="1"/>
  <c r="X29" i="102"/>
  <c r="AB29" i="102" s="1"/>
  <c r="AP29" i="102" s="1"/>
  <c r="AV29" i="102" s="1"/>
  <c r="W29" i="102"/>
  <c r="AA29" i="102" s="1"/>
  <c r="AO29" i="102" s="1"/>
  <c r="AU29" i="102" s="1"/>
  <c r="V29" i="102"/>
  <c r="Z29" i="102" s="1"/>
  <c r="Y28" i="102"/>
  <c r="AC28" i="102" s="1"/>
  <c r="AQ28" i="102" s="1"/>
  <c r="AW28" i="102" s="1"/>
  <c r="W28" i="102"/>
  <c r="AA28" i="102" s="1"/>
  <c r="AO28" i="102" s="1"/>
  <c r="AU28" i="102" s="1"/>
  <c r="V28" i="102"/>
  <c r="Z28" i="102" s="1"/>
  <c r="Y27" i="102"/>
  <c r="AC27" i="102" s="1"/>
  <c r="AQ27" i="102" s="1"/>
  <c r="AW27" i="102" s="1"/>
  <c r="X27" i="102"/>
  <c r="AB27" i="102" s="1"/>
  <c r="AP27" i="102" s="1"/>
  <c r="AV27" i="102" s="1"/>
  <c r="W27" i="102"/>
  <c r="AA27" i="102" s="1"/>
  <c r="AO27" i="102" s="1"/>
  <c r="AU27" i="102" s="1"/>
  <c r="V27" i="102"/>
  <c r="Z27" i="102" s="1"/>
  <c r="Y26" i="102"/>
  <c r="AC26" i="102" s="1"/>
  <c r="AQ26" i="102" s="1"/>
  <c r="AW26" i="102" s="1"/>
  <c r="X26" i="102"/>
  <c r="AB26" i="102" s="1"/>
  <c r="AP26" i="102" s="1"/>
  <c r="AV26" i="102" s="1"/>
  <c r="W26" i="102"/>
  <c r="AA26" i="102" s="1"/>
  <c r="AO26" i="102" s="1"/>
  <c r="AU26" i="102" s="1"/>
  <c r="V26" i="102"/>
  <c r="Z26" i="102" s="1"/>
  <c r="Y25" i="102"/>
  <c r="AC25" i="102" s="1"/>
  <c r="AQ25" i="102" s="1"/>
  <c r="AW25" i="102" s="1"/>
  <c r="X25" i="102"/>
  <c r="AB25" i="102" s="1"/>
  <c r="AP25" i="102" s="1"/>
  <c r="AV25" i="102" s="1"/>
  <c r="W25" i="102"/>
  <c r="AA25" i="102" s="1"/>
  <c r="AO25" i="102" s="1"/>
  <c r="AU25" i="102" s="1"/>
  <c r="V25" i="102"/>
  <c r="Z25" i="102" s="1"/>
  <c r="Y24" i="102"/>
  <c r="AC24" i="102" s="1"/>
  <c r="AQ24" i="102" s="1"/>
  <c r="AW24" i="102" s="1"/>
  <c r="X24" i="102"/>
  <c r="AB24" i="102" s="1"/>
  <c r="AP24" i="102" s="1"/>
  <c r="AV24" i="102" s="1"/>
  <c r="W24" i="102"/>
  <c r="AA24" i="102" s="1"/>
  <c r="AO24" i="102" s="1"/>
  <c r="AU24" i="102" s="1"/>
  <c r="V24" i="102"/>
  <c r="Z24" i="102" s="1"/>
  <c r="Y23" i="102"/>
  <c r="AC23" i="102" s="1"/>
  <c r="AQ23" i="102" s="1"/>
  <c r="AW23" i="102" s="1"/>
  <c r="X23" i="102"/>
  <c r="AB23" i="102" s="1"/>
  <c r="AP23" i="102" s="1"/>
  <c r="AV23" i="102" s="1"/>
  <c r="W23" i="102"/>
  <c r="AA23" i="102" s="1"/>
  <c r="AO23" i="102" s="1"/>
  <c r="AU23" i="102" s="1"/>
  <c r="V23" i="102"/>
  <c r="Z23" i="102" s="1"/>
  <c r="Y22" i="102"/>
  <c r="AC22" i="102" s="1"/>
  <c r="AQ22" i="102" s="1"/>
  <c r="AW22" i="102" s="1"/>
  <c r="X22" i="102"/>
  <c r="AB22" i="102" s="1"/>
  <c r="AP22" i="102" s="1"/>
  <c r="AV22" i="102" s="1"/>
  <c r="W22" i="102"/>
  <c r="AA22" i="102" s="1"/>
  <c r="AO22" i="102" s="1"/>
  <c r="AU22" i="102" s="1"/>
  <c r="V22" i="102"/>
  <c r="Z22" i="102" s="1"/>
  <c r="Y21" i="102"/>
  <c r="AC21" i="102" s="1"/>
  <c r="AQ21" i="102" s="1"/>
  <c r="AW21" i="102" s="1"/>
  <c r="X21" i="102"/>
  <c r="AB21" i="102" s="1"/>
  <c r="AP21" i="102" s="1"/>
  <c r="AV21" i="102" s="1"/>
  <c r="W21" i="102"/>
  <c r="AA21" i="102" s="1"/>
  <c r="AO21" i="102" s="1"/>
  <c r="AU21" i="102" s="1"/>
  <c r="V21" i="102"/>
  <c r="Z21" i="102" s="1"/>
  <c r="Y20" i="102"/>
  <c r="AC20" i="102" s="1"/>
  <c r="AQ20" i="102" s="1"/>
  <c r="AW20" i="102" s="1"/>
  <c r="X20" i="102"/>
  <c r="AB20" i="102" s="1"/>
  <c r="AP20" i="102" s="1"/>
  <c r="AV20" i="102" s="1"/>
  <c r="W20" i="102"/>
  <c r="AA20" i="102" s="1"/>
  <c r="AO20" i="102" s="1"/>
  <c r="AU20" i="102" s="1"/>
  <c r="V20" i="102"/>
  <c r="Z20" i="102" s="1"/>
  <c r="Y19" i="102"/>
  <c r="AC19" i="102" s="1"/>
  <c r="AQ19" i="102" s="1"/>
  <c r="AW19" i="102" s="1"/>
  <c r="X19" i="102"/>
  <c r="AB19" i="102" s="1"/>
  <c r="AP19" i="102" s="1"/>
  <c r="AV19" i="102" s="1"/>
  <c r="W19" i="102"/>
  <c r="AA19" i="102" s="1"/>
  <c r="AO19" i="102" s="1"/>
  <c r="AU19" i="102" s="1"/>
  <c r="V19" i="102"/>
  <c r="Z19" i="102" s="1"/>
  <c r="AN19" i="102" s="1"/>
  <c r="Y18" i="102"/>
  <c r="AC18" i="102" s="1"/>
  <c r="AQ18" i="102" s="1"/>
  <c r="AW18" i="102" s="1"/>
  <c r="X18" i="102"/>
  <c r="AB18" i="102" s="1"/>
  <c r="AP18" i="102" s="1"/>
  <c r="AV18" i="102" s="1"/>
  <c r="W18" i="102"/>
  <c r="AA18" i="102" s="1"/>
  <c r="AO18" i="102" s="1"/>
  <c r="AU18" i="102" s="1"/>
  <c r="V18" i="102"/>
  <c r="Z18" i="102" s="1"/>
  <c r="AN18" i="102" s="1"/>
  <c r="AT18" i="102" s="1"/>
  <c r="Y17" i="102"/>
  <c r="AC17" i="102" s="1"/>
  <c r="AQ17" i="102" s="1"/>
  <c r="AW17" i="102" s="1"/>
  <c r="X17" i="102"/>
  <c r="AB17" i="102" s="1"/>
  <c r="AP17" i="102" s="1"/>
  <c r="AV17" i="102" s="1"/>
  <c r="W17" i="102"/>
  <c r="AA17" i="102" s="1"/>
  <c r="AO17" i="102" s="1"/>
  <c r="AU17" i="102" s="1"/>
  <c r="V17" i="102"/>
  <c r="Z17" i="102" s="1"/>
  <c r="AC80" i="102"/>
  <c r="AQ80" i="102" s="1"/>
  <c r="AW80" i="102" s="1"/>
  <c r="AA80" i="102"/>
  <c r="AO80" i="102" s="1"/>
  <c r="AU80" i="102" s="1"/>
  <c r="U80" i="102"/>
  <c r="U79" i="102"/>
  <c r="AA78" i="102"/>
  <c r="AO78" i="102" s="1"/>
  <c r="AU78" i="102" s="1"/>
  <c r="U78" i="102"/>
  <c r="U77" i="102"/>
  <c r="U76" i="102"/>
  <c r="U75" i="102"/>
  <c r="U74" i="102"/>
  <c r="U73" i="102"/>
  <c r="U72" i="102"/>
  <c r="U71" i="102"/>
  <c r="U70" i="102"/>
  <c r="U69" i="102"/>
  <c r="U68" i="102"/>
  <c r="U67" i="102"/>
  <c r="U66" i="102"/>
  <c r="U65" i="102"/>
  <c r="U64" i="102"/>
  <c r="U63" i="102"/>
  <c r="U62" i="102"/>
  <c r="U61" i="102"/>
  <c r="U60" i="102"/>
  <c r="U59" i="102"/>
  <c r="U58" i="102"/>
  <c r="U57" i="102"/>
  <c r="U56" i="102"/>
  <c r="U55" i="102"/>
  <c r="U54" i="102"/>
  <c r="U53" i="102"/>
  <c r="U52" i="102"/>
  <c r="U51" i="102"/>
  <c r="U50" i="102"/>
  <c r="U49" i="102"/>
  <c r="U48" i="102"/>
  <c r="U47" i="102"/>
  <c r="U46" i="102"/>
  <c r="U45" i="102"/>
  <c r="U44" i="102"/>
  <c r="U43" i="102"/>
  <c r="U42" i="102"/>
  <c r="U41" i="102"/>
  <c r="U40" i="102"/>
  <c r="U39" i="102"/>
  <c r="U38" i="102"/>
  <c r="U37" i="102"/>
  <c r="U36" i="102"/>
  <c r="U35" i="102"/>
  <c r="U34" i="102"/>
  <c r="U33" i="102"/>
  <c r="U32" i="102"/>
  <c r="U31" i="102"/>
  <c r="U30" i="102"/>
  <c r="U29" i="102"/>
  <c r="U28" i="102"/>
  <c r="U27" i="102"/>
  <c r="U26" i="102"/>
  <c r="U25" i="102"/>
  <c r="U24" i="102"/>
  <c r="U23" i="102"/>
  <c r="U22" i="102"/>
  <c r="U21" i="102"/>
  <c r="U20" i="102"/>
  <c r="U19" i="102"/>
  <c r="U18" i="102"/>
  <c r="U17" i="102"/>
  <c r="F10" i="102"/>
  <c r="D10" i="102"/>
  <c r="C10" i="102"/>
  <c r="AQ47" i="102" l="1"/>
  <c r="AW47" i="102" s="1"/>
  <c r="AD25" i="102"/>
  <c r="AD62" i="102"/>
  <c r="AD21" i="102"/>
  <c r="AN21" i="102"/>
  <c r="AT21" i="102" s="1"/>
  <c r="AD27" i="102"/>
  <c r="AD29" i="102"/>
  <c r="AD32" i="102"/>
  <c r="AN37" i="102"/>
  <c r="AN39" i="102"/>
  <c r="AD39" i="102"/>
  <c r="AN45" i="102"/>
  <c r="AN46" i="102"/>
  <c r="AD46" i="102"/>
  <c r="AN48" i="102"/>
  <c r="AN24" i="102"/>
  <c r="AD24" i="102"/>
  <c r="AT35" i="102"/>
  <c r="AR35" i="102"/>
  <c r="AN26" i="102"/>
  <c r="AD26" i="102"/>
  <c r="AD17" i="102"/>
  <c r="AN17" i="102"/>
  <c r="AD22" i="102"/>
  <c r="AN23" i="102"/>
  <c r="AD23" i="102"/>
  <c r="AD18" i="102"/>
  <c r="AN28" i="102"/>
  <c r="AR19" i="102"/>
  <c r="AT19" i="102"/>
  <c r="AN20" i="102"/>
  <c r="AD20" i="102"/>
  <c r="AN30" i="102"/>
  <c r="AN22" i="102"/>
  <c r="AN25" i="102"/>
  <c r="AN27" i="102"/>
  <c r="AN29" i="102"/>
  <c r="AN31" i="102"/>
  <c r="AD35" i="102"/>
  <c r="AT62" i="102"/>
  <c r="AO62" i="102"/>
  <c r="AU62" i="102" s="1"/>
  <c r="AN63" i="102"/>
  <c r="AN70" i="102"/>
  <c r="AD70" i="102"/>
  <c r="AN49" i="102"/>
  <c r="AT67" i="102"/>
  <c r="AR44" i="102"/>
  <c r="AR52" i="102"/>
  <c r="AN59" i="102"/>
  <c r="AN72" i="102"/>
  <c r="AD72" i="102"/>
  <c r="AR69" i="102"/>
  <c r="AT69" i="102"/>
  <c r="AN74" i="102"/>
  <c r="AD74" i="102"/>
  <c r="AN78" i="102"/>
  <c r="AD78" i="102"/>
  <c r="AN80" i="102"/>
  <c r="AD80" i="102"/>
  <c r="AR50" i="102"/>
  <c r="AN66" i="102"/>
  <c r="AD66" i="102"/>
  <c r="AR77" i="102"/>
  <c r="AT77" i="102"/>
  <c r="AR18" i="102"/>
  <c r="AD44" i="102"/>
  <c r="AD52" i="102"/>
  <c r="AR79" i="102"/>
  <c r="AT79" i="102"/>
  <c r="AD19" i="102"/>
  <c r="AR32" i="102"/>
  <c r="AN65" i="102"/>
  <c r="AN68" i="102"/>
  <c r="AD68" i="102"/>
  <c r="AD50" i="102"/>
  <c r="AT64" i="102"/>
  <c r="AD69" i="102"/>
  <c r="AD77" i="102"/>
  <c r="AD79" i="102"/>
  <c r="AR21" i="102" l="1"/>
  <c r="AR62" i="102"/>
  <c r="AT66" i="102"/>
  <c r="AR66" i="102"/>
  <c r="AT59" i="102"/>
  <c r="AT68" i="102"/>
  <c r="AR68" i="102"/>
  <c r="AT31" i="102"/>
  <c r="AT20" i="102"/>
  <c r="AR20" i="102"/>
  <c r="AT46" i="102"/>
  <c r="AR46" i="102"/>
  <c r="AT37" i="102"/>
  <c r="AT80" i="102"/>
  <c r="AR80" i="102"/>
  <c r="AT74" i="102"/>
  <c r="AR74" i="102"/>
  <c r="AT70" i="102"/>
  <c r="AR70" i="102"/>
  <c r="AT63" i="102"/>
  <c r="AT29" i="102"/>
  <c r="AR29" i="102"/>
  <c r="AT23" i="102"/>
  <c r="AR23" i="102"/>
  <c r="AT27" i="102"/>
  <c r="AR27" i="102"/>
  <c r="AT24" i="102"/>
  <c r="AR24" i="102"/>
  <c r="AT45" i="102"/>
  <c r="AT25" i="102"/>
  <c r="AR25" i="102"/>
  <c r="AR17" i="102"/>
  <c r="AT17" i="102"/>
  <c r="AT22" i="102"/>
  <c r="AR22" i="102"/>
  <c r="AT28" i="102"/>
  <c r="AT48" i="102"/>
  <c r="AT65" i="102"/>
  <c r="AT49" i="102"/>
  <c r="AT78" i="102"/>
  <c r="AR78" i="102"/>
  <c r="AT72" i="102"/>
  <c r="AR72" i="102"/>
  <c r="AT30" i="102"/>
  <c r="AT26" i="102"/>
  <c r="AR26" i="102"/>
  <c r="AR39" i="102"/>
  <c r="AT39" i="102"/>
  <c r="G88" i="99" l="1"/>
  <c r="E16" i="87" l="1"/>
  <c r="AI66" i="99" s="1"/>
  <c r="E16" i="85"/>
  <c r="E16" i="81"/>
  <c r="E16" i="80"/>
  <c r="AI59" i="99" s="1"/>
  <c r="E16" i="70"/>
  <c r="E16" i="66"/>
  <c r="AI45" i="99" s="1"/>
  <c r="E16" i="53"/>
  <c r="AI32" i="99" s="1"/>
  <c r="E16" i="40"/>
  <c r="AI17" i="99" s="1"/>
  <c r="E16" i="34"/>
  <c r="E16" i="19"/>
  <c r="E16" i="94"/>
  <c r="E16" i="93"/>
  <c r="E16" i="92"/>
  <c r="E16" i="91"/>
  <c r="E16" i="90"/>
  <c r="AI69" i="99" s="1"/>
  <c r="E16" i="89"/>
  <c r="E16" i="88"/>
  <c r="AI67" i="99" s="1"/>
  <c r="E16" i="86"/>
  <c r="AI65" i="99" s="1"/>
  <c r="E16" i="84"/>
  <c r="E16" i="83"/>
  <c r="E16" i="82"/>
  <c r="E16" i="79"/>
  <c r="E16" i="78"/>
  <c r="AI57" i="99" s="1"/>
  <c r="E16" i="77"/>
  <c r="E16" i="76"/>
  <c r="E16" i="75"/>
  <c r="AI54" i="99" s="1"/>
  <c r="E16" i="74"/>
  <c r="E16" i="73"/>
  <c r="E16" i="72"/>
  <c r="E16" i="71"/>
  <c r="AI50" i="99" s="1"/>
  <c r="E16" i="69"/>
  <c r="AI48" i="99" s="1"/>
  <c r="E16" i="68"/>
  <c r="E16" i="67"/>
  <c r="AI46" i="99" s="1"/>
  <c r="E16" i="65"/>
  <c r="AI44" i="99" s="1"/>
  <c r="E16" i="64"/>
  <c r="E16" i="63"/>
  <c r="E16" i="62"/>
  <c r="E16" i="61"/>
  <c r="E16" i="60"/>
  <c r="E16" i="59"/>
  <c r="E16" i="58"/>
  <c r="AI37" i="99" s="1"/>
  <c r="E16" i="57"/>
  <c r="AI36" i="99" s="1"/>
  <c r="E16" i="56"/>
  <c r="E16" i="55"/>
  <c r="E16" i="54"/>
  <c r="E16" i="33"/>
  <c r="E16" i="52"/>
  <c r="E16" i="51"/>
  <c r="E16" i="50"/>
  <c r="E16" i="49"/>
  <c r="AI27" i="99" s="1"/>
  <c r="E16" i="32"/>
  <c r="E16" i="48"/>
  <c r="E16" i="47"/>
  <c r="E16" i="46"/>
  <c r="E16" i="45"/>
  <c r="AI22" i="99" s="1"/>
  <c r="E16" i="44"/>
  <c r="E16" i="43"/>
  <c r="E16" i="42"/>
  <c r="AI19" i="99" s="1"/>
  <c r="E16" i="41"/>
  <c r="AI18" i="99" s="1"/>
  <c r="E16" i="39"/>
  <c r="E16" i="38"/>
  <c r="E16" i="37"/>
  <c r="E16" i="36"/>
  <c r="AI13" i="99" s="1"/>
  <c r="E16" i="35"/>
  <c r="E16" i="31"/>
  <c r="AI10" i="99" s="1"/>
  <c r="AM73" i="99"/>
  <c r="AL73" i="99"/>
  <c r="AK73" i="99"/>
  <c r="AJ73" i="99"/>
  <c r="AI73" i="99"/>
  <c r="AM72" i="99"/>
  <c r="AL72" i="99"/>
  <c r="AK72" i="99"/>
  <c r="AJ72" i="99"/>
  <c r="AI72" i="99"/>
  <c r="AM71" i="99"/>
  <c r="AL71" i="99"/>
  <c r="AK71" i="99"/>
  <c r="AJ71" i="99"/>
  <c r="AI71" i="99"/>
  <c r="AM70" i="99"/>
  <c r="AL70" i="99"/>
  <c r="AK70" i="99"/>
  <c r="AJ70" i="99"/>
  <c r="AI70" i="99"/>
  <c r="AM69" i="99"/>
  <c r="AL69" i="99"/>
  <c r="AK69" i="99"/>
  <c r="AJ69" i="99"/>
  <c r="AM68" i="99"/>
  <c r="AL68" i="99"/>
  <c r="AK68" i="99"/>
  <c r="AJ68" i="99"/>
  <c r="AI68" i="99"/>
  <c r="AM67" i="99"/>
  <c r="AL67" i="99"/>
  <c r="AK67" i="99"/>
  <c r="AJ67" i="99"/>
  <c r="AM66" i="99"/>
  <c r="AL66" i="99"/>
  <c r="AK66" i="99"/>
  <c r="AJ66" i="99"/>
  <c r="AM65" i="99"/>
  <c r="AL65" i="99"/>
  <c r="AK65" i="99"/>
  <c r="AJ65" i="99"/>
  <c r="AM64" i="99"/>
  <c r="AL64" i="99"/>
  <c r="AK64" i="99"/>
  <c r="AJ64" i="99"/>
  <c r="AI64" i="99"/>
  <c r="AM63" i="99"/>
  <c r="AL63" i="99"/>
  <c r="AK63" i="99"/>
  <c r="AJ63" i="99"/>
  <c r="AI63" i="99"/>
  <c r="AM62" i="99"/>
  <c r="AL62" i="99"/>
  <c r="AK62" i="99"/>
  <c r="AJ62" i="99"/>
  <c r="AI62" i="99"/>
  <c r="AM61" i="99"/>
  <c r="AL61" i="99"/>
  <c r="AK61" i="99"/>
  <c r="AJ61" i="99"/>
  <c r="AI61" i="99"/>
  <c r="AM60" i="99"/>
  <c r="AL60" i="99"/>
  <c r="AK60" i="99"/>
  <c r="AJ60" i="99"/>
  <c r="AI60" i="99"/>
  <c r="AM59" i="99"/>
  <c r="AL59" i="99"/>
  <c r="AK59" i="99"/>
  <c r="AJ59" i="99"/>
  <c r="AM58" i="99"/>
  <c r="AL58" i="99"/>
  <c r="AK58" i="99"/>
  <c r="AJ58" i="99"/>
  <c r="AI58" i="99"/>
  <c r="AM57" i="99"/>
  <c r="AL57" i="99"/>
  <c r="AK57" i="99"/>
  <c r="AJ57" i="99"/>
  <c r="AM56" i="99"/>
  <c r="AL56" i="99"/>
  <c r="AK56" i="99"/>
  <c r="AJ56" i="99"/>
  <c r="AI56" i="99"/>
  <c r="AM55" i="99"/>
  <c r="AL55" i="99"/>
  <c r="AK55" i="99"/>
  <c r="AJ55" i="99"/>
  <c r="AI55" i="99"/>
  <c r="AM54" i="99"/>
  <c r="AL54" i="99"/>
  <c r="AK54" i="99"/>
  <c r="AJ54" i="99"/>
  <c r="AM53" i="99"/>
  <c r="AL53" i="99"/>
  <c r="AK53" i="99"/>
  <c r="AJ53" i="99"/>
  <c r="AI53" i="99"/>
  <c r="AM52" i="99"/>
  <c r="AL52" i="99"/>
  <c r="AK52" i="99"/>
  <c r="AJ52" i="99"/>
  <c r="AI52" i="99"/>
  <c r="AM51" i="99"/>
  <c r="AL51" i="99"/>
  <c r="AK51" i="99"/>
  <c r="AJ51" i="99"/>
  <c r="AI51" i="99"/>
  <c r="AM50" i="99"/>
  <c r="AL50" i="99"/>
  <c r="AK50" i="99"/>
  <c r="AJ50" i="99"/>
  <c r="AM49" i="99"/>
  <c r="AL49" i="99"/>
  <c r="AK49" i="99"/>
  <c r="AJ49" i="99"/>
  <c r="AI49" i="99"/>
  <c r="AM48" i="99"/>
  <c r="AL48" i="99"/>
  <c r="AK48" i="99"/>
  <c r="AJ48" i="99"/>
  <c r="AM47" i="99"/>
  <c r="AL47" i="99"/>
  <c r="AK47" i="99"/>
  <c r="AJ47" i="99"/>
  <c r="AI47" i="99"/>
  <c r="AM46" i="99"/>
  <c r="AL46" i="99"/>
  <c r="AK46" i="99"/>
  <c r="AJ46" i="99"/>
  <c r="AM45" i="99"/>
  <c r="AL45" i="99"/>
  <c r="AK45" i="99"/>
  <c r="AJ45" i="99"/>
  <c r="AM44" i="99"/>
  <c r="AL44" i="99"/>
  <c r="AK44" i="99"/>
  <c r="AJ44" i="99"/>
  <c r="AM43" i="99"/>
  <c r="AL43" i="99"/>
  <c r="AK43" i="99"/>
  <c r="AJ43" i="99"/>
  <c r="AI43" i="99"/>
  <c r="AM42" i="99"/>
  <c r="AL42" i="99"/>
  <c r="AK42" i="99"/>
  <c r="AJ42" i="99"/>
  <c r="AI42" i="99"/>
  <c r="AM41" i="99"/>
  <c r="AL41" i="99"/>
  <c r="AK41" i="99"/>
  <c r="AJ41" i="99"/>
  <c r="AI41" i="99"/>
  <c r="AM40" i="99"/>
  <c r="AL40" i="99"/>
  <c r="AK40" i="99"/>
  <c r="AJ40" i="99"/>
  <c r="AI40" i="99"/>
  <c r="AM39" i="99"/>
  <c r="AL39" i="99"/>
  <c r="AK39" i="99"/>
  <c r="AJ39" i="99"/>
  <c r="AI39" i="99"/>
  <c r="AM38" i="99"/>
  <c r="AL38" i="99"/>
  <c r="AK38" i="99"/>
  <c r="AJ38" i="99"/>
  <c r="AI38" i="99"/>
  <c r="AM37" i="99"/>
  <c r="AL37" i="99"/>
  <c r="AK37" i="99"/>
  <c r="AJ37" i="99"/>
  <c r="AM36" i="99"/>
  <c r="AL36" i="99"/>
  <c r="AK36" i="99"/>
  <c r="AJ36" i="99"/>
  <c r="AM35" i="99"/>
  <c r="AL35" i="99"/>
  <c r="AK35" i="99"/>
  <c r="AJ35" i="99"/>
  <c r="AI35" i="99"/>
  <c r="AM34" i="99"/>
  <c r="AL34" i="99"/>
  <c r="AK34" i="99"/>
  <c r="AJ34" i="99"/>
  <c r="AI34" i="99"/>
  <c r="AM33" i="99"/>
  <c r="AL33" i="99"/>
  <c r="AK33" i="99"/>
  <c r="AJ33" i="99"/>
  <c r="AI33" i="99"/>
  <c r="AM32" i="99"/>
  <c r="AL32" i="99"/>
  <c r="AK32" i="99"/>
  <c r="AJ32" i="99"/>
  <c r="AM31" i="99"/>
  <c r="AL31" i="99"/>
  <c r="AK31" i="99"/>
  <c r="AJ31" i="99"/>
  <c r="AI31" i="99"/>
  <c r="AM30" i="99"/>
  <c r="AL30" i="99"/>
  <c r="AK30" i="99"/>
  <c r="AJ30" i="99"/>
  <c r="AI30" i="99"/>
  <c r="AM29" i="99"/>
  <c r="AL29" i="99"/>
  <c r="AK29" i="99"/>
  <c r="AJ29" i="99"/>
  <c r="AI29" i="99"/>
  <c r="AM28" i="99"/>
  <c r="AL28" i="99"/>
  <c r="AK28" i="99"/>
  <c r="AJ28" i="99"/>
  <c r="AI28" i="99"/>
  <c r="AM27" i="99"/>
  <c r="AL27" i="99"/>
  <c r="AK27" i="99"/>
  <c r="AJ27" i="99"/>
  <c r="AM26" i="99"/>
  <c r="AL26" i="99"/>
  <c r="AK26" i="99"/>
  <c r="AJ26" i="99"/>
  <c r="AI26" i="99"/>
  <c r="AM25" i="99"/>
  <c r="AL25" i="99"/>
  <c r="AK25" i="99"/>
  <c r="AJ25" i="99"/>
  <c r="AI25" i="99"/>
  <c r="AM24" i="99"/>
  <c r="AL24" i="99"/>
  <c r="AK24" i="99"/>
  <c r="AJ24" i="99"/>
  <c r="AI24" i="99"/>
  <c r="AM23" i="99"/>
  <c r="AL23" i="99"/>
  <c r="AK23" i="99"/>
  <c r="AJ23" i="99"/>
  <c r="AI23" i="99"/>
  <c r="AM22" i="99"/>
  <c r="AL22" i="99"/>
  <c r="AK22" i="99"/>
  <c r="AJ22" i="99"/>
  <c r="AM21" i="99"/>
  <c r="AL21" i="99"/>
  <c r="AK21" i="99"/>
  <c r="AJ21" i="99"/>
  <c r="AI21" i="99"/>
  <c r="AM20" i="99"/>
  <c r="AL20" i="99"/>
  <c r="AK20" i="99"/>
  <c r="AJ20" i="99"/>
  <c r="AI20" i="99"/>
  <c r="AM19" i="99"/>
  <c r="AL19" i="99"/>
  <c r="AK19" i="99"/>
  <c r="AJ19" i="99"/>
  <c r="AM18" i="99"/>
  <c r="AL18" i="99"/>
  <c r="AK18" i="99"/>
  <c r="AJ18" i="99"/>
  <c r="AM17" i="99"/>
  <c r="AL17" i="99"/>
  <c r="AK17" i="99"/>
  <c r="AJ17" i="99"/>
  <c r="AM16" i="99"/>
  <c r="AL16" i="99"/>
  <c r="AK16" i="99"/>
  <c r="AJ16" i="99"/>
  <c r="AI16" i="99"/>
  <c r="AM15" i="99"/>
  <c r="AL15" i="99"/>
  <c r="AK15" i="99"/>
  <c r="AJ15" i="99"/>
  <c r="AI15" i="99"/>
  <c r="AM14" i="99"/>
  <c r="AL14" i="99"/>
  <c r="AK14" i="99"/>
  <c r="AJ14" i="99"/>
  <c r="AI14" i="99"/>
  <c r="AM13" i="99"/>
  <c r="AL13" i="99"/>
  <c r="AK13" i="99"/>
  <c r="AJ13" i="99"/>
  <c r="AM12" i="99"/>
  <c r="AL12" i="99"/>
  <c r="AK12" i="99"/>
  <c r="AJ12" i="99"/>
  <c r="AI12" i="99"/>
  <c r="AM11" i="99"/>
  <c r="AL11" i="99"/>
  <c r="AK11" i="99"/>
  <c r="AJ11" i="99"/>
  <c r="AI11" i="99"/>
  <c r="AM10" i="99"/>
  <c r="AL10" i="99"/>
  <c r="AK10" i="99"/>
  <c r="AJ10" i="99"/>
  <c r="AF25" i="16"/>
  <c r="AF23" i="95"/>
  <c r="AF24" i="95"/>
  <c r="M11" i="95"/>
  <c r="M13" i="95"/>
  <c r="M14" i="95"/>
  <c r="M15" i="95"/>
  <c r="M16" i="95"/>
  <c r="M17" i="95"/>
  <c r="M18" i="95"/>
  <c r="M19" i="95"/>
  <c r="M20" i="95"/>
  <c r="M21" i="95"/>
  <c r="M22" i="95"/>
  <c r="M23" i="95"/>
  <c r="M24" i="95"/>
  <c r="G11" i="95"/>
  <c r="G13" i="95"/>
  <c r="G14" i="95"/>
  <c r="G15" i="95"/>
  <c r="G16" i="95"/>
  <c r="G17" i="95"/>
  <c r="G18" i="95"/>
  <c r="G19" i="95"/>
  <c r="G20" i="95"/>
  <c r="G21" i="95"/>
  <c r="G22" i="95"/>
  <c r="G23" i="95"/>
  <c r="G24" i="95"/>
  <c r="AG18" i="16"/>
  <c r="AG25" i="16"/>
  <c r="AG24" i="16"/>
  <c r="AG22" i="16"/>
  <c r="AG21" i="16"/>
  <c r="AG19" i="16"/>
  <c r="AG20" i="16"/>
  <c r="AG24" i="95"/>
  <c r="AG23" i="95"/>
  <c r="G26" i="99" l="1"/>
  <c r="Z24" i="95"/>
  <c r="Y24" i="95"/>
  <c r="X24" i="95"/>
  <c r="W24" i="95"/>
  <c r="V24" i="95"/>
  <c r="U24" i="95"/>
  <c r="T24" i="95"/>
  <c r="S24" i="95"/>
  <c r="R24" i="95"/>
  <c r="Q24" i="95"/>
  <c r="P24" i="95"/>
  <c r="O24" i="95"/>
  <c r="L24" i="95"/>
  <c r="K24" i="95"/>
  <c r="L58" i="99" s="1"/>
  <c r="J24" i="95"/>
  <c r="K58" i="99" s="1"/>
  <c r="I24" i="95"/>
  <c r="H24" i="95"/>
  <c r="F24" i="95"/>
  <c r="Z23" i="95"/>
  <c r="Y23" i="95"/>
  <c r="X23" i="95"/>
  <c r="W23" i="95"/>
  <c r="V23" i="95"/>
  <c r="U23" i="95"/>
  <c r="T23" i="95"/>
  <c r="S23" i="95"/>
  <c r="R23" i="95"/>
  <c r="Q23" i="95"/>
  <c r="R57" i="99" s="1"/>
  <c r="P23" i="95"/>
  <c r="O23" i="95"/>
  <c r="P57" i="99" s="1"/>
  <c r="L23" i="95"/>
  <c r="K23" i="95"/>
  <c r="J23" i="95"/>
  <c r="I23" i="95"/>
  <c r="J57" i="99" s="1"/>
  <c r="H23" i="95"/>
  <c r="F23" i="95"/>
  <c r="U58" i="99"/>
  <c r="T58" i="99"/>
  <c r="U57" i="99"/>
  <c r="T57" i="99"/>
  <c r="L43" i="75"/>
  <c r="L42" i="75"/>
  <c r="Y14" i="97"/>
  <c r="Z73" i="99" s="1"/>
  <c r="X14" i="97"/>
  <c r="W14" i="97"/>
  <c r="V14" i="97"/>
  <c r="U14" i="97"/>
  <c r="T14" i="97"/>
  <c r="U73" i="99" s="1"/>
  <c r="S14" i="97"/>
  <c r="T73" i="99" s="1"/>
  <c r="R14" i="97"/>
  <c r="Q14" i="97"/>
  <c r="R73" i="99" s="1"/>
  <c r="P14" i="97"/>
  <c r="O14" i="97"/>
  <c r="L14" i="97"/>
  <c r="M73" i="99" s="1"/>
  <c r="AG13" i="97"/>
  <c r="AH72" i="99" s="1"/>
  <c r="AE13" i="97"/>
  <c r="AF72" i="99" s="1"/>
  <c r="T13" i="97"/>
  <c r="U72" i="99" s="1"/>
  <c r="S13" i="97"/>
  <c r="T72" i="99" s="1"/>
  <c r="R13" i="97"/>
  <c r="Q13" i="97"/>
  <c r="R72" i="99" s="1"/>
  <c r="P13" i="97"/>
  <c r="Q72" i="99" s="1"/>
  <c r="O13" i="97"/>
  <c r="P72" i="99" s="1"/>
  <c r="L13" i="97"/>
  <c r="M13" i="97" s="1"/>
  <c r="N72" i="99" s="1"/>
  <c r="K13" i="97"/>
  <c r="J13" i="97"/>
  <c r="I13" i="97"/>
  <c r="J72" i="99" s="1"/>
  <c r="AG12" i="97"/>
  <c r="AH71" i="99" s="1"/>
  <c r="Z12" i="97"/>
  <c r="AA71" i="99" s="1"/>
  <c r="T12" i="97"/>
  <c r="U71" i="99" s="1"/>
  <c r="S12" i="97"/>
  <c r="T71" i="99" s="1"/>
  <c r="R12" i="97"/>
  <c r="Q12" i="97"/>
  <c r="P12" i="97"/>
  <c r="O12" i="97"/>
  <c r="P71" i="99" s="1"/>
  <c r="L12" i="97"/>
  <c r="M71" i="99" s="1"/>
  <c r="K12" i="97"/>
  <c r="J12" i="97"/>
  <c r="H12" i="97"/>
  <c r="I71" i="99" s="1"/>
  <c r="AG11" i="97"/>
  <c r="AH70" i="99" s="1"/>
  <c r="Z11" i="97"/>
  <c r="Y11" i="97"/>
  <c r="Z70" i="99" s="1"/>
  <c r="X11" i="97"/>
  <c r="Y70" i="99" s="1"/>
  <c r="W11" i="97"/>
  <c r="X70" i="99" s="1"/>
  <c r="V11" i="97"/>
  <c r="W70" i="99" s="1"/>
  <c r="U11" i="97"/>
  <c r="T11" i="97"/>
  <c r="S11" i="97"/>
  <c r="T70" i="99" s="1"/>
  <c r="R11" i="97"/>
  <c r="Q11" i="97"/>
  <c r="R70" i="99" s="1"/>
  <c r="P11" i="97"/>
  <c r="Q70" i="99" s="1"/>
  <c r="O11" i="97"/>
  <c r="P70" i="99" s="1"/>
  <c r="L11" i="97"/>
  <c r="Z10" i="97"/>
  <c r="AA69" i="99" s="1"/>
  <c r="T10" i="97"/>
  <c r="U69" i="99" s="1"/>
  <c r="S10" i="97"/>
  <c r="R10" i="97"/>
  <c r="Q10" i="97"/>
  <c r="P10" i="97"/>
  <c r="O10" i="97"/>
  <c r="L10" i="97"/>
  <c r="M69" i="99" s="1"/>
  <c r="I10" i="97"/>
  <c r="AG19" i="96"/>
  <c r="AH68" i="99" s="1"/>
  <c r="AF19" i="96"/>
  <c r="AG68" i="99" s="1"/>
  <c r="AE19" i="96"/>
  <c r="AF68" i="99" s="1"/>
  <c r="V19" i="96"/>
  <c r="W68" i="99" s="1"/>
  <c r="U19" i="96"/>
  <c r="V68" i="99" s="1"/>
  <c r="T19" i="96"/>
  <c r="U68" i="99" s="1"/>
  <c r="S19" i="96"/>
  <c r="R19" i="96"/>
  <c r="Q19" i="96"/>
  <c r="P19" i="96"/>
  <c r="O19" i="96"/>
  <c r="P68" i="99" s="1"/>
  <c r="L19" i="96"/>
  <c r="M68" i="99" s="1"/>
  <c r="K19" i="96"/>
  <c r="J19" i="96"/>
  <c r="K68" i="99" s="1"/>
  <c r="AG18" i="96"/>
  <c r="AF18" i="96"/>
  <c r="AE18" i="96"/>
  <c r="AD18" i="96"/>
  <c r="AA18" i="96"/>
  <c r="T18" i="96"/>
  <c r="U67" i="99" s="1"/>
  <c r="S18" i="96"/>
  <c r="T67" i="99" s="1"/>
  <c r="R18" i="96"/>
  <c r="Q18" i="96"/>
  <c r="P18" i="96"/>
  <c r="O18" i="96"/>
  <c r="L18" i="96"/>
  <c r="M67" i="99" s="1"/>
  <c r="K18" i="96"/>
  <c r="L67" i="99" s="1"/>
  <c r="J18" i="96"/>
  <c r="I18" i="96"/>
  <c r="J67" i="99" s="1"/>
  <c r="AG17" i="96"/>
  <c r="AD17" i="96"/>
  <c r="AE66" i="99" s="1"/>
  <c r="W17" i="96"/>
  <c r="X66" i="99" s="1"/>
  <c r="T17" i="96"/>
  <c r="S17" i="96"/>
  <c r="R17" i="96"/>
  <c r="S66" i="99" s="1"/>
  <c r="Q17" i="96"/>
  <c r="R66" i="99" s="1"/>
  <c r="P17" i="96"/>
  <c r="O17" i="96"/>
  <c r="L17" i="96"/>
  <c r="K17" i="96"/>
  <c r="J17" i="96"/>
  <c r="AG16" i="96"/>
  <c r="T16" i="96"/>
  <c r="U65" i="99" s="1"/>
  <c r="S16" i="96"/>
  <c r="T65" i="99" s="1"/>
  <c r="R16" i="96"/>
  <c r="Q16" i="96"/>
  <c r="R65" i="99" s="1"/>
  <c r="P16" i="96"/>
  <c r="O16" i="96"/>
  <c r="L16" i="96"/>
  <c r="M65" i="99" s="1"/>
  <c r="K16" i="96"/>
  <c r="J16" i="96"/>
  <c r="I16" i="96"/>
  <c r="AF15" i="96"/>
  <c r="AG64" i="99" s="1"/>
  <c r="X71" i="102" s="1"/>
  <c r="AB71" i="102" s="1"/>
  <c r="AP71" i="102" s="1"/>
  <c r="AV71" i="102" s="1"/>
  <c r="AD15" i="96"/>
  <c r="AE64" i="99" s="1"/>
  <c r="T15" i="96"/>
  <c r="U64" i="99" s="1"/>
  <c r="S15" i="96"/>
  <c r="T64" i="99" s="1"/>
  <c r="R15" i="96"/>
  <c r="Q15" i="96"/>
  <c r="R64" i="99" s="1"/>
  <c r="P15" i="96"/>
  <c r="Q64" i="99" s="1"/>
  <c r="O15" i="96"/>
  <c r="P64" i="99" s="1"/>
  <c r="L15" i="96"/>
  <c r="K15" i="96"/>
  <c r="J15" i="96"/>
  <c r="H15" i="96"/>
  <c r="I64" i="99" s="1"/>
  <c r="AG14" i="96"/>
  <c r="AH63" i="99" s="1"/>
  <c r="AF14" i="96"/>
  <c r="Y14" i="96"/>
  <c r="Z63" i="99" s="1"/>
  <c r="T14" i="96"/>
  <c r="S14" i="96"/>
  <c r="R14" i="96"/>
  <c r="Q14" i="96"/>
  <c r="P14" i="96"/>
  <c r="O14" i="96"/>
  <c r="P63" i="99" s="1"/>
  <c r="L14" i="96"/>
  <c r="M63" i="99" s="1"/>
  <c r="K14" i="96"/>
  <c r="H14" i="96"/>
  <c r="I63" i="99" s="1"/>
  <c r="AG13" i="96"/>
  <c r="AH62" i="99" s="1"/>
  <c r="T13" i="96"/>
  <c r="S13" i="96"/>
  <c r="R13" i="96"/>
  <c r="Q13" i="96"/>
  <c r="R62" i="99" s="1"/>
  <c r="P13" i="96"/>
  <c r="Q62" i="99" s="1"/>
  <c r="O13" i="96"/>
  <c r="P62" i="99" s="1"/>
  <c r="L13" i="96"/>
  <c r="K13" i="96"/>
  <c r="AG12" i="96"/>
  <c r="AF12" i="96"/>
  <c r="AE12" i="96"/>
  <c r="AD12" i="96"/>
  <c r="AA12" i="96"/>
  <c r="T12" i="96"/>
  <c r="U61" i="99" s="1"/>
  <c r="S12" i="96"/>
  <c r="R12" i="96"/>
  <c r="Q12" i="96"/>
  <c r="P12" i="96"/>
  <c r="O12" i="96"/>
  <c r="L12" i="96"/>
  <c r="M61" i="99" s="1"/>
  <c r="K12" i="96"/>
  <c r="L61" i="99" s="1"/>
  <c r="AG11" i="96"/>
  <c r="AH60" i="99" s="1"/>
  <c r="AD11" i="96"/>
  <c r="AE60" i="99" s="1"/>
  <c r="Y11" i="96"/>
  <c r="X11" i="96"/>
  <c r="W11" i="96"/>
  <c r="X60" i="99" s="1"/>
  <c r="V11" i="96"/>
  <c r="U11" i="96"/>
  <c r="T11" i="96"/>
  <c r="U60" i="99" s="1"/>
  <c r="S11" i="96"/>
  <c r="R11" i="96"/>
  <c r="Q11" i="96"/>
  <c r="P11" i="96"/>
  <c r="O11" i="96"/>
  <c r="P60" i="99" s="1"/>
  <c r="L11" i="96"/>
  <c r="M60" i="99" s="1"/>
  <c r="J11" i="96"/>
  <c r="K60" i="99" s="1"/>
  <c r="I11" i="96"/>
  <c r="J60" i="99" s="1"/>
  <c r="AG10" i="96"/>
  <c r="AF10" i="96"/>
  <c r="AE10" i="96"/>
  <c r="AD10" i="96"/>
  <c r="AA10" i="96"/>
  <c r="Z10" i="96"/>
  <c r="Y10" i="96"/>
  <c r="X10" i="96"/>
  <c r="W10" i="96"/>
  <c r="V10" i="96"/>
  <c r="U10" i="96"/>
  <c r="V59" i="99" s="1"/>
  <c r="T10" i="96"/>
  <c r="U59" i="99" s="1"/>
  <c r="S10" i="96"/>
  <c r="T59" i="99" s="1"/>
  <c r="R10" i="96"/>
  <c r="Q10" i="96"/>
  <c r="P10" i="96"/>
  <c r="O10" i="96"/>
  <c r="L10" i="96"/>
  <c r="M59" i="99" s="1"/>
  <c r="K10" i="96"/>
  <c r="L59" i="99" s="1"/>
  <c r="J10" i="96"/>
  <c r="K59" i="99" s="1"/>
  <c r="I10" i="96"/>
  <c r="J59" i="99" s="1"/>
  <c r="S58" i="99"/>
  <c r="R58" i="99"/>
  <c r="J58" i="99"/>
  <c r="AA57" i="99"/>
  <c r="AG22" i="95"/>
  <c r="AH56" i="99" s="1"/>
  <c r="T22" i="95"/>
  <c r="U56" i="99" s="1"/>
  <c r="S22" i="95"/>
  <c r="R22" i="95"/>
  <c r="Q22" i="95"/>
  <c r="R56" i="99" s="1"/>
  <c r="P22" i="95"/>
  <c r="Q56" i="99" s="1"/>
  <c r="O22" i="95"/>
  <c r="P56" i="99" s="1"/>
  <c r="L22" i="95"/>
  <c r="K22" i="95"/>
  <c r="J22" i="95"/>
  <c r="I22" i="95"/>
  <c r="J56" i="99" s="1"/>
  <c r="AG21" i="95"/>
  <c r="AH55" i="99" s="1"/>
  <c r="AF21" i="95"/>
  <c r="AG55" i="99" s="1"/>
  <c r="AE21" i="95"/>
  <c r="AF55" i="99" s="1"/>
  <c r="Z21" i="95"/>
  <c r="AA55" i="99" s="1"/>
  <c r="T21" i="95"/>
  <c r="S21" i="95"/>
  <c r="T55" i="99" s="1"/>
  <c r="R21" i="95"/>
  <c r="Q21" i="95"/>
  <c r="P21" i="95"/>
  <c r="O21" i="95"/>
  <c r="L21" i="95"/>
  <c r="M55" i="99" s="1"/>
  <c r="K21" i="95"/>
  <c r="J21" i="95"/>
  <c r="F21" i="95"/>
  <c r="H55" i="99" s="1"/>
  <c r="AG20" i="95"/>
  <c r="AH54" i="99" s="1"/>
  <c r="AF20" i="95"/>
  <c r="AG54" i="99" s="1"/>
  <c r="T20" i="95"/>
  <c r="S20" i="95"/>
  <c r="R20" i="95"/>
  <c r="Q20" i="95"/>
  <c r="R54" i="99" s="1"/>
  <c r="P20" i="95"/>
  <c r="Q54" i="99" s="1"/>
  <c r="O20" i="95"/>
  <c r="P54" i="99" s="1"/>
  <c r="L20" i="95"/>
  <c r="M54" i="99" s="1"/>
  <c r="K20" i="95"/>
  <c r="J20" i="95"/>
  <c r="I20" i="95"/>
  <c r="H20" i="95"/>
  <c r="F20" i="95"/>
  <c r="AG19" i="95"/>
  <c r="U19" i="95"/>
  <c r="V53" i="99" s="1"/>
  <c r="T19" i="95"/>
  <c r="S19" i="95"/>
  <c r="R19" i="95"/>
  <c r="Q19" i="95"/>
  <c r="P19" i="95"/>
  <c r="O19" i="95"/>
  <c r="L19" i="95"/>
  <c r="M53" i="99" s="1"/>
  <c r="K19" i="95"/>
  <c r="L53" i="99" s="1"/>
  <c r="J19" i="95"/>
  <c r="I19" i="95"/>
  <c r="H19" i="95"/>
  <c r="I53" i="99" s="1"/>
  <c r="AG18" i="95"/>
  <c r="AH52" i="99" s="1"/>
  <c r="Z18" i="95"/>
  <c r="AA52" i="99" s="1"/>
  <c r="T18" i="95"/>
  <c r="U52" i="99" s="1"/>
  <c r="S18" i="95"/>
  <c r="T52" i="99" s="1"/>
  <c r="R18" i="95"/>
  <c r="Q18" i="95"/>
  <c r="P18" i="95"/>
  <c r="O18" i="95"/>
  <c r="P52" i="99" s="1"/>
  <c r="L18" i="95"/>
  <c r="K18" i="95"/>
  <c r="J18" i="95"/>
  <c r="K52" i="99" s="1"/>
  <c r="I18" i="95"/>
  <c r="J52" i="99" s="1"/>
  <c r="AG17" i="95"/>
  <c r="AF17" i="95"/>
  <c r="AE17" i="95"/>
  <c r="T17" i="95"/>
  <c r="U51" i="99" s="1"/>
  <c r="S17" i="95"/>
  <c r="T51" i="99" s="1"/>
  <c r="R17" i="95"/>
  <c r="Q17" i="95"/>
  <c r="P17" i="95"/>
  <c r="O17" i="95"/>
  <c r="L17" i="95"/>
  <c r="M51" i="99" s="1"/>
  <c r="K17" i="95"/>
  <c r="L51" i="99" s="1"/>
  <c r="J17" i="95"/>
  <c r="I17" i="95"/>
  <c r="H17" i="95"/>
  <c r="I51" i="99" s="1"/>
  <c r="AG16" i="95"/>
  <c r="AF16" i="95"/>
  <c r="T16" i="95"/>
  <c r="S16" i="95"/>
  <c r="T50" i="99" s="1"/>
  <c r="R16" i="95"/>
  <c r="S50" i="99" s="1"/>
  <c r="Q16" i="95"/>
  <c r="R50" i="99" s="1"/>
  <c r="P16" i="95"/>
  <c r="O16" i="95"/>
  <c r="L16" i="95"/>
  <c r="M50" i="99" s="1"/>
  <c r="J16" i="95"/>
  <c r="K50" i="99" s="1"/>
  <c r="AG15" i="95"/>
  <c r="AF15" i="95"/>
  <c r="Z15" i="95"/>
  <c r="Y15" i="95"/>
  <c r="Z49" i="99" s="1"/>
  <c r="X15" i="95"/>
  <c r="W15" i="95"/>
  <c r="V15" i="95"/>
  <c r="U15" i="95"/>
  <c r="T15" i="95"/>
  <c r="S15" i="95"/>
  <c r="T49" i="99" s="1"/>
  <c r="R15" i="95"/>
  <c r="Q15" i="95"/>
  <c r="R49" i="99" s="1"/>
  <c r="P15" i="95"/>
  <c r="O15" i="95"/>
  <c r="L15" i="95"/>
  <c r="M49" i="99" s="1"/>
  <c r="K15" i="95"/>
  <c r="J15" i="95"/>
  <c r="AG14" i="95"/>
  <c r="AH48" i="99" s="1"/>
  <c r="T14" i="95"/>
  <c r="S14" i="95"/>
  <c r="T48" i="99" s="1"/>
  <c r="R14" i="95"/>
  <c r="Q14" i="95"/>
  <c r="R48" i="99" s="1"/>
  <c r="P14" i="95"/>
  <c r="Q48" i="99" s="1"/>
  <c r="O14" i="95"/>
  <c r="P48" i="99" s="1"/>
  <c r="L14" i="95"/>
  <c r="K14" i="95"/>
  <c r="AG13" i="95"/>
  <c r="AH47" i="99" s="1"/>
  <c r="AE13" i="95"/>
  <c r="AF47" i="99" s="1"/>
  <c r="W54" i="102" s="1"/>
  <c r="AA54" i="102" s="1"/>
  <c r="AO54" i="102" s="1"/>
  <c r="AU54" i="102" s="1"/>
  <c r="T13" i="95"/>
  <c r="S13" i="95"/>
  <c r="R13" i="95"/>
  <c r="Q13" i="95"/>
  <c r="P13" i="95"/>
  <c r="O13" i="95"/>
  <c r="P47" i="99" s="1"/>
  <c r="L13" i="95"/>
  <c r="N47" i="99" s="1"/>
  <c r="K13" i="95"/>
  <c r="H13" i="95"/>
  <c r="I47" i="99" s="1"/>
  <c r="T12" i="95"/>
  <c r="S12" i="95"/>
  <c r="T46" i="99" s="1"/>
  <c r="R12" i="95"/>
  <c r="S46" i="99" s="1"/>
  <c r="Q12" i="95"/>
  <c r="R46" i="99" s="1"/>
  <c r="P12" i="95"/>
  <c r="Q46" i="99" s="1"/>
  <c r="O12" i="95"/>
  <c r="P46" i="99" s="1"/>
  <c r="L12" i="95"/>
  <c r="J12" i="95"/>
  <c r="I12" i="95"/>
  <c r="H12" i="95"/>
  <c r="I46" i="99" s="1"/>
  <c r="AG11" i="95"/>
  <c r="AF11" i="95"/>
  <c r="AE11" i="95"/>
  <c r="AF45" i="99" s="1"/>
  <c r="AD11" i="95"/>
  <c r="AA11" i="95"/>
  <c r="T11" i="95"/>
  <c r="S11" i="95"/>
  <c r="R11" i="95"/>
  <c r="Q11" i="95"/>
  <c r="P11" i="95"/>
  <c r="O11" i="95"/>
  <c r="L11" i="95"/>
  <c r="M45" i="99" s="1"/>
  <c r="K11" i="95"/>
  <c r="L45" i="99" s="1"/>
  <c r="AG10" i="95"/>
  <c r="AH44" i="99" s="1"/>
  <c r="T10" i="95"/>
  <c r="U44" i="99" s="1"/>
  <c r="S10" i="95"/>
  <c r="T44" i="99" s="1"/>
  <c r="R10" i="95"/>
  <c r="Q10" i="95"/>
  <c r="P10" i="95"/>
  <c r="O10" i="95"/>
  <c r="P44" i="99" s="1"/>
  <c r="L10" i="95"/>
  <c r="M44" i="99" s="1"/>
  <c r="K10" i="95"/>
  <c r="J10" i="95"/>
  <c r="K44" i="99" s="1"/>
  <c r="I5" i="101"/>
  <c r="H5" i="101"/>
  <c r="H4" i="101"/>
  <c r="G4" i="101"/>
  <c r="L3" i="101"/>
  <c r="K3" i="101"/>
  <c r="J3" i="101"/>
  <c r="I3" i="101"/>
  <c r="H3" i="101"/>
  <c r="G3" i="101"/>
  <c r="G5" i="101" s="1"/>
  <c r="Y73" i="99"/>
  <c r="X73" i="99"/>
  <c r="W73" i="99"/>
  <c r="V73" i="99"/>
  <c r="S73" i="99"/>
  <c r="Q73" i="99"/>
  <c r="P73" i="99"/>
  <c r="S72" i="99"/>
  <c r="L72" i="99"/>
  <c r="K72" i="99"/>
  <c r="S71" i="99"/>
  <c r="R71" i="99"/>
  <c r="Q71" i="99"/>
  <c r="L71" i="99"/>
  <c r="K71" i="99"/>
  <c r="AA70" i="99"/>
  <c r="V70" i="99"/>
  <c r="U70" i="99"/>
  <c r="S70" i="99"/>
  <c r="T69" i="99"/>
  <c r="S69" i="99"/>
  <c r="R69" i="99"/>
  <c r="Q69" i="99"/>
  <c r="P69" i="99"/>
  <c r="J69" i="99"/>
  <c r="T68" i="99"/>
  <c r="S68" i="99"/>
  <c r="R68" i="99"/>
  <c r="Q68" i="99"/>
  <c r="L68" i="99"/>
  <c r="AH67" i="99"/>
  <c r="AG67" i="99"/>
  <c r="AF67" i="99"/>
  <c r="AE67" i="99"/>
  <c r="S67" i="99"/>
  <c r="R67" i="99"/>
  <c r="Q67" i="99"/>
  <c r="P67" i="99"/>
  <c r="K67" i="99"/>
  <c r="AH66" i="99"/>
  <c r="U66" i="99"/>
  <c r="T66" i="99"/>
  <c r="Q66" i="99"/>
  <c r="P66" i="99"/>
  <c r="M66" i="99"/>
  <c r="L66" i="99"/>
  <c r="K66" i="99"/>
  <c r="AH65" i="99"/>
  <c r="S65" i="99"/>
  <c r="Q65" i="99"/>
  <c r="P65" i="99"/>
  <c r="L65" i="99"/>
  <c r="K65" i="99"/>
  <c r="J65" i="99"/>
  <c r="S64" i="99"/>
  <c r="M64" i="99"/>
  <c r="L64" i="99"/>
  <c r="K64" i="99"/>
  <c r="AG63" i="99"/>
  <c r="U63" i="99"/>
  <c r="T63" i="99"/>
  <c r="S63" i="99"/>
  <c r="R63" i="99"/>
  <c r="Q63" i="99"/>
  <c r="L63" i="99"/>
  <c r="U62" i="99"/>
  <c r="T62" i="99"/>
  <c r="S62" i="99"/>
  <c r="L62" i="99"/>
  <c r="AH61" i="99"/>
  <c r="AG61" i="99"/>
  <c r="AF61" i="99"/>
  <c r="AE61" i="99"/>
  <c r="AB61" i="99"/>
  <c r="AN61" i="99" s="1"/>
  <c r="T61" i="99"/>
  <c r="S61" i="99"/>
  <c r="R61" i="99"/>
  <c r="Q61" i="99"/>
  <c r="P61" i="99"/>
  <c r="Z60" i="99"/>
  <c r="Y60" i="99"/>
  <c r="W60" i="99"/>
  <c r="V60" i="99"/>
  <c r="T60" i="99"/>
  <c r="S60" i="99"/>
  <c r="R60" i="99"/>
  <c r="Q60" i="99"/>
  <c r="AH59" i="99"/>
  <c r="AG59" i="99"/>
  <c r="AF59" i="99"/>
  <c r="AE59" i="99"/>
  <c r="AA59" i="99"/>
  <c r="Z59" i="99"/>
  <c r="Y59" i="99"/>
  <c r="X59" i="99"/>
  <c r="W59" i="99"/>
  <c r="S59" i="99"/>
  <c r="R59" i="99"/>
  <c r="Q59" i="99"/>
  <c r="P59" i="99"/>
  <c r="AH58" i="99"/>
  <c r="AG58" i="99"/>
  <c r="Q58" i="99"/>
  <c r="P58" i="99"/>
  <c r="M58" i="99"/>
  <c r="AH57" i="99"/>
  <c r="AG57" i="99"/>
  <c r="S57" i="99"/>
  <c r="Q57" i="99"/>
  <c r="L57" i="99"/>
  <c r="K57" i="99"/>
  <c r="I57" i="99"/>
  <c r="T56" i="99"/>
  <c r="S56" i="99"/>
  <c r="M56" i="99"/>
  <c r="L56" i="99"/>
  <c r="K56" i="99"/>
  <c r="U55" i="99"/>
  <c r="S55" i="99"/>
  <c r="R55" i="99"/>
  <c r="Q55" i="99"/>
  <c r="P55" i="99"/>
  <c r="L55" i="99"/>
  <c r="K55" i="99"/>
  <c r="U54" i="99"/>
  <c r="T54" i="99"/>
  <c r="S54" i="99"/>
  <c r="L54" i="99"/>
  <c r="K54" i="99"/>
  <c r="J54" i="99"/>
  <c r="I54" i="99"/>
  <c r="G54" i="99"/>
  <c r="AH53" i="99"/>
  <c r="U53" i="99"/>
  <c r="T53" i="99"/>
  <c r="S53" i="99"/>
  <c r="R53" i="99"/>
  <c r="Q53" i="99"/>
  <c r="P53" i="99"/>
  <c r="K53" i="99"/>
  <c r="J53" i="99"/>
  <c r="S52" i="99"/>
  <c r="R52" i="99"/>
  <c r="Q52" i="99"/>
  <c r="M52" i="99"/>
  <c r="L52" i="99"/>
  <c r="AH51" i="99"/>
  <c r="AG51" i="99"/>
  <c r="AF51" i="99"/>
  <c r="S51" i="99"/>
  <c r="R51" i="99"/>
  <c r="Q51" i="99"/>
  <c r="P51" i="99"/>
  <c r="K51" i="99"/>
  <c r="J51" i="99"/>
  <c r="AH50" i="99"/>
  <c r="AG50" i="99"/>
  <c r="X57" i="102" s="1"/>
  <c r="AB57" i="102" s="1"/>
  <c r="AP57" i="102" s="1"/>
  <c r="AV57" i="102" s="1"/>
  <c r="U50" i="99"/>
  <c r="Q50" i="99"/>
  <c r="P50" i="99"/>
  <c r="AH49" i="99"/>
  <c r="AG49" i="99"/>
  <c r="AA49" i="99"/>
  <c r="Y49" i="99"/>
  <c r="X49" i="99"/>
  <c r="W49" i="99"/>
  <c r="V49" i="99"/>
  <c r="U49" i="99"/>
  <c r="S49" i="99"/>
  <c r="Q49" i="99"/>
  <c r="P49" i="99"/>
  <c r="L49" i="99"/>
  <c r="K49" i="99"/>
  <c r="U48" i="99"/>
  <c r="S48" i="99"/>
  <c r="M48" i="99"/>
  <c r="L48" i="99"/>
  <c r="U47" i="99"/>
  <c r="T47" i="99"/>
  <c r="S47" i="99"/>
  <c r="R47" i="99"/>
  <c r="Q47" i="99"/>
  <c r="L47" i="99"/>
  <c r="U46" i="99"/>
  <c r="K46" i="99"/>
  <c r="J46" i="99"/>
  <c r="AH45" i="99"/>
  <c r="AG45" i="99"/>
  <c r="AE45" i="99"/>
  <c r="AB45" i="99"/>
  <c r="AN45" i="99" s="1"/>
  <c r="U45" i="99"/>
  <c r="T45" i="99"/>
  <c r="S45" i="99"/>
  <c r="R45" i="99"/>
  <c r="Q45" i="99"/>
  <c r="P45" i="99"/>
  <c r="S44" i="99"/>
  <c r="R44" i="99"/>
  <c r="Q44" i="99"/>
  <c r="L44" i="99"/>
  <c r="Z43" i="99"/>
  <c r="Y43" i="99"/>
  <c r="X43" i="99"/>
  <c r="W43" i="99"/>
  <c r="V43" i="99"/>
  <c r="U43" i="99"/>
  <c r="T43" i="99"/>
  <c r="S43" i="99"/>
  <c r="R43" i="99"/>
  <c r="Q43" i="99"/>
  <c r="P43" i="99"/>
  <c r="O43" i="99"/>
  <c r="N43" i="99"/>
  <c r="M43" i="99"/>
  <c r="L43" i="99"/>
  <c r="K43" i="99"/>
  <c r="J43" i="99"/>
  <c r="I43" i="99"/>
  <c r="H43" i="99"/>
  <c r="G43" i="99"/>
  <c r="AH42" i="99"/>
  <c r="AG42" i="99"/>
  <c r="AA42" i="99"/>
  <c r="Z42" i="99"/>
  <c r="Y42" i="99"/>
  <c r="X42" i="99"/>
  <c r="W42" i="99"/>
  <c r="V42" i="99"/>
  <c r="U42" i="99"/>
  <c r="T42" i="99"/>
  <c r="S42" i="99"/>
  <c r="R42" i="99"/>
  <c r="Q42" i="99"/>
  <c r="P42" i="99"/>
  <c r="N42" i="99"/>
  <c r="M42" i="99"/>
  <c r="L42" i="99"/>
  <c r="K42" i="99"/>
  <c r="J42" i="99"/>
  <c r="AH41" i="99"/>
  <c r="AG41" i="99"/>
  <c r="AE41" i="99"/>
  <c r="AA41" i="99"/>
  <c r="Z41" i="99"/>
  <c r="Y41" i="99"/>
  <c r="X41" i="99"/>
  <c r="W41" i="99"/>
  <c r="V41" i="99"/>
  <c r="U41" i="99"/>
  <c r="T41" i="99"/>
  <c r="S41" i="99"/>
  <c r="R41" i="99"/>
  <c r="Q41" i="99"/>
  <c r="P41" i="99"/>
  <c r="O41" i="99"/>
  <c r="N41" i="99"/>
  <c r="M41" i="99"/>
  <c r="L41" i="99"/>
  <c r="K41" i="99"/>
  <c r="J41" i="99"/>
  <c r="I41" i="99"/>
  <c r="H41" i="99"/>
  <c r="G41" i="99"/>
  <c r="AH40" i="99"/>
  <c r="AA40" i="99"/>
  <c r="Z40" i="99"/>
  <c r="Y40" i="99"/>
  <c r="X40" i="99"/>
  <c r="W40" i="99"/>
  <c r="V40" i="99"/>
  <c r="U40" i="99"/>
  <c r="T40" i="99"/>
  <c r="S40" i="99"/>
  <c r="R40" i="99"/>
  <c r="Q40" i="99"/>
  <c r="P40" i="99"/>
  <c r="O40" i="99"/>
  <c r="N40" i="99"/>
  <c r="M40" i="99"/>
  <c r="L40" i="99"/>
  <c r="K40" i="99"/>
  <c r="J40" i="99"/>
  <c r="I40" i="99"/>
  <c r="H40" i="99"/>
  <c r="G40" i="99"/>
  <c r="AH39" i="99"/>
  <c r="AG39" i="99"/>
  <c r="AF39" i="99"/>
  <c r="AE39" i="99"/>
  <c r="AD39" i="99"/>
  <c r="AC39" i="99"/>
  <c r="AB39" i="99"/>
  <c r="AN39" i="99" s="1"/>
  <c r="AA39" i="99"/>
  <c r="Z39" i="99"/>
  <c r="Y39" i="99"/>
  <c r="X39" i="99"/>
  <c r="W39" i="99"/>
  <c r="V39" i="99"/>
  <c r="U39" i="99"/>
  <c r="T39" i="99"/>
  <c r="S39" i="99"/>
  <c r="R39" i="99"/>
  <c r="Q39" i="99"/>
  <c r="P39" i="99"/>
  <c r="O39" i="99"/>
  <c r="N39" i="99"/>
  <c r="M39" i="99"/>
  <c r="L39" i="99"/>
  <c r="K39" i="99"/>
  <c r="J39" i="99"/>
  <c r="I39" i="99"/>
  <c r="H39" i="99"/>
  <c r="G39" i="99"/>
  <c r="Z38" i="99"/>
  <c r="Y38" i="99"/>
  <c r="X38" i="99"/>
  <c r="W38" i="99"/>
  <c r="V38" i="99"/>
  <c r="U38" i="99"/>
  <c r="T38" i="99"/>
  <c r="S38" i="99"/>
  <c r="R38" i="99"/>
  <c r="Q38" i="99"/>
  <c r="P38" i="99"/>
  <c r="O38" i="99"/>
  <c r="N38" i="99"/>
  <c r="M38" i="99"/>
  <c r="L38" i="99"/>
  <c r="K38" i="99"/>
  <c r="J38" i="99"/>
  <c r="I38" i="99"/>
  <c r="H38" i="99"/>
  <c r="G38" i="99"/>
  <c r="AH37" i="99"/>
  <c r="AG37" i="99"/>
  <c r="AF37" i="99"/>
  <c r="AE37" i="99"/>
  <c r="AD37" i="99"/>
  <c r="AC37" i="99"/>
  <c r="AB37" i="99"/>
  <c r="AN37" i="99" s="1"/>
  <c r="AA37" i="99"/>
  <c r="Z37" i="99"/>
  <c r="Y37" i="99"/>
  <c r="X37" i="99"/>
  <c r="W37" i="99"/>
  <c r="V37" i="99"/>
  <c r="U37" i="99"/>
  <c r="T37" i="99"/>
  <c r="S37" i="99"/>
  <c r="R37" i="99"/>
  <c r="Q37" i="99"/>
  <c r="P37" i="99"/>
  <c r="O37" i="99"/>
  <c r="N37" i="99"/>
  <c r="M37" i="99"/>
  <c r="L37" i="99"/>
  <c r="K37" i="99"/>
  <c r="J37" i="99"/>
  <c r="I37" i="99"/>
  <c r="H37" i="99"/>
  <c r="G37" i="99"/>
  <c r="AH36" i="99"/>
  <c r="AG36" i="99"/>
  <c r="AA36" i="99"/>
  <c r="Z36" i="99"/>
  <c r="Y36" i="99"/>
  <c r="X36" i="99"/>
  <c r="W36" i="99"/>
  <c r="V36" i="99"/>
  <c r="U36" i="99"/>
  <c r="T36" i="99"/>
  <c r="S36" i="99"/>
  <c r="R36" i="99"/>
  <c r="Q36" i="99"/>
  <c r="P36" i="99"/>
  <c r="O36" i="99"/>
  <c r="N36" i="99"/>
  <c r="M36" i="99"/>
  <c r="L36" i="99"/>
  <c r="K36" i="99"/>
  <c r="J36" i="99"/>
  <c r="I36" i="99"/>
  <c r="H36" i="99"/>
  <c r="G36" i="99"/>
  <c r="Z35" i="99"/>
  <c r="Y35" i="99"/>
  <c r="X35" i="99"/>
  <c r="W35" i="99"/>
  <c r="V35" i="99"/>
  <c r="U35" i="99"/>
  <c r="T35" i="99"/>
  <c r="S35" i="99"/>
  <c r="R35" i="99"/>
  <c r="Q35" i="99"/>
  <c r="P35" i="99"/>
  <c r="O35" i="99"/>
  <c r="N35" i="99"/>
  <c r="M35" i="99"/>
  <c r="L35" i="99"/>
  <c r="K35" i="99"/>
  <c r="J35" i="99"/>
  <c r="I35" i="99"/>
  <c r="H35" i="99"/>
  <c r="G35" i="99"/>
  <c r="AA34" i="99"/>
  <c r="Z34" i="99"/>
  <c r="Y34" i="99"/>
  <c r="X34" i="99"/>
  <c r="W34" i="99"/>
  <c r="V34" i="99"/>
  <c r="U34" i="99"/>
  <c r="T34" i="99"/>
  <c r="S34" i="99"/>
  <c r="R34" i="99"/>
  <c r="Q34" i="99"/>
  <c r="P34" i="99"/>
  <c r="O34" i="99"/>
  <c r="N34" i="99"/>
  <c r="M34" i="99"/>
  <c r="L34" i="99"/>
  <c r="K34" i="99"/>
  <c r="J34" i="99"/>
  <c r="I34" i="99"/>
  <c r="H34" i="99"/>
  <c r="G34" i="99"/>
  <c r="AA33" i="99"/>
  <c r="Z33" i="99"/>
  <c r="Y33" i="99"/>
  <c r="X33" i="99"/>
  <c r="W33" i="99"/>
  <c r="V33" i="99"/>
  <c r="U33" i="99"/>
  <c r="T33" i="99"/>
  <c r="S33" i="99"/>
  <c r="R33" i="99"/>
  <c r="Q33" i="99"/>
  <c r="P33" i="99"/>
  <c r="O33" i="99"/>
  <c r="N33" i="99"/>
  <c r="M33" i="99"/>
  <c r="L33" i="99"/>
  <c r="K33" i="99"/>
  <c r="J33" i="99"/>
  <c r="I33" i="99"/>
  <c r="H33" i="99"/>
  <c r="G33" i="99"/>
  <c r="AH32" i="99"/>
  <c r="AG32" i="99"/>
  <c r="AF32" i="99"/>
  <c r="AE32" i="99"/>
  <c r="AD32" i="99"/>
  <c r="AC32" i="99"/>
  <c r="AB32" i="99"/>
  <c r="AN32" i="99" s="1"/>
  <c r="AA32" i="99"/>
  <c r="Z32" i="99"/>
  <c r="Y32" i="99"/>
  <c r="X32" i="99"/>
  <c r="W32" i="99"/>
  <c r="V32" i="99"/>
  <c r="U32" i="99"/>
  <c r="T32" i="99"/>
  <c r="S32" i="99"/>
  <c r="R32" i="99"/>
  <c r="Q32" i="99"/>
  <c r="P32" i="99"/>
  <c r="O32" i="99"/>
  <c r="N32" i="99"/>
  <c r="M32" i="99"/>
  <c r="L32" i="99"/>
  <c r="K32" i="99"/>
  <c r="J32" i="99"/>
  <c r="I32" i="99"/>
  <c r="H32" i="99"/>
  <c r="G32" i="99"/>
  <c r="AH31" i="99"/>
  <c r="AA31" i="99"/>
  <c r="Z31" i="99"/>
  <c r="Y31" i="99"/>
  <c r="X31" i="99"/>
  <c r="W31" i="99"/>
  <c r="V31" i="99"/>
  <c r="U31" i="99"/>
  <c r="T31" i="99"/>
  <c r="S31" i="99"/>
  <c r="R31" i="99"/>
  <c r="Q31" i="99"/>
  <c r="P31" i="99"/>
  <c r="O31" i="99"/>
  <c r="N31" i="99"/>
  <c r="M31" i="99"/>
  <c r="L31" i="99"/>
  <c r="K31" i="99"/>
  <c r="J31" i="99"/>
  <c r="I31" i="99"/>
  <c r="H31" i="99"/>
  <c r="G31" i="99"/>
  <c r="AH30" i="99"/>
  <c r="Z30" i="99"/>
  <c r="Y30" i="99"/>
  <c r="X30" i="99"/>
  <c r="W30" i="99"/>
  <c r="V30" i="99"/>
  <c r="U30" i="99"/>
  <c r="T30" i="99"/>
  <c r="S30" i="99"/>
  <c r="R30" i="99"/>
  <c r="Q30" i="99"/>
  <c r="P30" i="99"/>
  <c r="O30" i="99"/>
  <c r="N30" i="99"/>
  <c r="M30" i="99"/>
  <c r="L30" i="99"/>
  <c r="K30" i="99"/>
  <c r="J30" i="99"/>
  <c r="I30" i="99"/>
  <c r="H30" i="99"/>
  <c r="G30" i="99"/>
  <c r="AH29" i="99"/>
  <c r="AA29" i="99"/>
  <c r="Z29" i="99"/>
  <c r="Y29" i="99"/>
  <c r="X29" i="99"/>
  <c r="W29" i="99"/>
  <c r="V29" i="99"/>
  <c r="U29" i="99"/>
  <c r="T29" i="99"/>
  <c r="S29" i="99"/>
  <c r="R29" i="99"/>
  <c r="Q29" i="99"/>
  <c r="P29" i="99"/>
  <c r="O29" i="99"/>
  <c r="N29" i="99"/>
  <c r="M29" i="99"/>
  <c r="L29" i="99"/>
  <c r="K29" i="99"/>
  <c r="J29" i="99"/>
  <c r="I29" i="99"/>
  <c r="H29" i="99"/>
  <c r="G29" i="99"/>
  <c r="AH28" i="99"/>
  <c r="Z28" i="99"/>
  <c r="Y28" i="99"/>
  <c r="X28" i="99"/>
  <c r="W28" i="99"/>
  <c r="V28" i="99"/>
  <c r="U28" i="99"/>
  <c r="T28" i="99"/>
  <c r="S28" i="99"/>
  <c r="R28" i="99"/>
  <c r="Q28" i="99"/>
  <c r="P28" i="99"/>
  <c r="O28" i="99"/>
  <c r="N28" i="99"/>
  <c r="M28" i="99"/>
  <c r="L28" i="99"/>
  <c r="K28" i="99"/>
  <c r="J28" i="99"/>
  <c r="I28" i="99"/>
  <c r="H28" i="99"/>
  <c r="G28" i="99"/>
  <c r="AH27" i="99"/>
  <c r="AG27" i="99"/>
  <c r="AA27" i="99"/>
  <c r="Z27" i="99"/>
  <c r="Y27" i="99"/>
  <c r="X27" i="99"/>
  <c r="W27" i="99"/>
  <c r="V27" i="99"/>
  <c r="U27" i="99"/>
  <c r="T27" i="99"/>
  <c r="S27" i="99"/>
  <c r="R27" i="99"/>
  <c r="Q27" i="99"/>
  <c r="P27" i="99"/>
  <c r="O27" i="99"/>
  <c r="N27" i="99"/>
  <c r="M27" i="99"/>
  <c r="L27" i="99"/>
  <c r="K27" i="99"/>
  <c r="J27" i="99"/>
  <c r="I27" i="99"/>
  <c r="H27" i="99"/>
  <c r="G27" i="99"/>
  <c r="AA26" i="99"/>
  <c r="Z26" i="99"/>
  <c r="Y26" i="99"/>
  <c r="X26" i="99"/>
  <c r="W26" i="99"/>
  <c r="V26" i="99"/>
  <c r="U26" i="99"/>
  <c r="T26" i="99"/>
  <c r="S26" i="99"/>
  <c r="R26" i="99"/>
  <c r="Q26" i="99"/>
  <c r="P26" i="99"/>
  <c r="O26" i="99"/>
  <c r="N26" i="99"/>
  <c r="M26" i="99"/>
  <c r="L26" i="99"/>
  <c r="K26" i="99"/>
  <c r="J26" i="99"/>
  <c r="I26" i="99"/>
  <c r="H26" i="99"/>
  <c r="AG25" i="99"/>
  <c r="AF25" i="99"/>
  <c r="AE25" i="99"/>
  <c r="AD25" i="99"/>
  <c r="AC25" i="99"/>
  <c r="AB25" i="99"/>
  <c r="AN25" i="99" s="1"/>
  <c r="AA25" i="99"/>
  <c r="Z25" i="99"/>
  <c r="Y25" i="99"/>
  <c r="X25" i="99"/>
  <c r="W25" i="99"/>
  <c r="V25" i="99"/>
  <c r="U25" i="99"/>
  <c r="T25" i="99"/>
  <c r="S25" i="99"/>
  <c r="R25" i="99"/>
  <c r="Q25" i="99"/>
  <c r="P25" i="99"/>
  <c r="O25" i="99"/>
  <c r="N25" i="99"/>
  <c r="M25" i="99"/>
  <c r="L25" i="99"/>
  <c r="K25" i="99"/>
  <c r="J25" i="99"/>
  <c r="I25" i="99"/>
  <c r="H25" i="99"/>
  <c r="G25" i="99"/>
  <c r="AG24" i="99"/>
  <c r="AA24" i="99"/>
  <c r="Z24" i="99"/>
  <c r="Y24" i="99"/>
  <c r="X24" i="99"/>
  <c r="W24" i="99"/>
  <c r="V24" i="99"/>
  <c r="U24" i="99"/>
  <c r="T24" i="99"/>
  <c r="S24" i="99"/>
  <c r="R24" i="99"/>
  <c r="Q24" i="99"/>
  <c r="P24" i="99"/>
  <c r="O24" i="99"/>
  <c r="N24" i="99"/>
  <c r="M24" i="99"/>
  <c r="L24" i="99"/>
  <c r="K24" i="99"/>
  <c r="J24" i="99"/>
  <c r="I24" i="99"/>
  <c r="H24" i="99"/>
  <c r="G24" i="99"/>
  <c r="Z23" i="99"/>
  <c r="Y23" i="99"/>
  <c r="X23" i="99"/>
  <c r="W23" i="99"/>
  <c r="V23" i="99"/>
  <c r="U23" i="99"/>
  <c r="T23" i="99"/>
  <c r="S23" i="99"/>
  <c r="R23" i="99"/>
  <c r="Q23" i="99"/>
  <c r="P23" i="99"/>
  <c r="O23" i="99"/>
  <c r="N23" i="99"/>
  <c r="M23" i="99"/>
  <c r="L23" i="99"/>
  <c r="K23" i="99"/>
  <c r="J23" i="99"/>
  <c r="I23" i="99"/>
  <c r="H23" i="99"/>
  <c r="G23" i="99"/>
  <c r="Z22" i="99"/>
  <c r="Y22" i="99"/>
  <c r="X22" i="99"/>
  <c r="W22" i="99"/>
  <c r="V22" i="99"/>
  <c r="U22" i="99"/>
  <c r="T22" i="99"/>
  <c r="S22" i="99"/>
  <c r="R22" i="99"/>
  <c r="Q22" i="99"/>
  <c r="P22" i="99"/>
  <c r="O22" i="99"/>
  <c r="N22" i="99"/>
  <c r="M22" i="99"/>
  <c r="L22" i="99"/>
  <c r="K22" i="99"/>
  <c r="J22" i="99"/>
  <c r="I22" i="99"/>
  <c r="H22" i="99"/>
  <c r="G22" i="99"/>
  <c r="AA21" i="99"/>
  <c r="Z21" i="99"/>
  <c r="Y21" i="99"/>
  <c r="X21" i="99"/>
  <c r="W21" i="99"/>
  <c r="V21" i="99"/>
  <c r="U21" i="99"/>
  <c r="T21" i="99"/>
  <c r="S21" i="99"/>
  <c r="R21" i="99"/>
  <c r="Q21" i="99"/>
  <c r="P21" i="99"/>
  <c r="O21" i="99"/>
  <c r="N21" i="99"/>
  <c r="M21" i="99"/>
  <c r="L21" i="99"/>
  <c r="K21" i="99"/>
  <c r="J21" i="99"/>
  <c r="I21" i="99"/>
  <c r="H21" i="99"/>
  <c r="G21" i="99"/>
  <c r="AA20" i="99"/>
  <c r="Z20" i="99"/>
  <c r="Y20" i="99"/>
  <c r="X20" i="99"/>
  <c r="W20" i="99"/>
  <c r="V20" i="99"/>
  <c r="U20" i="99"/>
  <c r="T20" i="99"/>
  <c r="S20" i="99"/>
  <c r="R20" i="99"/>
  <c r="Q20" i="99"/>
  <c r="P20" i="99"/>
  <c r="O20" i="99"/>
  <c r="N20" i="99"/>
  <c r="M20" i="99"/>
  <c r="L20" i="99"/>
  <c r="K20" i="99"/>
  <c r="J20" i="99"/>
  <c r="I20" i="99"/>
  <c r="H20" i="99"/>
  <c r="G20" i="99"/>
  <c r="AG19" i="99"/>
  <c r="AA19" i="99"/>
  <c r="Z19" i="99"/>
  <c r="Y19" i="99"/>
  <c r="X19" i="99"/>
  <c r="W19" i="99"/>
  <c r="V19" i="99"/>
  <c r="U19" i="99"/>
  <c r="T19" i="99"/>
  <c r="S19" i="99"/>
  <c r="R19" i="99"/>
  <c r="Q19" i="99"/>
  <c r="P19" i="99"/>
  <c r="O19" i="99"/>
  <c r="N19" i="99"/>
  <c r="M19" i="99"/>
  <c r="L19" i="99"/>
  <c r="K19" i="99"/>
  <c r="J19" i="99"/>
  <c r="I19" i="99"/>
  <c r="H19" i="99"/>
  <c r="G19" i="99"/>
  <c r="Z18" i="99"/>
  <c r="Y18" i="99"/>
  <c r="X18" i="99"/>
  <c r="W18" i="99"/>
  <c r="V18" i="99"/>
  <c r="U18" i="99"/>
  <c r="T18" i="99"/>
  <c r="S18" i="99"/>
  <c r="R18" i="99"/>
  <c r="Q18" i="99"/>
  <c r="P18" i="99"/>
  <c r="O18" i="99"/>
  <c r="N18" i="99"/>
  <c r="M18" i="99"/>
  <c r="L18" i="99"/>
  <c r="K18" i="99"/>
  <c r="J18" i="99"/>
  <c r="I18" i="99"/>
  <c r="H18" i="99"/>
  <c r="G18" i="99"/>
  <c r="Z17" i="99"/>
  <c r="Y17" i="99"/>
  <c r="X17" i="99"/>
  <c r="W17" i="99"/>
  <c r="V17" i="99"/>
  <c r="U17" i="99"/>
  <c r="T17" i="99"/>
  <c r="S17" i="99"/>
  <c r="R17" i="99"/>
  <c r="Q17" i="99"/>
  <c r="P17" i="99"/>
  <c r="O17" i="99"/>
  <c r="N17" i="99"/>
  <c r="M17" i="99"/>
  <c r="L17" i="99"/>
  <c r="K17" i="99"/>
  <c r="J17" i="99"/>
  <c r="I17" i="99"/>
  <c r="H17" i="99"/>
  <c r="G17" i="99"/>
  <c r="AH16" i="99"/>
  <c r="AA16" i="99"/>
  <c r="Z16" i="99"/>
  <c r="Y16" i="99"/>
  <c r="X16" i="99"/>
  <c r="W16" i="99"/>
  <c r="V16" i="99"/>
  <c r="U16" i="99"/>
  <c r="T16" i="99"/>
  <c r="S16" i="99"/>
  <c r="R16" i="99"/>
  <c r="Q16" i="99"/>
  <c r="P16" i="99"/>
  <c r="O16" i="99"/>
  <c r="N16" i="99"/>
  <c r="M16" i="99"/>
  <c r="L16" i="99"/>
  <c r="K16" i="99"/>
  <c r="J16" i="99"/>
  <c r="I16" i="99"/>
  <c r="H16" i="99"/>
  <c r="G16" i="99"/>
  <c r="AH15" i="99"/>
  <c r="AG15" i="99"/>
  <c r="AA15" i="99"/>
  <c r="Z15" i="99"/>
  <c r="Y15" i="99"/>
  <c r="X15" i="99"/>
  <c r="W15" i="99"/>
  <c r="V15" i="99"/>
  <c r="U15" i="99"/>
  <c r="T15" i="99"/>
  <c r="S15" i="99"/>
  <c r="R15" i="99"/>
  <c r="Q15" i="99"/>
  <c r="P15" i="99"/>
  <c r="O15" i="99"/>
  <c r="N15" i="99"/>
  <c r="M15" i="99"/>
  <c r="L15" i="99"/>
  <c r="K15" i="99"/>
  <c r="J15" i="99"/>
  <c r="I15" i="99"/>
  <c r="H15" i="99"/>
  <c r="G15" i="99"/>
  <c r="AH14" i="99"/>
  <c r="AG14" i="99"/>
  <c r="AF14" i="99"/>
  <c r="AE14" i="99"/>
  <c r="AD14" i="99"/>
  <c r="AC14" i="99"/>
  <c r="AB14" i="99"/>
  <c r="AN14" i="99" s="1"/>
  <c r="AA14" i="99"/>
  <c r="Z14" i="99"/>
  <c r="Y14" i="99"/>
  <c r="X14" i="99"/>
  <c r="W14" i="99"/>
  <c r="V14" i="99"/>
  <c r="U14" i="99"/>
  <c r="T14" i="99"/>
  <c r="S14" i="99"/>
  <c r="R14" i="99"/>
  <c r="Q14" i="99"/>
  <c r="P14" i="99"/>
  <c r="O14" i="99"/>
  <c r="N14" i="99"/>
  <c r="M14" i="99"/>
  <c r="L14" i="99"/>
  <c r="K14" i="99"/>
  <c r="J14" i="99"/>
  <c r="I14" i="99"/>
  <c r="H14" i="99"/>
  <c r="G14" i="99"/>
  <c r="AH13" i="99"/>
  <c r="AG13" i="99"/>
  <c r="AA13" i="99"/>
  <c r="Z13" i="99"/>
  <c r="Y13" i="99"/>
  <c r="X13" i="99"/>
  <c r="W13" i="99"/>
  <c r="V13" i="99"/>
  <c r="U13" i="99"/>
  <c r="T13" i="99"/>
  <c r="S13" i="99"/>
  <c r="R13" i="99"/>
  <c r="Q13" i="99"/>
  <c r="P13" i="99"/>
  <c r="O13" i="99"/>
  <c r="N13" i="99"/>
  <c r="M13" i="99"/>
  <c r="L13" i="99"/>
  <c r="K13" i="99"/>
  <c r="J13" i="99"/>
  <c r="I13" i="99"/>
  <c r="H13" i="99"/>
  <c r="G13" i="99"/>
  <c r="AH12" i="99"/>
  <c r="AA12" i="99"/>
  <c r="Z12" i="99"/>
  <c r="Y12" i="99"/>
  <c r="X12" i="99"/>
  <c r="W12" i="99"/>
  <c r="V12" i="99"/>
  <c r="U12" i="99"/>
  <c r="T12" i="99"/>
  <c r="S12" i="99"/>
  <c r="R12" i="99"/>
  <c r="Q12" i="99"/>
  <c r="P12" i="99"/>
  <c r="O12" i="99"/>
  <c r="N12" i="99"/>
  <c r="M12" i="99"/>
  <c r="L12" i="99"/>
  <c r="K12" i="99"/>
  <c r="J12" i="99"/>
  <c r="I12" i="99"/>
  <c r="H12" i="99"/>
  <c r="G12" i="99"/>
  <c r="AH11" i="99"/>
  <c r="AG11" i="99"/>
  <c r="AF11" i="99"/>
  <c r="AE11" i="99"/>
  <c r="AD11" i="99"/>
  <c r="AC11" i="99"/>
  <c r="AB11" i="99"/>
  <c r="AN11" i="99" s="1"/>
  <c r="AA11" i="99"/>
  <c r="Z11" i="99"/>
  <c r="Y11" i="99"/>
  <c r="X11" i="99"/>
  <c r="W11" i="99"/>
  <c r="V11" i="99"/>
  <c r="U11" i="99"/>
  <c r="T11" i="99"/>
  <c r="S11" i="99"/>
  <c r="R11" i="99"/>
  <c r="Q11" i="99"/>
  <c r="P11" i="99"/>
  <c r="O11" i="99"/>
  <c r="N11" i="99"/>
  <c r="M11" i="99"/>
  <c r="L11" i="99"/>
  <c r="K11" i="99"/>
  <c r="J11" i="99"/>
  <c r="I11" i="99"/>
  <c r="H11" i="99"/>
  <c r="G11" i="99"/>
  <c r="Z10" i="99"/>
  <c r="Y10" i="99"/>
  <c r="X10" i="99"/>
  <c r="W10" i="99"/>
  <c r="V10" i="99"/>
  <c r="U10" i="99"/>
  <c r="T10" i="99"/>
  <c r="S10" i="99"/>
  <c r="R10" i="99"/>
  <c r="Q10" i="99"/>
  <c r="P10" i="99"/>
  <c r="O10" i="99"/>
  <c r="N10" i="99"/>
  <c r="M10" i="99"/>
  <c r="L10" i="99"/>
  <c r="K10" i="99"/>
  <c r="J10" i="99"/>
  <c r="I10" i="99"/>
  <c r="H10" i="99"/>
  <c r="G10" i="99"/>
  <c r="U31" i="101"/>
  <c r="T31" i="101"/>
  <c r="S31" i="101"/>
  <c r="Q31" i="101"/>
  <c r="P31" i="101"/>
  <c r="O31" i="101"/>
  <c r="N31" i="101"/>
  <c r="M31" i="101"/>
  <c r="L31" i="101"/>
  <c r="K31" i="101"/>
  <c r="J31" i="101"/>
  <c r="I31" i="101"/>
  <c r="H31" i="101"/>
  <c r="U30" i="101"/>
  <c r="T30" i="101"/>
  <c r="S30" i="101"/>
  <c r="Q30" i="101"/>
  <c r="P30" i="101"/>
  <c r="O30" i="101"/>
  <c r="N30" i="101"/>
  <c r="M30" i="101"/>
  <c r="L30" i="101"/>
  <c r="K30" i="101"/>
  <c r="J30" i="101"/>
  <c r="I30" i="101"/>
  <c r="H30" i="101"/>
  <c r="U29" i="101"/>
  <c r="T29" i="101"/>
  <c r="S29" i="101"/>
  <c r="R29" i="101"/>
  <c r="Q29" i="101"/>
  <c r="P29" i="101"/>
  <c r="O29" i="101"/>
  <c r="N29" i="101"/>
  <c r="M29" i="101"/>
  <c r="L29" i="101"/>
  <c r="K29" i="101"/>
  <c r="J29" i="101"/>
  <c r="I29" i="101"/>
  <c r="H29" i="101"/>
  <c r="G29" i="101"/>
  <c r="F75" i="99"/>
  <c r="C2" i="101" s="1"/>
  <c r="E16" i="97"/>
  <c r="M12" i="97"/>
  <c r="E21" i="96"/>
  <c r="M19" i="96"/>
  <c r="M18" i="96"/>
  <c r="N67" i="99" s="1"/>
  <c r="M17" i="96"/>
  <c r="M15" i="96"/>
  <c r="M14" i="96"/>
  <c r="N63" i="99" s="1"/>
  <c r="AB12" i="96"/>
  <c r="AC61" i="99" s="1"/>
  <c r="M10" i="96"/>
  <c r="N59" i="99" s="1"/>
  <c r="E26" i="95"/>
  <c r="N55" i="99"/>
  <c r="AO55" i="99" s="1"/>
  <c r="H54" i="99"/>
  <c r="N53" i="99"/>
  <c r="N52" i="99"/>
  <c r="N51" i="99"/>
  <c r="N50" i="99"/>
  <c r="N49" i="99"/>
  <c r="N48" i="99"/>
  <c r="AB11" i="95"/>
  <c r="D15" i="94"/>
  <c r="Z14" i="97" s="1"/>
  <c r="AA73" i="99" s="1"/>
  <c r="I12" i="94"/>
  <c r="AG14" i="97" s="1"/>
  <c r="AH73" i="99" s="1"/>
  <c r="H12" i="94"/>
  <c r="AF14" i="97" s="1"/>
  <c r="AG73" i="99" s="1"/>
  <c r="G12" i="94"/>
  <c r="AE14" i="97" s="1"/>
  <c r="AF73" i="99" s="1"/>
  <c r="F12" i="94"/>
  <c r="D12" i="94" s="1"/>
  <c r="E12" i="94" s="1"/>
  <c r="I10" i="94"/>
  <c r="H10" i="94"/>
  <c r="G10" i="94"/>
  <c r="F10" i="94"/>
  <c r="E10" i="94"/>
  <c r="S9" i="94"/>
  <c r="Q9" i="94"/>
  <c r="I7" i="94"/>
  <c r="K14" i="97" s="1"/>
  <c r="L73" i="99" s="1"/>
  <c r="H7" i="94"/>
  <c r="J14" i="97" s="1"/>
  <c r="K73" i="99" s="1"/>
  <c r="G7" i="94"/>
  <c r="I14" i="97" s="1"/>
  <c r="J73" i="99" s="1"/>
  <c r="F7" i="94"/>
  <c r="D15" i="93"/>
  <c r="Z13" i="97" s="1"/>
  <c r="AA72" i="99" s="1"/>
  <c r="I12" i="93"/>
  <c r="H12" i="93"/>
  <c r="AF13" i="97" s="1"/>
  <c r="AG72" i="99" s="1"/>
  <c r="G12" i="93"/>
  <c r="F12" i="93"/>
  <c r="AD13" i="97" s="1"/>
  <c r="AE72" i="99" s="1"/>
  <c r="I10" i="93"/>
  <c r="H10" i="93"/>
  <c r="G10" i="93"/>
  <c r="F10" i="93"/>
  <c r="E10" i="93"/>
  <c r="S9" i="93"/>
  <c r="Q9" i="93"/>
  <c r="X13" i="97" s="1"/>
  <c r="Y72" i="99" s="1"/>
  <c r="I7" i="93"/>
  <c r="H7" i="93"/>
  <c r="G7" i="93"/>
  <c r="F7" i="93"/>
  <c r="D7" i="93" s="1"/>
  <c r="E7" i="93" s="1"/>
  <c r="D15" i="92"/>
  <c r="I12" i="92"/>
  <c r="H12" i="92"/>
  <c r="D12" i="92" s="1"/>
  <c r="E12" i="92" s="1"/>
  <c r="G12" i="92"/>
  <c r="AE12" i="97" s="1"/>
  <c r="AF71" i="99" s="1"/>
  <c r="F12" i="92"/>
  <c r="AD12" i="97" s="1"/>
  <c r="AE71" i="99" s="1"/>
  <c r="I10" i="92"/>
  <c r="H10" i="92"/>
  <c r="G10" i="92"/>
  <c r="F10" i="92"/>
  <c r="E10" i="92"/>
  <c r="S9" i="92"/>
  <c r="U12" i="97" s="1"/>
  <c r="V71" i="99" s="1"/>
  <c r="Q9" i="92"/>
  <c r="W12" i="97" s="1"/>
  <c r="X71" i="99" s="1"/>
  <c r="I7" i="92"/>
  <c r="H7" i="92"/>
  <c r="G7" i="92"/>
  <c r="I12" i="97" s="1"/>
  <c r="J71" i="99" s="1"/>
  <c r="F7" i="92"/>
  <c r="D15" i="91"/>
  <c r="I12" i="91"/>
  <c r="H12" i="91"/>
  <c r="AF11" i="97" s="1"/>
  <c r="AG70" i="99" s="1"/>
  <c r="G12" i="91"/>
  <c r="AE11" i="97" s="1"/>
  <c r="AF70" i="99" s="1"/>
  <c r="F12" i="91"/>
  <c r="AD11" i="97" s="1"/>
  <c r="AE70" i="99" s="1"/>
  <c r="D12" i="91"/>
  <c r="E12" i="91" s="1"/>
  <c r="I10" i="91"/>
  <c r="H10" i="91"/>
  <c r="G10" i="91"/>
  <c r="F10" i="91"/>
  <c r="E10" i="91"/>
  <c r="S9" i="91"/>
  <c r="Q9" i="91"/>
  <c r="I7" i="91"/>
  <c r="K11" i="97" s="1"/>
  <c r="L70" i="99" s="1"/>
  <c r="H7" i="91"/>
  <c r="J11" i="97" s="1"/>
  <c r="K70" i="99" s="1"/>
  <c r="G7" i="91"/>
  <c r="I11" i="97" s="1"/>
  <c r="J70" i="99" s="1"/>
  <c r="F7" i="91"/>
  <c r="D15" i="90"/>
  <c r="I12" i="90"/>
  <c r="AG10" i="97" s="1"/>
  <c r="AH69" i="99" s="1"/>
  <c r="Y76" i="102" s="1"/>
  <c r="AC76" i="102" s="1"/>
  <c r="AQ76" i="102" s="1"/>
  <c r="AW76" i="102" s="1"/>
  <c r="H12" i="90"/>
  <c r="AF10" i="97" s="1"/>
  <c r="AG69" i="99" s="1"/>
  <c r="X76" i="102" s="1"/>
  <c r="AB76" i="102" s="1"/>
  <c r="AP76" i="102" s="1"/>
  <c r="AV76" i="102" s="1"/>
  <c r="G12" i="90"/>
  <c r="AE10" i="97" s="1"/>
  <c r="AF69" i="99" s="1"/>
  <c r="W76" i="102" s="1"/>
  <c r="AA76" i="102" s="1"/>
  <c r="AO76" i="102" s="1"/>
  <c r="AU76" i="102" s="1"/>
  <c r="F12" i="90"/>
  <c r="AD10" i="97" s="1"/>
  <c r="AE69" i="99" s="1"/>
  <c r="I10" i="90"/>
  <c r="H10" i="90"/>
  <c r="G10" i="90"/>
  <c r="F10" i="90"/>
  <c r="E10" i="90"/>
  <c r="S9" i="90"/>
  <c r="V10" i="97" s="1"/>
  <c r="W69" i="99" s="1"/>
  <c r="Q9" i="90"/>
  <c r="U10" i="97" s="1"/>
  <c r="V69" i="99" s="1"/>
  <c r="I7" i="90"/>
  <c r="K10" i="97" s="1"/>
  <c r="L69" i="99" s="1"/>
  <c r="H7" i="90"/>
  <c r="J10" i="97" s="1"/>
  <c r="K69" i="99" s="1"/>
  <c r="G7" i="90"/>
  <c r="F7" i="90"/>
  <c r="D7" i="90" s="1"/>
  <c r="E7" i="90" s="1"/>
  <c r="D15" i="89"/>
  <c r="Z19" i="96" s="1"/>
  <c r="AA68" i="99" s="1"/>
  <c r="I12" i="89"/>
  <c r="H12" i="89"/>
  <c r="G12" i="89"/>
  <c r="F12" i="89"/>
  <c r="D12" i="89" s="1"/>
  <c r="I10" i="89"/>
  <c r="H10" i="89"/>
  <c r="G10" i="89"/>
  <c r="F10" i="89"/>
  <c r="E10" i="89"/>
  <c r="S9" i="89"/>
  <c r="Q9" i="89"/>
  <c r="Y19" i="96" s="1"/>
  <c r="Z68" i="99" s="1"/>
  <c r="I7" i="89"/>
  <c r="H7" i="89"/>
  <c r="G7" i="89"/>
  <c r="I19" i="96" s="1"/>
  <c r="J68" i="99" s="1"/>
  <c r="F7" i="89"/>
  <c r="D15" i="88"/>
  <c r="Z18" i="96" s="1"/>
  <c r="AA67" i="99" s="1"/>
  <c r="I12" i="88"/>
  <c r="H12" i="88"/>
  <c r="G12" i="88"/>
  <c r="F12" i="88"/>
  <c r="D12" i="88"/>
  <c r="E12" i="88" s="1"/>
  <c r="I10" i="88"/>
  <c r="H10" i="88"/>
  <c r="G10" i="88"/>
  <c r="F10" i="88"/>
  <c r="E10" i="88"/>
  <c r="S9" i="88"/>
  <c r="Q9" i="88"/>
  <c r="Y18" i="96" s="1"/>
  <c r="Z67" i="99" s="1"/>
  <c r="I7" i="88"/>
  <c r="H7" i="88"/>
  <c r="G7" i="88"/>
  <c r="F7" i="88"/>
  <c r="D7" i="88" s="1"/>
  <c r="E7" i="88" s="1"/>
  <c r="D15" i="87"/>
  <c r="Z17" i="96" s="1"/>
  <c r="AA66" i="99" s="1"/>
  <c r="I12" i="87"/>
  <c r="H12" i="87"/>
  <c r="AF17" i="96" s="1"/>
  <c r="AG66" i="99" s="1"/>
  <c r="X73" i="102" s="1"/>
  <c r="AB73" i="102" s="1"/>
  <c r="AP73" i="102" s="1"/>
  <c r="AV73" i="102" s="1"/>
  <c r="G12" i="87"/>
  <c r="AE17" i="96" s="1"/>
  <c r="AF66" i="99" s="1"/>
  <c r="W73" i="102" s="1"/>
  <c r="AA73" i="102" s="1"/>
  <c r="AO73" i="102" s="1"/>
  <c r="AU73" i="102" s="1"/>
  <c r="F12" i="87"/>
  <c r="I10" i="87"/>
  <c r="H10" i="87"/>
  <c r="G10" i="87"/>
  <c r="F10" i="87"/>
  <c r="E10" i="87"/>
  <c r="S9" i="87"/>
  <c r="Q9" i="87"/>
  <c r="I7" i="87"/>
  <c r="H7" i="87"/>
  <c r="G7" i="87"/>
  <c r="I17" i="96" s="1"/>
  <c r="J66" i="99" s="1"/>
  <c r="F7" i="87"/>
  <c r="D15" i="86"/>
  <c r="Z16" i="96" s="1"/>
  <c r="AA65" i="99" s="1"/>
  <c r="I12" i="86"/>
  <c r="H12" i="86"/>
  <c r="AF16" i="96" s="1"/>
  <c r="AG65" i="99" s="1"/>
  <c r="G12" i="86"/>
  <c r="AE16" i="96" s="1"/>
  <c r="AF65" i="99" s="1"/>
  <c r="F12" i="86"/>
  <c r="I10" i="86"/>
  <c r="H10" i="86"/>
  <c r="G10" i="86"/>
  <c r="F10" i="86"/>
  <c r="E10" i="86"/>
  <c r="S9" i="86"/>
  <c r="Q9" i="86"/>
  <c r="X16" i="96" s="1"/>
  <c r="Y65" i="99" s="1"/>
  <c r="I7" i="86"/>
  <c r="H7" i="86"/>
  <c r="G7" i="86"/>
  <c r="F7" i="86"/>
  <c r="D7" i="86" s="1"/>
  <c r="E7" i="86" s="1"/>
  <c r="D15" i="85"/>
  <c r="Z15" i="96" s="1"/>
  <c r="AA64" i="99" s="1"/>
  <c r="I12" i="85"/>
  <c r="AG15" i="96" s="1"/>
  <c r="AH64" i="99" s="1"/>
  <c r="Y71" i="102" s="1"/>
  <c r="AC71" i="102" s="1"/>
  <c r="AQ71" i="102" s="1"/>
  <c r="AW71" i="102" s="1"/>
  <c r="H12" i="85"/>
  <c r="G12" i="85"/>
  <c r="AE15" i="96" s="1"/>
  <c r="AF64" i="99" s="1"/>
  <c r="W71" i="102" s="1"/>
  <c r="AA71" i="102" s="1"/>
  <c r="AO71" i="102" s="1"/>
  <c r="AU71" i="102" s="1"/>
  <c r="F12" i="85"/>
  <c r="I10" i="85"/>
  <c r="H10" i="85"/>
  <c r="G10" i="85"/>
  <c r="F10" i="85"/>
  <c r="E10" i="85"/>
  <c r="S9" i="85"/>
  <c r="Q9" i="85"/>
  <c r="I7" i="85"/>
  <c r="H7" i="85"/>
  <c r="G7" i="85"/>
  <c r="I15" i="96" s="1"/>
  <c r="J64" i="99" s="1"/>
  <c r="F7" i="85"/>
  <c r="D15" i="84"/>
  <c r="Z14" i="96" s="1"/>
  <c r="AA63" i="99" s="1"/>
  <c r="I12" i="84"/>
  <c r="H12" i="84"/>
  <c r="G12" i="84"/>
  <c r="AE14" i="96" s="1"/>
  <c r="AF63" i="99" s="1"/>
  <c r="F12" i="84"/>
  <c r="D12" i="84" s="1"/>
  <c r="E12" i="84" s="1"/>
  <c r="I10" i="84"/>
  <c r="H10" i="84"/>
  <c r="G10" i="84"/>
  <c r="F10" i="84"/>
  <c r="E10" i="84"/>
  <c r="S9" i="84"/>
  <c r="W14" i="96" s="1"/>
  <c r="X63" i="99" s="1"/>
  <c r="Q9" i="84"/>
  <c r="I7" i="84"/>
  <c r="H7" i="84"/>
  <c r="J14" i="96" s="1"/>
  <c r="K63" i="99" s="1"/>
  <c r="G7" i="84"/>
  <c r="I14" i="96" s="1"/>
  <c r="J63" i="99" s="1"/>
  <c r="F7" i="84"/>
  <c r="D15" i="83"/>
  <c r="Z13" i="96" s="1"/>
  <c r="AA62" i="99" s="1"/>
  <c r="I12" i="83"/>
  <c r="H12" i="83"/>
  <c r="AF13" i="96" s="1"/>
  <c r="AG62" i="99" s="1"/>
  <c r="G12" i="83"/>
  <c r="AE13" i="96" s="1"/>
  <c r="AF62" i="99" s="1"/>
  <c r="F12" i="83"/>
  <c r="AD13" i="96" s="1"/>
  <c r="AE62" i="99" s="1"/>
  <c r="I10" i="83"/>
  <c r="H10" i="83"/>
  <c r="G10" i="83"/>
  <c r="F10" i="83"/>
  <c r="E10" i="83"/>
  <c r="S9" i="83"/>
  <c r="W13" i="96" s="1"/>
  <c r="X62" i="99" s="1"/>
  <c r="Q9" i="83"/>
  <c r="U13" i="96" s="1"/>
  <c r="V62" i="99" s="1"/>
  <c r="I7" i="83"/>
  <c r="H7" i="83"/>
  <c r="J13" i="96" s="1"/>
  <c r="K62" i="99" s="1"/>
  <c r="G7" i="83"/>
  <c r="I13" i="96" s="1"/>
  <c r="J62" i="99" s="1"/>
  <c r="F7" i="83"/>
  <c r="D15" i="82"/>
  <c r="Z12" i="96" s="1"/>
  <c r="AA61" i="99" s="1"/>
  <c r="I12" i="82"/>
  <c r="H12" i="82"/>
  <c r="G12" i="82"/>
  <c r="F12" i="82"/>
  <c r="D12" i="82"/>
  <c r="E12" i="82" s="1"/>
  <c r="I10" i="82"/>
  <c r="H10" i="82"/>
  <c r="G10" i="82"/>
  <c r="F10" i="82"/>
  <c r="E10" i="82"/>
  <c r="S9" i="82"/>
  <c r="U12" i="96" s="1"/>
  <c r="V61" i="99" s="1"/>
  <c r="Q9" i="82"/>
  <c r="I7" i="82"/>
  <c r="H7" i="82"/>
  <c r="J12" i="96" s="1"/>
  <c r="K61" i="99" s="1"/>
  <c r="G7" i="82"/>
  <c r="I12" i="96" s="1"/>
  <c r="J61" i="99" s="1"/>
  <c r="F7" i="82"/>
  <c r="D15" i="81"/>
  <c r="Z11" i="96" s="1"/>
  <c r="AA60" i="99" s="1"/>
  <c r="I12" i="81"/>
  <c r="H12" i="81"/>
  <c r="AF11" i="96" s="1"/>
  <c r="AG60" i="99" s="1"/>
  <c r="X67" i="102" s="1"/>
  <c r="AB67" i="102" s="1"/>
  <c r="G12" i="81"/>
  <c r="AE11" i="96" s="1"/>
  <c r="AF60" i="99" s="1"/>
  <c r="F12" i="81"/>
  <c r="D12" i="81" s="1"/>
  <c r="I10" i="81"/>
  <c r="H10" i="81"/>
  <c r="G10" i="81"/>
  <c r="F10" i="81"/>
  <c r="E10" i="81"/>
  <c r="S9" i="81"/>
  <c r="Q9" i="81"/>
  <c r="I7" i="81"/>
  <c r="K11" i="96" s="1"/>
  <c r="L60" i="99" s="1"/>
  <c r="H7" i="81"/>
  <c r="G7" i="81"/>
  <c r="F7" i="81"/>
  <c r="D15" i="80"/>
  <c r="I12" i="80"/>
  <c r="H12" i="80"/>
  <c r="G12" i="80"/>
  <c r="F12" i="80"/>
  <c r="D12" i="80"/>
  <c r="E12" i="80" s="1"/>
  <c r="I10" i="80"/>
  <c r="H10" i="80"/>
  <c r="G10" i="80"/>
  <c r="F10" i="80"/>
  <c r="E10" i="80"/>
  <c r="S9" i="80"/>
  <c r="Q9" i="80"/>
  <c r="I7" i="80"/>
  <c r="H7" i="80"/>
  <c r="G7" i="80"/>
  <c r="F7" i="80"/>
  <c r="D15" i="79"/>
  <c r="I12" i="79"/>
  <c r="H12" i="79"/>
  <c r="G12" i="79"/>
  <c r="AE24" i="95" s="1"/>
  <c r="AF58" i="99" s="1"/>
  <c r="W65" i="102" s="1"/>
  <c r="AA65" i="102" s="1"/>
  <c r="F12" i="79"/>
  <c r="AD24" i="95" s="1"/>
  <c r="AE58" i="99" s="1"/>
  <c r="I10" i="79"/>
  <c r="H10" i="79"/>
  <c r="G10" i="79"/>
  <c r="F10" i="79"/>
  <c r="E10" i="79"/>
  <c r="S9" i="79"/>
  <c r="Q9" i="79"/>
  <c r="I7" i="79"/>
  <c r="H7" i="79"/>
  <c r="G7" i="79"/>
  <c r="F7" i="79"/>
  <c r="D7" i="79" s="1"/>
  <c r="E7" i="79" s="1"/>
  <c r="D15" i="78"/>
  <c r="I12" i="78"/>
  <c r="H12" i="78"/>
  <c r="G12" i="78"/>
  <c r="AE23" i="95" s="1"/>
  <c r="AF57" i="99" s="1"/>
  <c r="W64" i="102" s="1"/>
  <c r="AA64" i="102" s="1"/>
  <c r="F12" i="78"/>
  <c r="AD23" i="95" s="1"/>
  <c r="AE57" i="99" s="1"/>
  <c r="I10" i="78"/>
  <c r="H10" i="78"/>
  <c r="G10" i="78"/>
  <c r="F10" i="78"/>
  <c r="E10" i="78"/>
  <c r="S9" i="78"/>
  <c r="Q9" i="78"/>
  <c r="I7" i="78"/>
  <c r="H7" i="78"/>
  <c r="G7" i="78"/>
  <c r="F7" i="78"/>
  <c r="D15" i="77"/>
  <c r="AA58" i="99" s="1"/>
  <c r="I12" i="77"/>
  <c r="H12" i="77"/>
  <c r="AF22" i="95" s="1"/>
  <c r="AG56" i="99" s="1"/>
  <c r="X63" i="102" s="1"/>
  <c r="AB63" i="102" s="1"/>
  <c r="G12" i="77"/>
  <c r="AE22" i="95" s="1"/>
  <c r="AF56" i="99" s="1"/>
  <c r="F12" i="77"/>
  <c r="I10" i="77"/>
  <c r="H10" i="77"/>
  <c r="G10" i="77"/>
  <c r="F10" i="77"/>
  <c r="E10" i="77"/>
  <c r="S9" i="77"/>
  <c r="Y22" i="95" s="1"/>
  <c r="Z56" i="99" s="1"/>
  <c r="Q9" i="77"/>
  <c r="X22" i="95" s="1"/>
  <c r="Y56" i="99" s="1"/>
  <c r="I7" i="77"/>
  <c r="H7" i="77"/>
  <c r="G7" i="77"/>
  <c r="F7" i="77"/>
  <c r="D7" i="77" s="1"/>
  <c r="E7" i="77" s="1"/>
  <c r="D15" i="76"/>
  <c r="I12" i="76"/>
  <c r="H12" i="76"/>
  <c r="G12" i="76"/>
  <c r="F12" i="76"/>
  <c r="I10" i="76"/>
  <c r="H10" i="76"/>
  <c r="G10" i="76"/>
  <c r="F10" i="76"/>
  <c r="E10" i="76"/>
  <c r="S9" i="76"/>
  <c r="W21" i="95" s="1"/>
  <c r="X55" i="99" s="1"/>
  <c r="Q9" i="76"/>
  <c r="I7" i="76"/>
  <c r="H7" i="76"/>
  <c r="G7" i="76"/>
  <c r="I21" i="95" s="1"/>
  <c r="J55" i="99" s="1"/>
  <c r="F7" i="76"/>
  <c r="D7" i="76" s="1"/>
  <c r="E7" i="76" s="1"/>
  <c r="D15" i="75"/>
  <c r="Z20" i="95" s="1"/>
  <c r="AA54" i="99" s="1"/>
  <c r="I12" i="75"/>
  <c r="H12" i="75"/>
  <c r="G12" i="75"/>
  <c r="AE20" i="95" s="1"/>
  <c r="AF54" i="99" s="1"/>
  <c r="W61" i="102" s="1"/>
  <c r="AA61" i="102" s="1"/>
  <c r="AO61" i="102" s="1"/>
  <c r="AU61" i="102" s="1"/>
  <c r="F12" i="75"/>
  <c r="I10" i="75"/>
  <c r="H10" i="75"/>
  <c r="G10" i="75"/>
  <c r="F10" i="75"/>
  <c r="E10" i="75"/>
  <c r="S9" i="75"/>
  <c r="V20" i="95" s="1"/>
  <c r="W54" i="99" s="1"/>
  <c r="Q9" i="75"/>
  <c r="Y20" i="95" s="1"/>
  <c r="Z54" i="99" s="1"/>
  <c r="I7" i="75"/>
  <c r="H7" i="75"/>
  <c r="G7" i="75"/>
  <c r="F7" i="75"/>
  <c r="D7" i="75" s="1"/>
  <c r="E7" i="75" s="1"/>
  <c r="D15" i="74"/>
  <c r="Z19" i="95" s="1"/>
  <c r="AA53" i="99" s="1"/>
  <c r="I12" i="74"/>
  <c r="H12" i="74"/>
  <c r="AF19" i="95" s="1"/>
  <c r="AG53" i="99" s="1"/>
  <c r="X60" i="102" s="1"/>
  <c r="AB60" i="102" s="1"/>
  <c r="AP60" i="102" s="1"/>
  <c r="AV60" i="102" s="1"/>
  <c r="G12" i="74"/>
  <c r="AE19" i="95" s="1"/>
  <c r="AF53" i="99" s="1"/>
  <c r="W60" i="102" s="1"/>
  <c r="AA60" i="102" s="1"/>
  <c r="AO60" i="102" s="1"/>
  <c r="AU60" i="102" s="1"/>
  <c r="F12" i="74"/>
  <c r="I10" i="74"/>
  <c r="H10" i="74"/>
  <c r="G10" i="74"/>
  <c r="F10" i="74"/>
  <c r="E10" i="74"/>
  <c r="S9" i="74"/>
  <c r="X19" i="95" s="1"/>
  <c r="Y53" i="99" s="1"/>
  <c r="Q9" i="74"/>
  <c r="Y19" i="95" s="1"/>
  <c r="Z53" i="99" s="1"/>
  <c r="I7" i="74"/>
  <c r="H7" i="74"/>
  <c r="G7" i="74"/>
  <c r="F7" i="74"/>
  <c r="D7" i="74" s="1"/>
  <c r="E7" i="74" s="1"/>
  <c r="D15" i="73"/>
  <c r="I12" i="73"/>
  <c r="H12" i="73"/>
  <c r="AF18" i="95" s="1"/>
  <c r="AG52" i="99" s="1"/>
  <c r="X59" i="102" s="1"/>
  <c r="AB59" i="102" s="1"/>
  <c r="AP59" i="102" s="1"/>
  <c r="AV59" i="102" s="1"/>
  <c r="G12" i="73"/>
  <c r="AE18" i="95" s="1"/>
  <c r="AF52" i="99" s="1"/>
  <c r="W59" i="102" s="1"/>
  <c r="AA59" i="102" s="1"/>
  <c r="F12" i="73"/>
  <c r="AD18" i="95" s="1"/>
  <c r="AE52" i="99" s="1"/>
  <c r="I10" i="73"/>
  <c r="H10" i="73"/>
  <c r="G10" i="73"/>
  <c r="F10" i="73"/>
  <c r="E10" i="73"/>
  <c r="S9" i="73"/>
  <c r="Q9" i="73"/>
  <c r="I7" i="73"/>
  <c r="H7" i="73"/>
  <c r="G7" i="73"/>
  <c r="F7" i="73"/>
  <c r="D15" i="72"/>
  <c r="Z17" i="95" s="1"/>
  <c r="AA51" i="99" s="1"/>
  <c r="I12" i="72"/>
  <c r="H12" i="72"/>
  <c r="G12" i="72"/>
  <c r="F12" i="72"/>
  <c r="AD17" i="95" s="1"/>
  <c r="AE51" i="99" s="1"/>
  <c r="D12" i="72"/>
  <c r="E12" i="72" s="1"/>
  <c r="I10" i="72"/>
  <c r="H10" i="72"/>
  <c r="G10" i="72"/>
  <c r="F10" i="72"/>
  <c r="E10" i="72"/>
  <c r="S9" i="72"/>
  <c r="Q9" i="72"/>
  <c r="Y17" i="95" s="1"/>
  <c r="Z51" i="99" s="1"/>
  <c r="I7" i="72"/>
  <c r="H7" i="72"/>
  <c r="G7" i="72"/>
  <c r="F7" i="72"/>
  <c r="D7" i="72" s="1"/>
  <c r="E7" i="72" s="1"/>
  <c r="D15" i="71"/>
  <c r="Z16" i="95" s="1"/>
  <c r="AA50" i="99" s="1"/>
  <c r="I12" i="71"/>
  <c r="H12" i="71"/>
  <c r="D12" i="71" s="1"/>
  <c r="E12" i="71" s="1"/>
  <c r="G12" i="71"/>
  <c r="AE16" i="95" s="1"/>
  <c r="AF50" i="99" s="1"/>
  <c r="W57" i="102" s="1"/>
  <c r="AA57" i="102" s="1"/>
  <c r="AO57" i="102" s="1"/>
  <c r="AU57" i="102" s="1"/>
  <c r="F12" i="71"/>
  <c r="AD16" i="95" s="1"/>
  <c r="AE50" i="99" s="1"/>
  <c r="I10" i="71"/>
  <c r="H10" i="71"/>
  <c r="G10" i="71"/>
  <c r="F10" i="71"/>
  <c r="E10" i="71"/>
  <c r="S9" i="71"/>
  <c r="Q9" i="71"/>
  <c r="X16" i="95" s="1"/>
  <c r="Y50" i="99" s="1"/>
  <c r="I7" i="71"/>
  <c r="K16" i="95" s="1"/>
  <c r="L50" i="99" s="1"/>
  <c r="H7" i="71"/>
  <c r="G7" i="71"/>
  <c r="I16" i="95" s="1"/>
  <c r="J50" i="99" s="1"/>
  <c r="F7" i="71"/>
  <c r="D15" i="70"/>
  <c r="I12" i="70"/>
  <c r="H12" i="70"/>
  <c r="G12" i="70"/>
  <c r="D12" i="70" s="1"/>
  <c r="E12" i="70" s="1"/>
  <c r="F12" i="70"/>
  <c r="AD15" i="95" s="1"/>
  <c r="AE49" i="99" s="1"/>
  <c r="I10" i="70"/>
  <c r="H10" i="70"/>
  <c r="G10" i="70"/>
  <c r="F10" i="70"/>
  <c r="E10" i="70"/>
  <c r="S9" i="70"/>
  <c r="Q9" i="70"/>
  <c r="I7" i="70"/>
  <c r="H7" i="70"/>
  <c r="G7" i="70"/>
  <c r="I15" i="95" s="1"/>
  <c r="J49" i="99" s="1"/>
  <c r="F7" i="70"/>
  <c r="D15" i="69"/>
  <c r="Z14" i="95" s="1"/>
  <c r="AA48" i="99" s="1"/>
  <c r="I12" i="69"/>
  <c r="H12" i="69"/>
  <c r="AF14" i="95" s="1"/>
  <c r="AG48" i="99" s="1"/>
  <c r="X55" i="102" s="1"/>
  <c r="AB55" i="102" s="1"/>
  <c r="AP55" i="102" s="1"/>
  <c r="AV55" i="102" s="1"/>
  <c r="G12" i="69"/>
  <c r="AE14" i="95" s="1"/>
  <c r="AF48" i="99" s="1"/>
  <c r="W55" i="102" s="1"/>
  <c r="AA55" i="102" s="1"/>
  <c r="F12" i="69"/>
  <c r="I10" i="69"/>
  <c r="H10" i="69"/>
  <c r="G10" i="69"/>
  <c r="F10" i="69"/>
  <c r="E10" i="69"/>
  <c r="S9" i="69"/>
  <c r="Q9" i="69"/>
  <c r="V14" i="95" s="1"/>
  <c r="W48" i="99" s="1"/>
  <c r="I7" i="69"/>
  <c r="H7" i="69"/>
  <c r="J14" i="95" s="1"/>
  <c r="K48" i="99" s="1"/>
  <c r="G7" i="69"/>
  <c r="I14" i="95" s="1"/>
  <c r="J48" i="99" s="1"/>
  <c r="F7" i="69"/>
  <c r="H14" i="95" s="1"/>
  <c r="I48" i="99" s="1"/>
  <c r="D15" i="68"/>
  <c r="Z13" i="95" s="1"/>
  <c r="AA47" i="99" s="1"/>
  <c r="I12" i="68"/>
  <c r="H12" i="68"/>
  <c r="AF13" i="95" s="1"/>
  <c r="AG47" i="99" s="1"/>
  <c r="X54" i="102" s="1"/>
  <c r="AB54" i="102" s="1"/>
  <c r="AP54" i="102" s="1"/>
  <c r="AV54" i="102" s="1"/>
  <c r="G12" i="68"/>
  <c r="F12" i="68"/>
  <c r="AD13" i="95" s="1"/>
  <c r="AE47" i="99" s="1"/>
  <c r="I10" i="68"/>
  <c r="H10" i="68"/>
  <c r="G10" i="68"/>
  <c r="F10" i="68"/>
  <c r="E10" i="68"/>
  <c r="S9" i="68"/>
  <c r="Q9" i="68"/>
  <c r="I7" i="68"/>
  <c r="H7" i="68"/>
  <c r="J13" i="95" s="1"/>
  <c r="K47" i="99" s="1"/>
  <c r="G7" i="68"/>
  <c r="I13" i="95" s="1"/>
  <c r="J47" i="99" s="1"/>
  <c r="F7" i="68"/>
  <c r="D15" i="67"/>
  <c r="Z12" i="95" s="1"/>
  <c r="AA46" i="99" s="1"/>
  <c r="I12" i="67"/>
  <c r="AG12" i="95" s="1"/>
  <c r="AH46" i="99" s="1"/>
  <c r="Y53" i="102" s="1"/>
  <c r="AC53" i="102" s="1"/>
  <c r="AQ53" i="102" s="1"/>
  <c r="AW53" i="102" s="1"/>
  <c r="H12" i="67"/>
  <c r="AF12" i="95" s="1"/>
  <c r="AG46" i="99" s="1"/>
  <c r="X53" i="102" s="1"/>
  <c r="AB53" i="102" s="1"/>
  <c r="AP53" i="102" s="1"/>
  <c r="AV53" i="102" s="1"/>
  <c r="G12" i="67"/>
  <c r="AE12" i="95" s="1"/>
  <c r="AF46" i="99" s="1"/>
  <c r="W53" i="102" s="1"/>
  <c r="AA53" i="102" s="1"/>
  <c r="AO53" i="102" s="1"/>
  <c r="AU53" i="102" s="1"/>
  <c r="F12" i="67"/>
  <c r="I10" i="67"/>
  <c r="H10" i="67"/>
  <c r="G10" i="67"/>
  <c r="F10" i="67"/>
  <c r="E10" i="67"/>
  <c r="S9" i="67"/>
  <c r="Q9" i="67"/>
  <c r="I7" i="67"/>
  <c r="K12" i="95" s="1"/>
  <c r="L46" i="99" s="1"/>
  <c r="H7" i="67"/>
  <c r="G7" i="67"/>
  <c r="F7" i="67"/>
  <c r="D7" i="67" s="1"/>
  <c r="E7" i="67" s="1"/>
  <c r="D15" i="66"/>
  <c r="Z11" i="95" s="1"/>
  <c r="AA45" i="99" s="1"/>
  <c r="I12" i="66"/>
  <c r="H12" i="66"/>
  <c r="G12" i="66"/>
  <c r="F12" i="66"/>
  <c r="D12" i="66"/>
  <c r="E12" i="66" s="1"/>
  <c r="I10" i="66"/>
  <c r="H10" i="66"/>
  <c r="G10" i="66"/>
  <c r="F10" i="66"/>
  <c r="E10" i="66"/>
  <c r="S9" i="66"/>
  <c r="Q9" i="66"/>
  <c r="I7" i="66"/>
  <c r="H7" i="66"/>
  <c r="J11" i="95" s="1"/>
  <c r="K45" i="99" s="1"/>
  <c r="G7" i="66"/>
  <c r="I11" i="95" s="1"/>
  <c r="J45" i="99" s="1"/>
  <c r="F7" i="66"/>
  <c r="D15" i="65"/>
  <c r="Z10" i="95" s="1"/>
  <c r="AA44" i="99" s="1"/>
  <c r="I12" i="65"/>
  <c r="H12" i="65"/>
  <c r="AF10" i="95" s="1"/>
  <c r="AG44" i="99" s="1"/>
  <c r="X51" i="102" s="1"/>
  <c r="AB51" i="102" s="1"/>
  <c r="AP51" i="102" s="1"/>
  <c r="AV51" i="102" s="1"/>
  <c r="G12" i="65"/>
  <c r="AE10" i="95" s="1"/>
  <c r="AF44" i="99" s="1"/>
  <c r="W51" i="102" s="1"/>
  <c r="AA51" i="102" s="1"/>
  <c r="AO51" i="102" s="1"/>
  <c r="AU51" i="102" s="1"/>
  <c r="F12" i="65"/>
  <c r="I10" i="65"/>
  <c r="H10" i="65"/>
  <c r="G10" i="65"/>
  <c r="F10" i="65"/>
  <c r="E10" i="65"/>
  <c r="S9" i="65"/>
  <c r="X10" i="95" s="1"/>
  <c r="Y44" i="99" s="1"/>
  <c r="Q9" i="65"/>
  <c r="I7" i="65"/>
  <c r="H7" i="65"/>
  <c r="G7" i="65"/>
  <c r="I10" i="95" s="1"/>
  <c r="J44" i="99" s="1"/>
  <c r="F7" i="65"/>
  <c r="G19" i="25"/>
  <c r="K10" i="25"/>
  <c r="L10" i="25"/>
  <c r="M10" i="25" s="1"/>
  <c r="O10" i="25"/>
  <c r="P10" i="25"/>
  <c r="Q10" i="25"/>
  <c r="R10" i="25"/>
  <c r="S10" i="25"/>
  <c r="T10" i="25"/>
  <c r="AD10" i="25"/>
  <c r="AE31" i="99" s="1"/>
  <c r="AF10" i="25"/>
  <c r="AG31" i="99" s="1"/>
  <c r="X38" i="102" s="1"/>
  <c r="AB38" i="102" s="1"/>
  <c r="AP38" i="102" s="1"/>
  <c r="AV38" i="102" s="1"/>
  <c r="AG10" i="25"/>
  <c r="P22" i="25"/>
  <c r="G21" i="16"/>
  <c r="G24" i="16"/>
  <c r="F10" i="54"/>
  <c r="D15" i="52"/>
  <c r="D14" i="52"/>
  <c r="E14" i="52" s="1"/>
  <c r="D13" i="52"/>
  <c r="E13" i="52" s="1"/>
  <c r="I12" i="52"/>
  <c r="H12" i="52"/>
  <c r="G12" i="52"/>
  <c r="F12" i="52"/>
  <c r="D12" i="52" s="1"/>
  <c r="E12" i="52" s="1"/>
  <c r="I10" i="52"/>
  <c r="H10" i="52"/>
  <c r="G10" i="52"/>
  <c r="F10" i="52"/>
  <c r="E10" i="52"/>
  <c r="S9" i="52"/>
  <c r="Q9" i="52"/>
  <c r="I7" i="52"/>
  <c r="H7" i="52"/>
  <c r="G7" i="52"/>
  <c r="F7" i="52"/>
  <c r="D7" i="52" s="1"/>
  <c r="E7" i="52" s="1"/>
  <c r="D15" i="51"/>
  <c r="D14" i="51"/>
  <c r="E14" i="51" s="1"/>
  <c r="D13" i="51"/>
  <c r="E13" i="51" s="1"/>
  <c r="I12" i="51"/>
  <c r="H12" i="51"/>
  <c r="G12" i="51"/>
  <c r="F12" i="51"/>
  <c r="I10" i="51"/>
  <c r="H10" i="51"/>
  <c r="G10" i="51"/>
  <c r="F10" i="51"/>
  <c r="E10" i="51"/>
  <c r="S9" i="51"/>
  <c r="Q9" i="51"/>
  <c r="I7" i="51"/>
  <c r="H7" i="51"/>
  <c r="G7" i="51"/>
  <c r="F7" i="51"/>
  <c r="D15" i="50"/>
  <c r="D14" i="50"/>
  <c r="E14" i="50" s="1"/>
  <c r="D13" i="50"/>
  <c r="E13" i="50" s="1"/>
  <c r="I12" i="50"/>
  <c r="H12" i="50"/>
  <c r="G12" i="50"/>
  <c r="F12" i="50"/>
  <c r="I10" i="50"/>
  <c r="H10" i="50"/>
  <c r="G10" i="50"/>
  <c r="F10" i="50"/>
  <c r="E10" i="50"/>
  <c r="S9" i="50"/>
  <c r="Q9" i="50"/>
  <c r="I7" i="50"/>
  <c r="H7" i="50"/>
  <c r="G7" i="50"/>
  <c r="F7" i="50"/>
  <c r="D7" i="50" s="1"/>
  <c r="E7" i="50" s="1"/>
  <c r="D15" i="49"/>
  <c r="D14" i="49"/>
  <c r="E14" i="49" s="1"/>
  <c r="D13" i="49"/>
  <c r="E13" i="49" s="1"/>
  <c r="I12" i="49"/>
  <c r="H12" i="49"/>
  <c r="G12" i="49"/>
  <c r="F12" i="49"/>
  <c r="I10" i="49"/>
  <c r="H10" i="49"/>
  <c r="G10" i="49"/>
  <c r="F10" i="49"/>
  <c r="E10" i="49"/>
  <c r="S9" i="49"/>
  <c r="Q9" i="49"/>
  <c r="I7" i="49"/>
  <c r="H7" i="49"/>
  <c r="G7" i="49"/>
  <c r="F7" i="49"/>
  <c r="D15" i="64"/>
  <c r="D14" i="64"/>
  <c r="E14" i="64" s="1"/>
  <c r="D13" i="64"/>
  <c r="E13" i="64" s="1"/>
  <c r="I12" i="64"/>
  <c r="H12" i="64"/>
  <c r="G12" i="64"/>
  <c r="F12" i="64"/>
  <c r="D12" i="64" s="1"/>
  <c r="E12" i="64" s="1"/>
  <c r="I10" i="64"/>
  <c r="H10" i="64"/>
  <c r="G10" i="64"/>
  <c r="F10" i="64"/>
  <c r="E10" i="64"/>
  <c r="S9" i="64"/>
  <c r="Q9" i="64"/>
  <c r="I7" i="64"/>
  <c r="K22" i="25" s="1"/>
  <c r="H7" i="64"/>
  <c r="G7" i="64"/>
  <c r="F7" i="64"/>
  <c r="D15" i="63"/>
  <c r="D14" i="63"/>
  <c r="E14" i="63" s="1"/>
  <c r="D13" i="63"/>
  <c r="E13" i="63" s="1"/>
  <c r="I12" i="63"/>
  <c r="H12" i="63"/>
  <c r="G12" i="63"/>
  <c r="F12" i="63"/>
  <c r="I10" i="63"/>
  <c r="H10" i="63"/>
  <c r="G10" i="63"/>
  <c r="F10" i="63"/>
  <c r="E10" i="63"/>
  <c r="S9" i="63"/>
  <c r="Q9" i="63"/>
  <c r="I7" i="63"/>
  <c r="H7" i="63"/>
  <c r="G7" i="63"/>
  <c r="F7" i="63"/>
  <c r="D7" i="63" s="1"/>
  <c r="E7" i="63" s="1"/>
  <c r="D15" i="62"/>
  <c r="D14" i="62"/>
  <c r="E14" i="62" s="1"/>
  <c r="D13" i="62"/>
  <c r="E13" i="62" s="1"/>
  <c r="I12" i="62"/>
  <c r="H12" i="62"/>
  <c r="G12" i="62"/>
  <c r="F12" i="62"/>
  <c r="D12" i="62" s="1"/>
  <c r="E12" i="62" s="1"/>
  <c r="I10" i="62"/>
  <c r="H10" i="62"/>
  <c r="G10" i="62"/>
  <c r="F10" i="62"/>
  <c r="E10" i="62"/>
  <c r="S9" i="62"/>
  <c r="Q9" i="62"/>
  <c r="I7" i="62"/>
  <c r="H7" i="62"/>
  <c r="G7" i="62"/>
  <c r="F7" i="62"/>
  <c r="D7" i="62" s="1"/>
  <c r="E7" i="62" s="1"/>
  <c r="D15" i="61"/>
  <c r="D14" i="61"/>
  <c r="E14" i="61" s="1"/>
  <c r="D13" i="61"/>
  <c r="E13" i="61" s="1"/>
  <c r="I12" i="61"/>
  <c r="H12" i="61"/>
  <c r="G12" i="61"/>
  <c r="F12" i="61"/>
  <c r="I10" i="61"/>
  <c r="H10" i="61"/>
  <c r="G10" i="61"/>
  <c r="F10" i="61"/>
  <c r="E10" i="61"/>
  <c r="S9" i="61"/>
  <c r="Q9" i="61"/>
  <c r="I7" i="61"/>
  <c r="H7" i="61"/>
  <c r="G7" i="61"/>
  <c r="F7" i="61"/>
  <c r="D7" i="61"/>
  <c r="E7" i="61" s="1"/>
  <c r="D15" i="60"/>
  <c r="D14" i="60"/>
  <c r="E14" i="60" s="1"/>
  <c r="D13" i="60"/>
  <c r="E13" i="60" s="1"/>
  <c r="I12" i="60"/>
  <c r="H12" i="60"/>
  <c r="G12" i="60"/>
  <c r="F12" i="60"/>
  <c r="D12" i="60" s="1"/>
  <c r="E12" i="60" s="1"/>
  <c r="I10" i="60"/>
  <c r="H10" i="60"/>
  <c r="G10" i="60"/>
  <c r="F10" i="60"/>
  <c r="E10" i="60"/>
  <c r="S9" i="60"/>
  <c r="Q9" i="60"/>
  <c r="I7" i="60"/>
  <c r="H7" i="60"/>
  <c r="G7" i="60"/>
  <c r="F7" i="60"/>
  <c r="D7" i="60" s="1"/>
  <c r="E7" i="60" s="1"/>
  <c r="D15" i="59"/>
  <c r="D14" i="59"/>
  <c r="E14" i="59" s="1"/>
  <c r="D13" i="59"/>
  <c r="E13" i="59" s="1"/>
  <c r="I12" i="59"/>
  <c r="H12" i="59"/>
  <c r="G12" i="59"/>
  <c r="F12" i="59"/>
  <c r="I10" i="59"/>
  <c r="H10" i="59"/>
  <c r="G10" i="59"/>
  <c r="F10" i="59"/>
  <c r="E10" i="59"/>
  <c r="S9" i="59"/>
  <c r="Q9" i="59"/>
  <c r="I7" i="59"/>
  <c r="H7" i="59"/>
  <c r="G7" i="59"/>
  <c r="F7" i="59"/>
  <c r="D7" i="59" s="1"/>
  <c r="E7" i="59" s="1"/>
  <c r="D15" i="58"/>
  <c r="D14" i="58"/>
  <c r="E14" i="58" s="1"/>
  <c r="D13" i="58"/>
  <c r="E13" i="58" s="1"/>
  <c r="I12" i="58"/>
  <c r="H12" i="58"/>
  <c r="G12" i="58"/>
  <c r="F12" i="58"/>
  <c r="D12" i="58" s="1"/>
  <c r="E12" i="58" s="1"/>
  <c r="I10" i="58"/>
  <c r="H10" i="58"/>
  <c r="G10" i="58"/>
  <c r="F10" i="58"/>
  <c r="E10" i="58"/>
  <c r="S9" i="58"/>
  <c r="Q9" i="58"/>
  <c r="I7" i="58"/>
  <c r="H7" i="58"/>
  <c r="G7" i="58"/>
  <c r="F7" i="58"/>
  <c r="D7" i="58"/>
  <c r="E7" i="58" s="1"/>
  <c r="D15" i="57"/>
  <c r="D14" i="57"/>
  <c r="E14" i="57" s="1"/>
  <c r="E13" i="57"/>
  <c r="D13" i="57"/>
  <c r="I12" i="57"/>
  <c r="H12" i="57"/>
  <c r="G12" i="57"/>
  <c r="F12" i="57"/>
  <c r="I10" i="57"/>
  <c r="H10" i="57"/>
  <c r="G10" i="57"/>
  <c r="F10" i="57"/>
  <c r="E10" i="57"/>
  <c r="S9" i="57"/>
  <c r="Q9" i="57"/>
  <c r="I7" i="57"/>
  <c r="H7" i="57"/>
  <c r="G7" i="57"/>
  <c r="F7" i="57"/>
  <c r="D15" i="56"/>
  <c r="D14" i="56"/>
  <c r="E14" i="56" s="1"/>
  <c r="D13" i="56"/>
  <c r="E13" i="56" s="1"/>
  <c r="I12" i="56"/>
  <c r="H12" i="56"/>
  <c r="G12" i="56"/>
  <c r="F12" i="56"/>
  <c r="I10" i="56"/>
  <c r="H10" i="56"/>
  <c r="G10" i="56"/>
  <c r="F10" i="56"/>
  <c r="E10" i="56"/>
  <c r="S9" i="56"/>
  <c r="Q9" i="56"/>
  <c r="I7" i="56"/>
  <c r="H7" i="56"/>
  <c r="G7" i="56"/>
  <c r="F7" i="56"/>
  <c r="D15" i="55"/>
  <c r="D14" i="55"/>
  <c r="E14" i="55" s="1"/>
  <c r="E13" i="55"/>
  <c r="D13" i="55"/>
  <c r="I12" i="55"/>
  <c r="H12" i="55"/>
  <c r="G12" i="55"/>
  <c r="F12" i="55"/>
  <c r="I10" i="55"/>
  <c r="H10" i="55"/>
  <c r="G10" i="55"/>
  <c r="F10" i="55"/>
  <c r="E10" i="55"/>
  <c r="S9" i="55"/>
  <c r="Q9" i="55"/>
  <c r="I7" i="55"/>
  <c r="H7" i="55"/>
  <c r="G7" i="55"/>
  <c r="F7" i="55"/>
  <c r="D7" i="55" s="1"/>
  <c r="E7" i="55" s="1"/>
  <c r="D15" i="54"/>
  <c r="D14" i="54"/>
  <c r="E14" i="54" s="1"/>
  <c r="D13" i="54"/>
  <c r="E13" i="54" s="1"/>
  <c r="I12" i="54"/>
  <c r="H12" i="54"/>
  <c r="G12" i="54"/>
  <c r="F12" i="54"/>
  <c r="I10" i="54"/>
  <c r="H10" i="54"/>
  <c r="G10" i="54"/>
  <c r="E10" i="54"/>
  <c r="S9" i="54"/>
  <c r="Q9" i="54"/>
  <c r="I7" i="54"/>
  <c r="H7" i="54"/>
  <c r="G7" i="54"/>
  <c r="F7" i="54"/>
  <c r="D15" i="53"/>
  <c r="D14" i="53"/>
  <c r="E14" i="53" s="1"/>
  <c r="E13" i="53"/>
  <c r="D13" i="53"/>
  <c r="I12" i="53"/>
  <c r="H12" i="53"/>
  <c r="G12" i="53"/>
  <c r="F12" i="53"/>
  <c r="D12" i="53" s="1"/>
  <c r="E12" i="53" s="1"/>
  <c r="I10" i="53"/>
  <c r="H10" i="53"/>
  <c r="G10" i="53"/>
  <c r="F10" i="53"/>
  <c r="E10" i="53"/>
  <c r="S9" i="53"/>
  <c r="Q9" i="53"/>
  <c r="I7" i="53"/>
  <c r="H7" i="53"/>
  <c r="G7" i="53"/>
  <c r="F7" i="53"/>
  <c r="D7" i="53" s="1"/>
  <c r="E7" i="53" s="1"/>
  <c r="D15" i="33"/>
  <c r="Z10" i="25" s="1"/>
  <c r="D14" i="33"/>
  <c r="E14" i="33" s="1"/>
  <c r="D13" i="33"/>
  <c r="E13" i="33" s="1"/>
  <c r="I12" i="33"/>
  <c r="H12" i="33"/>
  <c r="G12" i="33"/>
  <c r="AE10" i="25" s="1"/>
  <c r="AF31" i="99" s="1"/>
  <c r="W38" i="102" s="1"/>
  <c r="AA38" i="102" s="1"/>
  <c r="AO38" i="102" s="1"/>
  <c r="AU38" i="102" s="1"/>
  <c r="F12" i="33"/>
  <c r="I10" i="33"/>
  <c r="H10" i="33"/>
  <c r="G10" i="33"/>
  <c r="F10" i="33"/>
  <c r="E10" i="33"/>
  <c r="S9" i="33"/>
  <c r="Q9" i="33"/>
  <c r="U10" i="25" s="1"/>
  <c r="I7" i="33"/>
  <c r="H7" i="33"/>
  <c r="J10" i="25" s="1"/>
  <c r="G7" i="33"/>
  <c r="I10" i="25" s="1"/>
  <c r="F7" i="33"/>
  <c r="D15" i="32"/>
  <c r="D14" i="32"/>
  <c r="E14" i="32" s="1"/>
  <c r="D13" i="32"/>
  <c r="E13" i="32" s="1"/>
  <c r="I12" i="32"/>
  <c r="H12" i="32"/>
  <c r="G12" i="32"/>
  <c r="F12" i="32"/>
  <c r="I10" i="32"/>
  <c r="H10" i="32"/>
  <c r="G10" i="32"/>
  <c r="F10" i="32"/>
  <c r="E10" i="32"/>
  <c r="S9" i="32"/>
  <c r="Q9" i="32"/>
  <c r="I7" i="32"/>
  <c r="H7" i="32"/>
  <c r="G7" i="32"/>
  <c r="F7" i="32"/>
  <c r="D15" i="48"/>
  <c r="D14" i="48"/>
  <c r="E14" i="48" s="1"/>
  <c r="D13" i="48"/>
  <c r="E13" i="48" s="1"/>
  <c r="I12" i="48"/>
  <c r="H12" i="48"/>
  <c r="G12" i="48"/>
  <c r="F12" i="48"/>
  <c r="D12" i="48" s="1"/>
  <c r="E12" i="48" s="1"/>
  <c r="I10" i="48"/>
  <c r="H10" i="48"/>
  <c r="G10" i="48"/>
  <c r="F10" i="48"/>
  <c r="E10" i="48"/>
  <c r="S9" i="48"/>
  <c r="Q9" i="48"/>
  <c r="I7" i="48"/>
  <c r="H7" i="48"/>
  <c r="G7" i="48"/>
  <c r="F7" i="48"/>
  <c r="D7" i="48" s="1"/>
  <c r="E7" i="48" s="1"/>
  <c r="D15" i="47"/>
  <c r="D14" i="47"/>
  <c r="E14" i="47" s="1"/>
  <c r="D13" i="47"/>
  <c r="E13" i="47" s="1"/>
  <c r="I12" i="47"/>
  <c r="H12" i="47"/>
  <c r="G12" i="47"/>
  <c r="F12" i="47"/>
  <c r="I10" i="47"/>
  <c r="H10" i="47"/>
  <c r="G10" i="47"/>
  <c r="F10" i="47"/>
  <c r="E10" i="47"/>
  <c r="S9" i="47"/>
  <c r="Q9" i="47"/>
  <c r="I7" i="47"/>
  <c r="H7" i="47"/>
  <c r="G7" i="47"/>
  <c r="F7" i="47"/>
  <c r="D7" i="47"/>
  <c r="E7" i="47" s="1"/>
  <c r="D15" i="46"/>
  <c r="D14" i="46"/>
  <c r="E14" i="46" s="1"/>
  <c r="D13" i="46"/>
  <c r="E13" i="46" s="1"/>
  <c r="I12" i="46"/>
  <c r="AG23" i="16" s="1"/>
  <c r="H12" i="46"/>
  <c r="G12" i="46"/>
  <c r="F12" i="46"/>
  <c r="I10" i="46"/>
  <c r="H10" i="46"/>
  <c r="G10" i="46"/>
  <c r="F10" i="46"/>
  <c r="E10" i="46"/>
  <c r="S9" i="46"/>
  <c r="Q9" i="46"/>
  <c r="I7" i="46"/>
  <c r="H7" i="46"/>
  <c r="G7" i="46"/>
  <c r="F7" i="46"/>
  <c r="D15" i="45"/>
  <c r="D14" i="45"/>
  <c r="E14" i="45" s="1"/>
  <c r="D13" i="45"/>
  <c r="E13" i="45" s="1"/>
  <c r="I12" i="45"/>
  <c r="H12" i="45"/>
  <c r="G12" i="45"/>
  <c r="F12" i="45"/>
  <c r="I10" i="45"/>
  <c r="H10" i="45"/>
  <c r="G10" i="45"/>
  <c r="F10" i="45"/>
  <c r="E10" i="45"/>
  <c r="S9" i="45"/>
  <c r="Q9" i="45"/>
  <c r="I7" i="45"/>
  <c r="H7" i="45"/>
  <c r="G7" i="45"/>
  <c r="F7" i="45"/>
  <c r="D7" i="45" s="1"/>
  <c r="E7" i="45" s="1"/>
  <c r="D15" i="44"/>
  <c r="D14" i="44"/>
  <c r="E14" i="44" s="1"/>
  <c r="D13" i="44"/>
  <c r="E13" i="44" s="1"/>
  <c r="I12" i="44"/>
  <c r="H12" i="44"/>
  <c r="G12" i="44"/>
  <c r="F12" i="44"/>
  <c r="I10" i="44"/>
  <c r="H10" i="44"/>
  <c r="G10" i="44"/>
  <c r="F10" i="44"/>
  <c r="E10" i="44"/>
  <c r="S9" i="44"/>
  <c r="Q9" i="44"/>
  <c r="I7" i="44"/>
  <c r="H7" i="44"/>
  <c r="G7" i="44"/>
  <c r="F7" i="44"/>
  <c r="D7" i="44"/>
  <c r="E7" i="44" s="1"/>
  <c r="D15" i="43"/>
  <c r="D14" i="43"/>
  <c r="E14" i="43" s="1"/>
  <c r="D13" i="43"/>
  <c r="E13" i="43" s="1"/>
  <c r="I12" i="43"/>
  <c r="H12" i="43"/>
  <c r="G12" i="43"/>
  <c r="F12" i="43"/>
  <c r="D12" i="43" s="1"/>
  <c r="E12" i="43" s="1"/>
  <c r="I10" i="43"/>
  <c r="H10" i="43"/>
  <c r="G10" i="43"/>
  <c r="F10" i="43"/>
  <c r="E10" i="43"/>
  <c r="S9" i="43"/>
  <c r="Q9" i="43"/>
  <c r="I7" i="43"/>
  <c r="H7" i="43"/>
  <c r="G7" i="43"/>
  <c r="F7" i="43"/>
  <c r="D15" i="42"/>
  <c r="D14" i="42"/>
  <c r="E14" i="42" s="1"/>
  <c r="D13" i="42"/>
  <c r="E13" i="42" s="1"/>
  <c r="I12" i="42"/>
  <c r="H12" i="42"/>
  <c r="G12" i="42"/>
  <c r="F12" i="42"/>
  <c r="D12" i="42" s="1"/>
  <c r="E12" i="42" s="1"/>
  <c r="I10" i="42"/>
  <c r="H10" i="42"/>
  <c r="G10" i="42"/>
  <c r="F10" i="42"/>
  <c r="E10" i="42"/>
  <c r="S9" i="42"/>
  <c r="Q9" i="42"/>
  <c r="I7" i="42"/>
  <c r="H7" i="42"/>
  <c r="G7" i="42"/>
  <c r="F7" i="42"/>
  <c r="D7" i="42" s="1"/>
  <c r="E7" i="42" s="1"/>
  <c r="D15" i="41"/>
  <c r="D14" i="41"/>
  <c r="E14" i="41" s="1"/>
  <c r="D13" i="41"/>
  <c r="E13" i="41" s="1"/>
  <c r="I12" i="41"/>
  <c r="H12" i="41"/>
  <c r="G12" i="41"/>
  <c r="F12" i="41"/>
  <c r="I10" i="41"/>
  <c r="H10" i="41"/>
  <c r="G10" i="41"/>
  <c r="F10" i="41"/>
  <c r="E10" i="41"/>
  <c r="S9" i="41"/>
  <c r="Q9" i="41"/>
  <c r="I7" i="41"/>
  <c r="H7" i="41"/>
  <c r="G7" i="41"/>
  <c r="F7" i="41"/>
  <c r="D15" i="40"/>
  <c r="D14" i="40"/>
  <c r="E14" i="40" s="1"/>
  <c r="D13" i="40"/>
  <c r="E13" i="40" s="1"/>
  <c r="I12" i="40"/>
  <c r="H12" i="40"/>
  <c r="G12" i="40"/>
  <c r="F12" i="40"/>
  <c r="I10" i="40"/>
  <c r="H10" i="40"/>
  <c r="G10" i="40"/>
  <c r="F10" i="40"/>
  <c r="E10" i="40"/>
  <c r="S9" i="40"/>
  <c r="Q9" i="40"/>
  <c r="I7" i="40"/>
  <c r="H7" i="40"/>
  <c r="G7" i="40"/>
  <c r="F7" i="40"/>
  <c r="D15" i="39"/>
  <c r="D14" i="39"/>
  <c r="E14" i="39" s="1"/>
  <c r="D13" i="39"/>
  <c r="E13" i="39" s="1"/>
  <c r="I12" i="39"/>
  <c r="H12" i="39"/>
  <c r="G12" i="39"/>
  <c r="F12" i="39"/>
  <c r="I10" i="39"/>
  <c r="H10" i="39"/>
  <c r="G10" i="39"/>
  <c r="F10" i="39"/>
  <c r="E10" i="39"/>
  <c r="S9" i="39"/>
  <c r="Q9" i="39"/>
  <c r="I7" i="39"/>
  <c r="H7" i="39"/>
  <c r="G7" i="39"/>
  <c r="D7" i="39" s="1"/>
  <c r="E7" i="39" s="1"/>
  <c r="F7" i="39"/>
  <c r="D15" i="38"/>
  <c r="D14" i="38"/>
  <c r="E14" i="38" s="1"/>
  <c r="D13" i="38"/>
  <c r="E13" i="38" s="1"/>
  <c r="I12" i="38"/>
  <c r="H12" i="38"/>
  <c r="G12" i="38"/>
  <c r="F12" i="38"/>
  <c r="I10" i="38"/>
  <c r="H10" i="38"/>
  <c r="G10" i="38"/>
  <c r="F10" i="38"/>
  <c r="E10" i="38"/>
  <c r="S9" i="38"/>
  <c r="Q9" i="38"/>
  <c r="I7" i="38"/>
  <c r="H7" i="38"/>
  <c r="G7" i="38"/>
  <c r="F7" i="38"/>
  <c r="D15" i="37"/>
  <c r="D14" i="37"/>
  <c r="E14" i="37" s="1"/>
  <c r="D13" i="37"/>
  <c r="E13" i="37" s="1"/>
  <c r="I12" i="37"/>
  <c r="H12" i="37"/>
  <c r="G12" i="37"/>
  <c r="F12" i="37"/>
  <c r="D12" i="37" s="1"/>
  <c r="E12" i="37" s="1"/>
  <c r="I10" i="37"/>
  <c r="H10" i="37"/>
  <c r="G10" i="37"/>
  <c r="F10" i="37"/>
  <c r="E10" i="37"/>
  <c r="S9" i="37"/>
  <c r="Q9" i="37"/>
  <c r="I7" i="37"/>
  <c r="H7" i="37"/>
  <c r="G7" i="37"/>
  <c r="F7" i="37"/>
  <c r="D15" i="36"/>
  <c r="D14" i="36"/>
  <c r="E14" i="36" s="1"/>
  <c r="E13" i="36"/>
  <c r="D13" i="36"/>
  <c r="I12" i="36"/>
  <c r="H12" i="36"/>
  <c r="G12" i="36"/>
  <c r="F12" i="36"/>
  <c r="I10" i="36"/>
  <c r="H10" i="36"/>
  <c r="G10" i="36"/>
  <c r="F10" i="36"/>
  <c r="E10" i="36"/>
  <c r="S9" i="36"/>
  <c r="Q9" i="36"/>
  <c r="I7" i="36"/>
  <c r="H7" i="36"/>
  <c r="G7" i="36"/>
  <c r="F7" i="36"/>
  <c r="D7" i="36" s="1"/>
  <c r="E7" i="36" s="1"/>
  <c r="D15" i="35"/>
  <c r="D14" i="35"/>
  <c r="E14" i="35" s="1"/>
  <c r="D13" i="35"/>
  <c r="E13" i="35" s="1"/>
  <c r="I12" i="35"/>
  <c r="H12" i="35"/>
  <c r="G12" i="35"/>
  <c r="F12" i="35"/>
  <c r="D12" i="35" s="1"/>
  <c r="E12" i="35" s="1"/>
  <c r="I10" i="35"/>
  <c r="H10" i="35"/>
  <c r="G10" i="35"/>
  <c r="F10" i="35"/>
  <c r="E10" i="35"/>
  <c r="S9" i="35"/>
  <c r="Q9" i="35"/>
  <c r="I7" i="35"/>
  <c r="H7" i="35"/>
  <c r="G7" i="35"/>
  <c r="F7" i="35"/>
  <c r="D15" i="34"/>
  <c r="D14" i="34"/>
  <c r="E14" i="34" s="1"/>
  <c r="D13" i="34"/>
  <c r="E13" i="34" s="1"/>
  <c r="I12" i="34"/>
  <c r="H12" i="34"/>
  <c r="G12" i="34"/>
  <c r="F12" i="34"/>
  <c r="D12" i="34"/>
  <c r="E12" i="34" s="1"/>
  <c r="I10" i="34"/>
  <c r="H10" i="34"/>
  <c r="G10" i="34"/>
  <c r="F10" i="34"/>
  <c r="E10" i="34"/>
  <c r="S9" i="34"/>
  <c r="Q9" i="34"/>
  <c r="I7" i="34"/>
  <c r="H7" i="34"/>
  <c r="G7" i="34"/>
  <c r="F7" i="34"/>
  <c r="D15" i="31"/>
  <c r="D15" i="19"/>
  <c r="E10" i="31"/>
  <c r="D12" i="19"/>
  <c r="D7" i="19"/>
  <c r="D12" i="61" l="1"/>
  <c r="E12" i="61" s="1"/>
  <c r="V76" i="102"/>
  <c r="Z76" i="102" s="1"/>
  <c r="D12" i="90"/>
  <c r="E12" i="89"/>
  <c r="AA19" i="96"/>
  <c r="AD19" i="96"/>
  <c r="AE68" i="99" s="1"/>
  <c r="D12" i="87"/>
  <c r="E12" i="87" s="1"/>
  <c r="V73" i="102"/>
  <c r="Z73" i="102" s="1"/>
  <c r="D12" i="85"/>
  <c r="V71" i="102"/>
  <c r="Z71" i="102" s="1"/>
  <c r="AA15" i="96"/>
  <c r="E12" i="85"/>
  <c r="AP67" i="102"/>
  <c r="AD67" i="102"/>
  <c r="AO65" i="102"/>
  <c r="AD65" i="102"/>
  <c r="AP63" i="102"/>
  <c r="AD63" i="102"/>
  <c r="D12" i="75"/>
  <c r="E12" i="75" s="1"/>
  <c r="AD20" i="95"/>
  <c r="AE54" i="99" s="1"/>
  <c r="D12" i="74"/>
  <c r="AA19" i="95" s="1"/>
  <c r="E12" i="74"/>
  <c r="AD19" i="95"/>
  <c r="AE53" i="99" s="1"/>
  <c r="AO59" i="102"/>
  <c r="AD59" i="102"/>
  <c r="V58" i="102"/>
  <c r="Z58" i="102" s="1"/>
  <c r="AA17" i="95"/>
  <c r="AB51" i="99" s="1"/>
  <c r="V57" i="102"/>
  <c r="Z57" i="102" s="1"/>
  <c r="AA16" i="95"/>
  <c r="D12" i="65"/>
  <c r="AA10" i="95" s="1"/>
  <c r="E12" i="65"/>
  <c r="AD10" i="95"/>
  <c r="AE44" i="99" s="1"/>
  <c r="AO64" i="102"/>
  <c r="AD64" i="102"/>
  <c r="AE15" i="95"/>
  <c r="AF49" i="99" s="1"/>
  <c r="W56" i="102" s="1"/>
  <c r="AA56" i="102" s="1"/>
  <c r="AO56" i="102" s="1"/>
  <c r="AU56" i="102" s="1"/>
  <c r="V56" i="102"/>
  <c r="Z56" i="102" s="1"/>
  <c r="AA15" i="95"/>
  <c r="M46" i="99"/>
  <c r="M12" i="95"/>
  <c r="D12" i="69"/>
  <c r="AO55" i="102"/>
  <c r="AD55" i="102"/>
  <c r="D12" i="68"/>
  <c r="E12" i="68" s="1"/>
  <c r="V54" i="102"/>
  <c r="Z54" i="102" s="1"/>
  <c r="D12" i="67"/>
  <c r="E12" i="67" s="1"/>
  <c r="AD12" i="95"/>
  <c r="AE46" i="99" s="1"/>
  <c r="AR46" i="99" s="1"/>
  <c r="D12" i="57"/>
  <c r="E12" i="57" s="1"/>
  <c r="D12" i="56"/>
  <c r="E12" i="56" s="1"/>
  <c r="D12" i="55"/>
  <c r="E12" i="55" s="1"/>
  <c r="D12" i="54"/>
  <c r="E12" i="54" s="1"/>
  <c r="D12" i="33"/>
  <c r="E12" i="33" s="1"/>
  <c r="V38" i="102"/>
  <c r="Z38" i="102" s="1"/>
  <c r="D12" i="51"/>
  <c r="E12" i="51" s="1"/>
  <c r="D12" i="49"/>
  <c r="E12" i="49" s="1"/>
  <c r="D12" i="32"/>
  <c r="E12" i="32" s="1"/>
  <c r="D12" i="47"/>
  <c r="E12" i="47" s="1"/>
  <c r="D12" i="44"/>
  <c r="E12" i="44" s="1"/>
  <c r="D12" i="39"/>
  <c r="E12" i="39" s="1"/>
  <c r="D12" i="38"/>
  <c r="E12" i="38" s="1"/>
  <c r="E12" i="69"/>
  <c r="AA14" i="95"/>
  <c r="AD14" i="95"/>
  <c r="AE48" i="99" s="1"/>
  <c r="AQ48" i="99" s="1"/>
  <c r="D12" i="79"/>
  <c r="D12" i="76"/>
  <c r="E12" i="76" s="1"/>
  <c r="AD21" i="95"/>
  <c r="AE55" i="99" s="1"/>
  <c r="AS55" i="99" s="1"/>
  <c r="D12" i="36"/>
  <c r="E12" i="36" s="1"/>
  <c r="D12" i="77"/>
  <c r="AA22" i="95" s="1"/>
  <c r="E12" i="77"/>
  <c r="AD22" i="95"/>
  <c r="AE56" i="99" s="1"/>
  <c r="D12" i="73"/>
  <c r="AA18" i="95" s="1"/>
  <c r="AB18" i="95" s="1"/>
  <c r="D12" i="50"/>
  <c r="E12" i="50" s="1"/>
  <c r="D12" i="86"/>
  <c r="E12" i="86" s="1"/>
  <c r="AD16" i="96"/>
  <c r="AE65" i="99" s="1"/>
  <c r="AT65" i="99" s="1"/>
  <c r="AD14" i="96"/>
  <c r="AE63" i="99" s="1"/>
  <c r="AS63" i="99" s="1"/>
  <c r="AA14" i="96"/>
  <c r="D12" i="78"/>
  <c r="D12" i="63"/>
  <c r="E12" i="63" s="1"/>
  <c r="D12" i="93"/>
  <c r="AA13" i="97" s="1"/>
  <c r="AB72" i="99" s="1"/>
  <c r="D12" i="83"/>
  <c r="E12" i="83" s="1"/>
  <c r="E12" i="81"/>
  <c r="AA11" i="96"/>
  <c r="AA11" i="97"/>
  <c r="D12" i="45"/>
  <c r="E12" i="45" s="1"/>
  <c r="D12" i="46"/>
  <c r="E12" i="46" s="1"/>
  <c r="AQ53" i="99"/>
  <c r="AR53" i="99"/>
  <c r="AS53" i="99"/>
  <c r="AT53" i="99"/>
  <c r="AR72" i="99"/>
  <c r="AS72" i="99"/>
  <c r="AT72" i="99"/>
  <c r="AR32" i="99"/>
  <c r="AQ32" i="99"/>
  <c r="AS32" i="99"/>
  <c r="AT32" i="99"/>
  <c r="AQ45" i="99"/>
  <c r="AR45" i="99"/>
  <c r="AS45" i="99"/>
  <c r="AT45" i="99"/>
  <c r="AQ49" i="99"/>
  <c r="AR49" i="99"/>
  <c r="AR50" i="99"/>
  <c r="AQ50" i="99"/>
  <c r="AS50" i="99"/>
  <c r="AT50" i="99"/>
  <c r="AQ44" i="99"/>
  <c r="AR44" i="99"/>
  <c r="AS44" i="99"/>
  <c r="AT44" i="99"/>
  <c r="AR60" i="99"/>
  <c r="AS60" i="99"/>
  <c r="AT60" i="99"/>
  <c r="AQ51" i="99"/>
  <c r="AR51" i="99"/>
  <c r="AS51" i="99"/>
  <c r="AT51" i="99"/>
  <c r="AQ69" i="99"/>
  <c r="AR69" i="99"/>
  <c r="AS69" i="99"/>
  <c r="AT69" i="99"/>
  <c r="AR70" i="99"/>
  <c r="AS70" i="99"/>
  <c r="AT70" i="99"/>
  <c r="AQ52" i="99"/>
  <c r="AS52" i="99"/>
  <c r="AT52" i="99"/>
  <c r="AR52" i="99"/>
  <c r="AQ46" i="99"/>
  <c r="AS46" i="99"/>
  <c r="AQ47" i="99"/>
  <c r="AR47" i="99"/>
  <c r="AS47" i="99"/>
  <c r="AT47" i="99"/>
  <c r="AR48" i="99"/>
  <c r="AS48" i="99"/>
  <c r="AT48" i="99"/>
  <c r="AQ61" i="99"/>
  <c r="AR61" i="99"/>
  <c r="AS61" i="99"/>
  <c r="AT61" i="99"/>
  <c r="AQ31" i="99"/>
  <c r="AR31" i="99"/>
  <c r="AS31" i="99"/>
  <c r="AT31" i="99"/>
  <c r="AQ62" i="99"/>
  <c r="AR62" i="99"/>
  <c r="AS62" i="99"/>
  <c r="AT62" i="99"/>
  <c r="AQ63" i="99"/>
  <c r="AR63" i="99"/>
  <c r="AR64" i="99"/>
  <c r="AQ64" i="99"/>
  <c r="AS64" i="99"/>
  <c r="AT64" i="99"/>
  <c r="D12" i="41"/>
  <c r="E12" i="41" s="1"/>
  <c r="D12" i="40"/>
  <c r="E12" i="40" s="1"/>
  <c r="AF12" i="97"/>
  <c r="AG71" i="99" s="1"/>
  <c r="AR71" i="99" s="1"/>
  <c r="D7" i="92"/>
  <c r="E7" i="92" s="1"/>
  <c r="AA12" i="97"/>
  <c r="AB13" i="97"/>
  <c r="AC72" i="99" s="1"/>
  <c r="AD14" i="97"/>
  <c r="AE73" i="99" s="1"/>
  <c r="AA14" i="97"/>
  <c r="D12" i="59"/>
  <c r="E12" i="59" s="1"/>
  <c r="AO21" i="99"/>
  <c r="M14" i="97"/>
  <c r="M57" i="99"/>
  <c r="AO12" i="99"/>
  <c r="AO14" i="99"/>
  <c r="AO16" i="99"/>
  <c r="AO11" i="99"/>
  <c r="AO13" i="99"/>
  <c r="AO17" i="99"/>
  <c r="AO22" i="99"/>
  <c r="AO25" i="99"/>
  <c r="AO15" i="99"/>
  <c r="AO18" i="99"/>
  <c r="AO20" i="99"/>
  <c r="AO24" i="99"/>
  <c r="AO10" i="99"/>
  <c r="AO19" i="99"/>
  <c r="AO23" i="99"/>
  <c r="AO26" i="99"/>
  <c r="AO27" i="99"/>
  <c r="AO28" i="99"/>
  <c r="AO29" i="99"/>
  <c r="AO30" i="99"/>
  <c r="AO31" i="99"/>
  <c r="AO32" i="99"/>
  <c r="AO33" i="99"/>
  <c r="AO34" i="99"/>
  <c r="AO35" i="99"/>
  <c r="AO36" i="99"/>
  <c r="AO37" i="99"/>
  <c r="AO38" i="99"/>
  <c r="AO39" i="99"/>
  <c r="AO40" i="99"/>
  <c r="AO41" i="99"/>
  <c r="AO43" i="99"/>
  <c r="G31" i="101"/>
  <c r="G30" i="101"/>
  <c r="N24" i="95"/>
  <c r="N57" i="99"/>
  <c r="W19" i="96"/>
  <c r="X68" i="99" s="1"/>
  <c r="X19" i="96"/>
  <c r="Y68" i="99" s="1"/>
  <c r="D7" i="89"/>
  <c r="E7" i="89" s="1"/>
  <c r="H19" i="96"/>
  <c r="I68" i="99" s="1"/>
  <c r="U18" i="96"/>
  <c r="V67" i="99" s="1"/>
  <c r="V18" i="96"/>
  <c r="W67" i="99" s="1"/>
  <c r="W18" i="96"/>
  <c r="X67" i="99" s="1"/>
  <c r="X18" i="96"/>
  <c r="Y67" i="99" s="1"/>
  <c r="F18" i="96"/>
  <c r="H18" i="96"/>
  <c r="I67" i="99" s="1"/>
  <c r="Y17" i="96"/>
  <c r="Z66" i="99" s="1"/>
  <c r="U17" i="96"/>
  <c r="V66" i="99" s="1"/>
  <c r="V17" i="96"/>
  <c r="W66" i="99" s="1"/>
  <c r="X17" i="96"/>
  <c r="Y66" i="99" s="1"/>
  <c r="D7" i="87"/>
  <c r="E7" i="87" s="1"/>
  <c r="H17" i="96"/>
  <c r="I66" i="99" s="1"/>
  <c r="Y16" i="96"/>
  <c r="Z65" i="99" s="1"/>
  <c r="U16" i="96"/>
  <c r="V65" i="99" s="1"/>
  <c r="V16" i="96"/>
  <c r="W65" i="99" s="1"/>
  <c r="W16" i="96"/>
  <c r="X65" i="99" s="1"/>
  <c r="M16" i="96"/>
  <c r="N65" i="99" s="1"/>
  <c r="F16" i="96"/>
  <c r="G16" i="96" s="1"/>
  <c r="H16" i="96"/>
  <c r="I65" i="99" s="1"/>
  <c r="W15" i="96"/>
  <c r="X64" i="99" s="1"/>
  <c r="X15" i="96"/>
  <c r="Y64" i="99" s="1"/>
  <c r="Y15" i="96"/>
  <c r="Z64" i="99" s="1"/>
  <c r="U15" i="96"/>
  <c r="V64" i="99" s="1"/>
  <c r="V15" i="96"/>
  <c r="W64" i="99" s="1"/>
  <c r="D7" i="85"/>
  <c r="E7" i="85" s="1"/>
  <c r="V14" i="96"/>
  <c r="W63" i="99" s="1"/>
  <c r="X14" i="96"/>
  <c r="Y63" i="99" s="1"/>
  <c r="U14" i="96"/>
  <c r="V63" i="99" s="1"/>
  <c r="D7" i="84"/>
  <c r="E7" i="84" s="1"/>
  <c r="V13" i="96"/>
  <c r="W62" i="99" s="1"/>
  <c r="X13" i="96"/>
  <c r="Y62" i="99" s="1"/>
  <c r="Y13" i="96"/>
  <c r="Z62" i="99" s="1"/>
  <c r="D7" i="83"/>
  <c r="E7" i="83" s="1"/>
  <c r="H13" i="96"/>
  <c r="I62" i="99" s="1"/>
  <c r="Y12" i="96"/>
  <c r="Z61" i="99" s="1"/>
  <c r="V12" i="96"/>
  <c r="W61" i="99" s="1"/>
  <c r="W12" i="96"/>
  <c r="X61" i="99" s="1"/>
  <c r="X12" i="96"/>
  <c r="Y61" i="99" s="1"/>
  <c r="N61" i="99"/>
  <c r="D7" i="82"/>
  <c r="E7" i="82" s="1"/>
  <c r="H12" i="96"/>
  <c r="I61" i="99" s="1"/>
  <c r="D7" i="81"/>
  <c r="E7" i="81" s="1"/>
  <c r="H11" i="96"/>
  <c r="I60" i="99" s="1"/>
  <c r="AQ60" i="99" s="1"/>
  <c r="D7" i="80"/>
  <c r="E7" i="80" s="1"/>
  <c r="H10" i="96"/>
  <c r="I59" i="99" s="1"/>
  <c r="D7" i="94"/>
  <c r="E7" i="94" s="1"/>
  <c r="X12" i="97"/>
  <c r="Y71" i="99" s="1"/>
  <c r="F13" i="97"/>
  <c r="Y13" i="97"/>
  <c r="Z72" i="99" s="1"/>
  <c r="H14" i="97"/>
  <c r="I73" i="99" s="1"/>
  <c r="F12" i="97"/>
  <c r="Y12" i="97"/>
  <c r="Z71" i="99" s="1"/>
  <c r="H13" i="97"/>
  <c r="I72" i="99" s="1"/>
  <c r="AQ72" i="99" s="1"/>
  <c r="M72" i="99"/>
  <c r="U13" i="97"/>
  <c r="V72" i="99" s="1"/>
  <c r="V13" i="97"/>
  <c r="W72" i="99" s="1"/>
  <c r="V12" i="97"/>
  <c r="W71" i="99" s="1"/>
  <c r="W13" i="97"/>
  <c r="X72" i="99" s="1"/>
  <c r="D7" i="91"/>
  <c r="E7" i="91" s="1"/>
  <c r="H11" i="97"/>
  <c r="I70" i="99" s="1"/>
  <c r="AQ70" i="99" s="1"/>
  <c r="H10" i="97"/>
  <c r="I69" i="99" s="1"/>
  <c r="W10" i="97"/>
  <c r="X69" i="99" s="1"/>
  <c r="X10" i="97"/>
  <c r="Y69" i="99" s="1"/>
  <c r="Y10" i="97"/>
  <c r="Z69" i="99" s="1"/>
  <c r="M10" i="97"/>
  <c r="F10" i="97"/>
  <c r="D7" i="78"/>
  <c r="E7" i="78" s="1"/>
  <c r="Z22" i="95"/>
  <c r="AA56" i="99" s="1"/>
  <c r="V58" i="99"/>
  <c r="W58" i="99"/>
  <c r="U22" i="95"/>
  <c r="V56" i="99" s="1"/>
  <c r="X58" i="99"/>
  <c r="V22" i="95"/>
  <c r="W56" i="99" s="1"/>
  <c r="Y58" i="99"/>
  <c r="W22" i="95"/>
  <c r="X56" i="99" s="1"/>
  <c r="Z58" i="99"/>
  <c r="F22" i="95"/>
  <c r="H22" i="95"/>
  <c r="I56" i="99" s="1"/>
  <c r="I58" i="99"/>
  <c r="Z57" i="99"/>
  <c r="X21" i="95"/>
  <c r="Y55" i="99" s="1"/>
  <c r="Y21" i="95"/>
  <c r="Z55" i="99" s="1"/>
  <c r="V57" i="99"/>
  <c r="W57" i="99"/>
  <c r="X57" i="99"/>
  <c r="U21" i="95"/>
  <c r="V55" i="99" s="1"/>
  <c r="Y57" i="99"/>
  <c r="V21" i="95"/>
  <c r="W55" i="99" s="1"/>
  <c r="H21" i="95"/>
  <c r="I55" i="99" s="1"/>
  <c r="G55" i="99"/>
  <c r="W20" i="95"/>
  <c r="X54" i="99" s="1"/>
  <c r="X20" i="95"/>
  <c r="Y54" i="99" s="1"/>
  <c r="U20" i="95"/>
  <c r="V54" i="99" s="1"/>
  <c r="V19" i="95"/>
  <c r="W53" i="99" s="1"/>
  <c r="W19" i="95"/>
  <c r="X53" i="99" s="1"/>
  <c r="F19" i="95"/>
  <c r="Y18" i="95"/>
  <c r="Z52" i="99" s="1"/>
  <c r="V18" i="95"/>
  <c r="W52" i="99" s="1"/>
  <c r="W18" i="95"/>
  <c r="X52" i="99" s="1"/>
  <c r="U18" i="95"/>
  <c r="V52" i="99" s="1"/>
  <c r="X18" i="95"/>
  <c r="Y52" i="99" s="1"/>
  <c r="D7" i="73"/>
  <c r="H18" i="95"/>
  <c r="I52" i="99" s="1"/>
  <c r="U17" i="95"/>
  <c r="V51" i="99" s="1"/>
  <c r="V17" i="95"/>
  <c r="W51" i="99" s="1"/>
  <c r="W17" i="95"/>
  <c r="X51" i="99" s="1"/>
  <c r="X17" i="95"/>
  <c r="Y51" i="99" s="1"/>
  <c r="F17" i="95"/>
  <c r="Y16" i="95"/>
  <c r="Z50" i="99" s="1"/>
  <c r="U16" i="95"/>
  <c r="V50" i="99" s="1"/>
  <c r="V16" i="95"/>
  <c r="W50" i="99" s="1"/>
  <c r="W16" i="95"/>
  <c r="X50" i="99" s="1"/>
  <c r="D7" i="71"/>
  <c r="E7" i="71" s="1"/>
  <c r="H16" i="95"/>
  <c r="I50" i="99" s="1"/>
  <c r="D7" i="70"/>
  <c r="E7" i="70" s="1"/>
  <c r="F15" i="95"/>
  <c r="G49" i="99" s="1"/>
  <c r="H15" i="95"/>
  <c r="I49" i="99" s="1"/>
  <c r="Y14" i="95"/>
  <c r="Z48" i="99" s="1"/>
  <c r="U14" i="95"/>
  <c r="V48" i="99" s="1"/>
  <c r="W14" i="95"/>
  <c r="X48" i="99" s="1"/>
  <c r="X14" i="95"/>
  <c r="Y48" i="99" s="1"/>
  <c r="D7" i="69"/>
  <c r="U13" i="95"/>
  <c r="V47" i="99" s="1"/>
  <c r="V13" i="95"/>
  <c r="W47" i="99" s="1"/>
  <c r="W13" i="95"/>
  <c r="X47" i="99" s="1"/>
  <c r="X13" i="95"/>
  <c r="Y47" i="99" s="1"/>
  <c r="Y13" i="95"/>
  <c r="Z47" i="99" s="1"/>
  <c r="M47" i="99"/>
  <c r="D7" i="68"/>
  <c r="E7" i="68" s="1"/>
  <c r="Y12" i="95"/>
  <c r="Z46" i="99" s="1"/>
  <c r="V12" i="95"/>
  <c r="W46" i="99" s="1"/>
  <c r="W12" i="95"/>
  <c r="X46" i="99" s="1"/>
  <c r="X12" i="95"/>
  <c r="Y46" i="99" s="1"/>
  <c r="U12" i="95"/>
  <c r="V46" i="99" s="1"/>
  <c r="F12" i="95"/>
  <c r="G12" i="95" s="1"/>
  <c r="X11" i="95"/>
  <c r="Y45" i="99" s="1"/>
  <c r="Y11" i="95"/>
  <c r="Z45" i="99" s="1"/>
  <c r="U11" i="95"/>
  <c r="V45" i="99" s="1"/>
  <c r="V11" i="95"/>
  <c r="W45" i="99" s="1"/>
  <c r="W11" i="95"/>
  <c r="X45" i="99" s="1"/>
  <c r="N45" i="99"/>
  <c r="D7" i="66"/>
  <c r="E7" i="66" s="1"/>
  <c r="F11" i="95"/>
  <c r="H11" i="95"/>
  <c r="I45" i="99" s="1"/>
  <c r="W10" i="95"/>
  <c r="X44" i="99" s="1"/>
  <c r="Y10" i="95"/>
  <c r="Z44" i="99" s="1"/>
  <c r="U10" i="95"/>
  <c r="V44" i="99" s="1"/>
  <c r="V10" i="95"/>
  <c r="W44" i="99" s="1"/>
  <c r="M10" i="95"/>
  <c r="N44" i="99" s="1"/>
  <c r="D7" i="65"/>
  <c r="E7" i="65" s="1"/>
  <c r="H10" i="95"/>
  <c r="I44" i="99" s="1"/>
  <c r="AC45" i="99"/>
  <c r="N56" i="99"/>
  <c r="AB59" i="99"/>
  <c r="AN59" i="99" s="1"/>
  <c r="AB10" i="96"/>
  <c r="AC10" i="96" s="1"/>
  <c r="AD59" i="99" s="1"/>
  <c r="M13" i="96"/>
  <c r="M62" i="99"/>
  <c r="AB67" i="99"/>
  <c r="AN67" i="99" s="1"/>
  <c r="AB18" i="96"/>
  <c r="M11" i="97"/>
  <c r="N70" i="99" s="1"/>
  <c r="M70" i="99"/>
  <c r="AB17" i="95"/>
  <c r="N54" i="99"/>
  <c r="AO54" i="99" s="1"/>
  <c r="N60" i="99"/>
  <c r="N66" i="99"/>
  <c r="N58" i="99"/>
  <c r="N68" i="99"/>
  <c r="N46" i="99"/>
  <c r="N71" i="99"/>
  <c r="N64" i="99"/>
  <c r="N21" i="95"/>
  <c r="O55" i="99" s="1"/>
  <c r="N73" i="99"/>
  <c r="R31" i="101" s="1"/>
  <c r="O3" i="101"/>
  <c r="P3" i="101"/>
  <c r="AC12" i="96"/>
  <c r="AD61" i="99" s="1"/>
  <c r="D7" i="64"/>
  <c r="E7" i="64" s="1"/>
  <c r="D7" i="57"/>
  <c r="E7" i="57" s="1"/>
  <c r="D7" i="56"/>
  <c r="E7" i="56" s="1"/>
  <c r="D7" i="54"/>
  <c r="E7" i="54" s="1"/>
  <c r="X10" i="25"/>
  <c r="W10" i="25"/>
  <c r="V10" i="25"/>
  <c r="Y10" i="25"/>
  <c r="D7" i="33"/>
  <c r="E7" i="33" s="1"/>
  <c r="H10" i="25"/>
  <c r="D7" i="51"/>
  <c r="E7" i="51" s="1"/>
  <c r="D7" i="49"/>
  <c r="E7" i="49" s="1"/>
  <c r="D7" i="32"/>
  <c r="E7" i="32" s="1"/>
  <c r="D7" i="46"/>
  <c r="E7" i="46" s="1"/>
  <c r="D7" i="43"/>
  <c r="E7" i="43" s="1"/>
  <c r="D7" i="41"/>
  <c r="E7" i="41" s="1"/>
  <c r="D7" i="40"/>
  <c r="E7" i="40" s="1"/>
  <c r="D7" i="38"/>
  <c r="E7" i="38" s="1"/>
  <c r="D7" i="37"/>
  <c r="E7" i="37" s="1"/>
  <c r="D7" i="35"/>
  <c r="E7" i="35" s="1"/>
  <c r="D7" i="34"/>
  <c r="E7" i="34" s="1"/>
  <c r="H10" i="24"/>
  <c r="I10" i="24"/>
  <c r="J10" i="24"/>
  <c r="K10" i="24"/>
  <c r="L10" i="24"/>
  <c r="M10" i="24" s="1"/>
  <c r="O10" i="24"/>
  <c r="P10" i="24"/>
  <c r="Q10" i="24"/>
  <c r="R10" i="24"/>
  <c r="S10" i="24"/>
  <c r="T10" i="24"/>
  <c r="U10" i="24"/>
  <c r="V10" i="24"/>
  <c r="W10" i="24"/>
  <c r="X10" i="24"/>
  <c r="Y10" i="24"/>
  <c r="Z10" i="24"/>
  <c r="AD10" i="24"/>
  <c r="AE26" i="99" s="1"/>
  <c r="AE10" i="24"/>
  <c r="AF26" i="99" s="1"/>
  <c r="W33" i="102" s="1"/>
  <c r="AA33" i="102" s="1"/>
  <c r="AO33" i="102" s="1"/>
  <c r="AU33" i="102" s="1"/>
  <c r="AF10" i="24"/>
  <c r="AG26" i="99" s="1"/>
  <c r="X33" i="102" s="1"/>
  <c r="AB33" i="102" s="1"/>
  <c r="AP33" i="102" s="1"/>
  <c r="AV33" i="102" s="1"/>
  <c r="AG10" i="24"/>
  <c r="AH26" i="99" s="1"/>
  <c r="Y33" i="102" s="1"/>
  <c r="AC33" i="102" s="1"/>
  <c r="AQ33" i="102" s="1"/>
  <c r="AW33" i="102" s="1"/>
  <c r="V22" i="25"/>
  <c r="V21" i="25"/>
  <c r="V20" i="25"/>
  <c r="V19" i="25"/>
  <c r="V18" i="25"/>
  <c r="V17" i="25"/>
  <c r="V16" i="25"/>
  <c r="E12" i="90" l="1"/>
  <c r="AA10" i="97"/>
  <c r="AD76" i="102"/>
  <c r="BA22" i="102" s="1"/>
  <c r="AN76" i="102"/>
  <c r="V75" i="102"/>
  <c r="Z75" i="102" s="1"/>
  <c r="AB68" i="99"/>
  <c r="AB19" i="96"/>
  <c r="AA17" i="96"/>
  <c r="AB17" i="96" s="1"/>
  <c r="AN73" i="102"/>
  <c r="AD73" i="102"/>
  <c r="AB66" i="99"/>
  <c r="AB64" i="99"/>
  <c r="AB15" i="96"/>
  <c r="AN71" i="102"/>
  <c r="AD71" i="102"/>
  <c r="AV67" i="102"/>
  <c r="AR67" i="102"/>
  <c r="AU65" i="102"/>
  <c r="AR65" i="102"/>
  <c r="AV63" i="102"/>
  <c r="AR63" i="102"/>
  <c r="AA20" i="95"/>
  <c r="AB20" i="95" s="1"/>
  <c r="AC54" i="99" s="1"/>
  <c r="AE61" i="102" s="1"/>
  <c r="V61" i="102"/>
  <c r="Z61" i="102" s="1"/>
  <c r="V60" i="102"/>
  <c r="Z60" i="102" s="1"/>
  <c r="AB19" i="95"/>
  <c r="AB53" i="99"/>
  <c r="AU59" i="102"/>
  <c r="AR59" i="102"/>
  <c r="AN58" i="102"/>
  <c r="AD58" i="102"/>
  <c r="AN57" i="102"/>
  <c r="AD57" i="102"/>
  <c r="AB50" i="99"/>
  <c r="AB16" i="95"/>
  <c r="V51" i="102"/>
  <c r="Z51" i="102" s="1"/>
  <c r="AB10" i="95"/>
  <c r="AC44" i="99" s="1"/>
  <c r="AE51" i="102" s="1"/>
  <c r="AB44" i="99"/>
  <c r="AU64" i="102"/>
  <c r="AR64" i="102"/>
  <c r="AT49" i="99"/>
  <c r="AS49" i="99"/>
  <c r="AB49" i="99"/>
  <c r="AB15" i="95"/>
  <c r="AN56" i="102"/>
  <c r="AD56" i="102"/>
  <c r="AU55" i="102"/>
  <c r="AR55" i="102"/>
  <c r="AA13" i="95"/>
  <c r="AB13" i="95" s="1"/>
  <c r="AA12" i="95"/>
  <c r="AB12" i="95" s="1"/>
  <c r="AC46" i="99" s="1"/>
  <c r="AE53" i="102" s="1"/>
  <c r="AN54" i="102"/>
  <c r="AD54" i="102"/>
  <c r="V53" i="102"/>
  <c r="Z53" i="102" s="1"/>
  <c r="AT46" i="99"/>
  <c r="AA10" i="25"/>
  <c r="AB10" i="25" s="1"/>
  <c r="AN38" i="102"/>
  <c r="AD38" i="102"/>
  <c r="AA10" i="24"/>
  <c r="AB10" i="24" s="1"/>
  <c r="AC26" i="99" s="1"/>
  <c r="AE33" i="102" s="1"/>
  <c r="AS26" i="99"/>
  <c r="AQ26" i="99"/>
  <c r="AR26" i="99"/>
  <c r="AB26" i="99"/>
  <c r="AT26" i="99"/>
  <c r="V33" i="102"/>
  <c r="Z33" i="102" s="1"/>
  <c r="AB48" i="99"/>
  <c r="AB14" i="95"/>
  <c r="AA24" i="95"/>
  <c r="E12" i="79"/>
  <c r="AA21" i="95"/>
  <c r="AB21" i="95" s="1"/>
  <c r="AR55" i="99"/>
  <c r="AT55" i="99"/>
  <c r="AQ55" i="99"/>
  <c r="AB55" i="99"/>
  <c r="E12" i="73"/>
  <c r="AB56" i="99"/>
  <c r="AB22" i="95"/>
  <c r="AC52" i="99"/>
  <c r="AE59" i="102" s="1"/>
  <c r="AC18" i="95"/>
  <c r="AD52" i="99" s="1"/>
  <c r="AB52" i="99"/>
  <c r="AA16" i="96"/>
  <c r="AQ65" i="99"/>
  <c r="AR65" i="99"/>
  <c r="AS65" i="99"/>
  <c r="AT63" i="99"/>
  <c r="AB63" i="99"/>
  <c r="AB14" i="96"/>
  <c r="E12" i="78"/>
  <c r="AA23" i="95"/>
  <c r="E12" i="93"/>
  <c r="AC13" i="97"/>
  <c r="AD72" i="99" s="1"/>
  <c r="AA13" i="96"/>
  <c r="AB13" i="96" s="1"/>
  <c r="AB60" i="99"/>
  <c r="AB11" i="96"/>
  <c r="AB11" i="97"/>
  <c r="AC70" i="99" s="1"/>
  <c r="AB70" i="99"/>
  <c r="AT66" i="99"/>
  <c r="AQ66" i="99"/>
  <c r="AR66" i="99"/>
  <c r="AS66" i="99"/>
  <c r="AQ73" i="99"/>
  <c r="AR73" i="99"/>
  <c r="AS73" i="99"/>
  <c r="AT73" i="99"/>
  <c r="AQ71" i="99"/>
  <c r="AT71" i="99"/>
  <c r="AS71" i="99"/>
  <c r="AB12" i="97"/>
  <c r="AB71" i="99"/>
  <c r="AB73" i="99"/>
  <c r="AB14" i="97"/>
  <c r="N69" i="99"/>
  <c r="AC11" i="95"/>
  <c r="AD45" i="99" s="1"/>
  <c r="N23" i="95"/>
  <c r="F19" i="96"/>
  <c r="G68" i="99" s="1"/>
  <c r="G19" i="96"/>
  <c r="G67" i="99"/>
  <c r="G18" i="96"/>
  <c r="F17" i="96"/>
  <c r="G66" i="99" s="1"/>
  <c r="G17" i="96"/>
  <c r="M21" i="96"/>
  <c r="K5" i="101" s="1"/>
  <c r="H65" i="99"/>
  <c r="AO65" i="99" s="1"/>
  <c r="N16" i="96"/>
  <c r="O65" i="99" s="1"/>
  <c r="G65" i="99"/>
  <c r="F15" i="96"/>
  <c r="G15" i="96"/>
  <c r="G64" i="99"/>
  <c r="F14" i="96"/>
  <c r="G14" i="96" s="1"/>
  <c r="F13" i="96"/>
  <c r="G13" i="96" s="1"/>
  <c r="H62" i="99" s="1"/>
  <c r="F12" i="96"/>
  <c r="G61" i="99" s="1"/>
  <c r="F11" i="96"/>
  <c r="G11" i="96"/>
  <c r="G60" i="99"/>
  <c r="F10" i="96"/>
  <c r="G10" i="96" s="1"/>
  <c r="F14" i="97"/>
  <c r="G71" i="99"/>
  <c r="G12" i="97"/>
  <c r="G13" i="97"/>
  <c r="G72" i="99"/>
  <c r="M16" i="97"/>
  <c r="L5" i="101" s="1"/>
  <c r="F11" i="97"/>
  <c r="G70" i="99" s="1"/>
  <c r="G69" i="99"/>
  <c r="G10" i="97"/>
  <c r="G58" i="99"/>
  <c r="G56" i="99"/>
  <c r="G57" i="99"/>
  <c r="G53" i="99"/>
  <c r="E7" i="73"/>
  <c r="F18" i="95"/>
  <c r="G51" i="99"/>
  <c r="F16" i="95"/>
  <c r="G50" i="99" s="1"/>
  <c r="E7" i="69"/>
  <c r="F14" i="95"/>
  <c r="F13" i="95"/>
  <c r="G46" i="99"/>
  <c r="G45" i="99"/>
  <c r="F10" i="95"/>
  <c r="G44" i="99"/>
  <c r="G10" i="95"/>
  <c r="N15" i="95"/>
  <c r="O49" i="99" s="1"/>
  <c r="H49" i="99"/>
  <c r="AO49" i="99" s="1"/>
  <c r="M26" i="95"/>
  <c r="AC17" i="95"/>
  <c r="AD51" i="99" s="1"/>
  <c r="AC51" i="99"/>
  <c r="AE58" i="102" s="1"/>
  <c r="AC59" i="99"/>
  <c r="N20" i="95"/>
  <c r="O54" i="99" s="1"/>
  <c r="AC18" i="96"/>
  <c r="AD67" i="99" s="1"/>
  <c r="AC67" i="99"/>
  <c r="N62" i="99"/>
  <c r="F10" i="25"/>
  <c r="G10" i="25" s="1"/>
  <c r="N10" i="25" s="1"/>
  <c r="F10" i="24"/>
  <c r="G10" i="24" s="1"/>
  <c r="N10" i="24" s="1"/>
  <c r="AG22" i="25"/>
  <c r="AH43" i="99" s="1"/>
  <c r="AG21" i="25"/>
  <c r="AG20" i="25"/>
  <c r="AG19" i="25"/>
  <c r="AG18" i="25"/>
  <c r="AG17" i="25"/>
  <c r="AH38" i="99" s="1"/>
  <c r="Y45" i="102" s="1"/>
  <c r="AC45" i="102" s="1"/>
  <c r="AQ45" i="102" s="1"/>
  <c r="AW45" i="102" s="1"/>
  <c r="AG16" i="25"/>
  <c r="AG15" i="25"/>
  <c r="AG14" i="25"/>
  <c r="AH35" i="99" s="1"/>
  <c r="Y42" i="102" s="1"/>
  <c r="AC42" i="102" s="1"/>
  <c r="AQ42" i="102" s="1"/>
  <c r="AW42" i="102" s="1"/>
  <c r="AG13" i="25"/>
  <c r="AH34" i="99" s="1"/>
  <c r="Y41" i="102" s="1"/>
  <c r="AC41" i="102" s="1"/>
  <c r="AQ41" i="102" s="1"/>
  <c r="AW41" i="102" s="1"/>
  <c r="AG12" i="25"/>
  <c r="AH33" i="99" s="1"/>
  <c r="Y40" i="102" s="1"/>
  <c r="AC40" i="102" s="1"/>
  <c r="AQ40" i="102" s="1"/>
  <c r="AW40" i="102" s="1"/>
  <c r="AG11" i="25"/>
  <c r="AF22" i="25"/>
  <c r="AG43" i="99" s="1"/>
  <c r="AF21" i="25"/>
  <c r="AF20" i="25"/>
  <c r="AF19" i="25"/>
  <c r="AG40" i="99" s="1"/>
  <c r="X47" i="102" s="1"/>
  <c r="AB47" i="102" s="1"/>
  <c r="AP47" i="102" s="1"/>
  <c r="AV47" i="102" s="1"/>
  <c r="AF18" i="25"/>
  <c r="AF17" i="25"/>
  <c r="AG38" i="99" s="1"/>
  <c r="X45" i="102" s="1"/>
  <c r="AB45" i="102" s="1"/>
  <c r="AF16" i="25"/>
  <c r="AF15" i="25"/>
  <c r="AF14" i="25"/>
  <c r="AG35" i="99" s="1"/>
  <c r="X42" i="102" s="1"/>
  <c r="AB42" i="102" s="1"/>
  <c r="AF13" i="25"/>
  <c r="AG34" i="99" s="1"/>
  <c r="X41" i="102" s="1"/>
  <c r="AB41" i="102" s="1"/>
  <c r="AP41" i="102" s="1"/>
  <c r="AV41" i="102" s="1"/>
  <c r="AF12" i="25"/>
  <c r="AG33" i="99" s="1"/>
  <c r="X40" i="102" s="1"/>
  <c r="AB40" i="102" s="1"/>
  <c r="AP40" i="102" s="1"/>
  <c r="AV40" i="102" s="1"/>
  <c r="AF11" i="25"/>
  <c r="AE22" i="25"/>
  <c r="AF43" i="99" s="1"/>
  <c r="AE21" i="25"/>
  <c r="AF42" i="99" s="1"/>
  <c r="W49" i="102" s="1"/>
  <c r="AA49" i="102" s="1"/>
  <c r="AE20" i="25"/>
  <c r="AF41" i="99" s="1"/>
  <c r="AE19" i="25"/>
  <c r="AF40" i="99" s="1"/>
  <c r="W47" i="102" s="1"/>
  <c r="AA47" i="102" s="1"/>
  <c r="AO47" i="102" s="1"/>
  <c r="AU47" i="102" s="1"/>
  <c r="AE18" i="25"/>
  <c r="AE17" i="25"/>
  <c r="AF38" i="99" s="1"/>
  <c r="AE16" i="25"/>
  <c r="AE15" i="25"/>
  <c r="AF36" i="99" s="1"/>
  <c r="W43" i="102" s="1"/>
  <c r="AA43" i="102" s="1"/>
  <c r="AO43" i="102" s="1"/>
  <c r="AU43" i="102" s="1"/>
  <c r="AE14" i="25"/>
  <c r="AF35" i="99" s="1"/>
  <c r="AE13" i="25"/>
  <c r="AF34" i="99" s="1"/>
  <c r="W41" i="102" s="1"/>
  <c r="AA41" i="102" s="1"/>
  <c r="AO41" i="102" s="1"/>
  <c r="AU41" i="102" s="1"/>
  <c r="AE12" i="25"/>
  <c r="AF33" i="99" s="1"/>
  <c r="W40" i="102" s="1"/>
  <c r="AA40" i="102" s="1"/>
  <c r="AO40" i="102" s="1"/>
  <c r="AU40" i="102" s="1"/>
  <c r="AE11" i="25"/>
  <c r="AD22" i="25"/>
  <c r="AE43" i="99" s="1"/>
  <c r="AD21" i="25"/>
  <c r="AE42" i="99" s="1"/>
  <c r="AD20" i="25"/>
  <c r="AD19" i="25"/>
  <c r="AE40" i="99" s="1"/>
  <c r="AD18" i="25"/>
  <c r="AD17" i="25"/>
  <c r="AE38" i="99" s="1"/>
  <c r="AD16" i="25"/>
  <c r="AD15" i="25"/>
  <c r="AE36" i="99" s="1"/>
  <c r="AD14" i="25"/>
  <c r="AE35" i="99" s="1"/>
  <c r="AD13" i="25"/>
  <c r="AE34" i="99" s="1"/>
  <c r="AD12" i="25"/>
  <c r="AE33" i="99" s="1"/>
  <c r="AD11" i="25"/>
  <c r="AA22" i="25"/>
  <c r="AA21" i="25"/>
  <c r="AA20" i="25"/>
  <c r="AA19" i="25"/>
  <c r="AA18" i="25"/>
  <c r="AB18" i="25" s="1"/>
  <c r="AA17" i="25"/>
  <c r="AA16" i="25"/>
  <c r="AB16" i="25" s="1"/>
  <c r="AA15" i="25"/>
  <c r="AA14" i="25"/>
  <c r="AA13" i="25"/>
  <c r="AA12" i="25"/>
  <c r="AA11" i="25"/>
  <c r="AB11" i="25" s="1"/>
  <c r="Z22" i="25"/>
  <c r="AA43" i="99" s="1"/>
  <c r="Z21" i="25"/>
  <c r="Z20" i="25"/>
  <c r="Z19" i="25"/>
  <c r="Z18" i="25"/>
  <c r="Z17" i="25"/>
  <c r="AA38" i="99" s="1"/>
  <c r="Z16" i="25"/>
  <c r="Z15" i="25"/>
  <c r="Z14" i="25"/>
  <c r="AA35" i="99" s="1"/>
  <c r="Z13" i="25"/>
  <c r="Z12" i="25"/>
  <c r="Z11" i="25"/>
  <c r="Y22" i="25"/>
  <c r="Y21" i="25"/>
  <c r="Y20" i="25"/>
  <c r="Y19" i="25"/>
  <c r="Y18" i="25"/>
  <c r="Y17" i="25"/>
  <c r="Y16" i="25"/>
  <c r="Y15" i="25"/>
  <c r="Y14" i="25"/>
  <c r="Y13" i="25"/>
  <c r="Y12" i="25"/>
  <c r="Y11" i="25"/>
  <c r="X22" i="25"/>
  <c r="X21" i="25"/>
  <c r="X20" i="25"/>
  <c r="X19" i="25"/>
  <c r="X18" i="25"/>
  <c r="X17" i="25"/>
  <c r="X16" i="25"/>
  <c r="X15" i="25"/>
  <c r="X14" i="25"/>
  <c r="X13" i="25"/>
  <c r="X12" i="25"/>
  <c r="X11" i="25"/>
  <c r="W22" i="25"/>
  <c r="W21" i="25"/>
  <c r="W20" i="25"/>
  <c r="W19" i="25"/>
  <c r="W18" i="25"/>
  <c r="W17" i="25"/>
  <c r="W16" i="25"/>
  <c r="W15" i="25"/>
  <c r="W14" i="25"/>
  <c r="W13" i="25"/>
  <c r="W12" i="25"/>
  <c r="W11" i="25"/>
  <c r="V15" i="25"/>
  <c r="V14" i="25"/>
  <c r="V13" i="25"/>
  <c r="V12" i="25"/>
  <c r="V11" i="25"/>
  <c r="U22" i="25"/>
  <c r="U21" i="25"/>
  <c r="U20" i="25"/>
  <c r="U19" i="25"/>
  <c r="U18" i="25"/>
  <c r="U17" i="25"/>
  <c r="U16" i="25"/>
  <c r="U15" i="25"/>
  <c r="U14" i="25"/>
  <c r="U13" i="25"/>
  <c r="U12" i="25"/>
  <c r="U11" i="25"/>
  <c r="T22" i="25"/>
  <c r="T21" i="25"/>
  <c r="T20" i="25"/>
  <c r="T19" i="25"/>
  <c r="T18" i="25"/>
  <c r="T17" i="25"/>
  <c r="T16" i="25"/>
  <c r="T15" i="25"/>
  <c r="T14" i="25"/>
  <c r="T13" i="25"/>
  <c r="T12" i="25"/>
  <c r="T11" i="25"/>
  <c r="S22" i="25"/>
  <c r="S21" i="25"/>
  <c r="S20" i="25"/>
  <c r="S19" i="25"/>
  <c r="S18" i="25"/>
  <c r="S17" i="25"/>
  <c r="S16" i="25"/>
  <c r="S15" i="25"/>
  <c r="S14" i="25"/>
  <c r="S13" i="25"/>
  <c r="S12" i="25"/>
  <c r="S11" i="25"/>
  <c r="R22" i="25"/>
  <c r="R21" i="25"/>
  <c r="R20" i="25"/>
  <c r="R19" i="25"/>
  <c r="R18" i="25"/>
  <c r="R17" i="25"/>
  <c r="R16" i="25"/>
  <c r="R15" i="25"/>
  <c r="R14" i="25"/>
  <c r="R13" i="25"/>
  <c r="R12" i="25"/>
  <c r="R11" i="25"/>
  <c r="Q22" i="25"/>
  <c r="Q21" i="25"/>
  <c r="Q20" i="25"/>
  <c r="Q19" i="25"/>
  <c r="Q18" i="25"/>
  <c r="Q17" i="25"/>
  <c r="Q16" i="25"/>
  <c r="Q15" i="25"/>
  <c r="Q14" i="25"/>
  <c r="Q13" i="25"/>
  <c r="Q12" i="25"/>
  <c r="Q11" i="25"/>
  <c r="P21" i="25"/>
  <c r="P20" i="25"/>
  <c r="P19" i="25"/>
  <c r="P18" i="25"/>
  <c r="P17" i="25"/>
  <c r="P16" i="25"/>
  <c r="P15" i="25"/>
  <c r="P14" i="25"/>
  <c r="P13" i="25"/>
  <c r="P12" i="25"/>
  <c r="P11" i="25"/>
  <c r="O22" i="25"/>
  <c r="O21" i="25"/>
  <c r="O20" i="25"/>
  <c r="O19" i="25"/>
  <c r="O18" i="25"/>
  <c r="O17" i="25"/>
  <c r="O16" i="25"/>
  <c r="O15" i="25"/>
  <c r="O14" i="25"/>
  <c r="O13" i="25"/>
  <c r="O12" i="25"/>
  <c r="O11" i="25"/>
  <c r="L22" i="25"/>
  <c r="M22" i="25" s="1"/>
  <c r="L21" i="25"/>
  <c r="M21" i="25" s="1"/>
  <c r="L20" i="25"/>
  <c r="M20" i="25" s="1"/>
  <c r="L19" i="25"/>
  <c r="M19" i="25" s="1"/>
  <c r="L18" i="25"/>
  <c r="M18" i="25" s="1"/>
  <c r="L17" i="25"/>
  <c r="M17" i="25" s="1"/>
  <c r="L16" i="25"/>
  <c r="M16" i="25" s="1"/>
  <c r="L15" i="25"/>
  <c r="M15" i="25" s="1"/>
  <c r="L14" i="25"/>
  <c r="M14" i="25" s="1"/>
  <c r="L13" i="25"/>
  <c r="M13" i="25" s="1"/>
  <c r="L12" i="25"/>
  <c r="M12" i="25" s="1"/>
  <c r="L11" i="25"/>
  <c r="M11" i="25" s="1"/>
  <c r="K21" i="25"/>
  <c r="K20" i="25"/>
  <c r="K19" i="25"/>
  <c r="K18" i="25"/>
  <c r="K17" i="25"/>
  <c r="K16" i="25"/>
  <c r="K15" i="25"/>
  <c r="K14" i="25"/>
  <c r="K13" i="25"/>
  <c r="K12" i="25"/>
  <c r="K11" i="25"/>
  <c r="J22" i="25"/>
  <c r="J21" i="25"/>
  <c r="J20" i="25"/>
  <c r="J19" i="25"/>
  <c r="J18" i="25"/>
  <c r="J17" i="25"/>
  <c r="J16" i="25"/>
  <c r="J15" i="25"/>
  <c r="J14" i="25"/>
  <c r="J13" i="25"/>
  <c r="J12" i="25"/>
  <c r="J11" i="25"/>
  <c r="I22" i="25"/>
  <c r="I21" i="25"/>
  <c r="I20" i="25"/>
  <c r="I19" i="25"/>
  <c r="I18" i="25"/>
  <c r="I17" i="25"/>
  <c r="I16" i="25"/>
  <c r="I15" i="25"/>
  <c r="I14" i="25"/>
  <c r="I13" i="25"/>
  <c r="I12" i="25"/>
  <c r="I11" i="25"/>
  <c r="H22" i="25"/>
  <c r="H21" i="25"/>
  <c r="I42" i="99" s="1"/>
  <c r="H20" i="25"/>
  <c r="H19" i="25"/>
  <c r="H18" i="25"/>
  <c r="H17" i="25"/>
  <c r="H16" i="25"/>
  <c r="H15" i="25"/>
  <c r="H14" i="25"/>
  <c r="H13" i="25"/>
  <c r="H12" i="25"/>
  <c r="H11" i="25"/>
  <c r="F22" i="25"/>
  <c r="G22" i="25" s="1"/>
  <c r="F21" i="25"/>
  <c r="F20" i="25"/>
  <c r="G20" i="25" s="1"/>
  <c r="F19" i="25"/>
  <c r="F18" i="25"/>
  <c r="G18" i="25" s="1"/>
  <c r="F17" i="25"/>
  <c r="G17" i="25" s="1"/>
  <c r="F16" i="25"/>
  <c r="G16" i="25" s="1"/>
  <c r="F15" i="25"/>
  <c r="G15" i="25" s="1"/>
  <c r="F14" i="25"/>
  <c r="G14" i="25" s="1"/>
  <c r="F13" i="25"/>
  <c r="G13" i="25" s="1"/>
  <c r="F12" i="25"/>
  <c r="G12" i="25" s="1"/>
  <c r="F11" i="25"/>
  <c r="G11" i="25" s="1"/>
  <c r="AF24" i="16"/>
  <c r="AF23" i="16"/>
  <c r="AG23" i="99" s="1"/>
  <c r="X30" i="102" s="1"/>
  <c r="AB30" i="102" s="1"/>
  <c r="AF22" i="16"/>
  <c r="AG22" i="99" s="1"/>
  <c r="AF21" i="16"/>
  <c r="AG21" i="99" s="1"/>
  <c r="X28" i="102" s="1"/>
  <c r="AB28" i="102" s="1"/>
  <c r="AF20" i="16"/>
  <c r="AG20" i="99" s="1"/>
  <c r="AF19" i="16"/>
  <c r="AF18" i="16"/>
  <c r="AG18" i="99" s="1"/>
  <c r="AE25" i="16"/>
  <c r="AE24" i="16"/>
  <c r="AF24" i="99" s="1"/>
  <c r="W31" i="102" s="1"/>
  <c r="AA31" i="102" s="1"/>
  <c r="AE23" i="16"/>
  <c r="AF23" i="99" s="1"/>
  <c r="AE22" i="16"/>
  <c r="AF22" i="99" s="1"/>
  <c r="AE21" i="16"/>
  <c r="AF21" i="99" s="1"/>
  <c r="AE20" i="16"/>
  <c r="AF20" i="99" s="1"/>
  <c r="AE19" i="16"/>
  <c r="AF19" i="99" s="1"/>
  <c r="AE18" i="16"/>
  <c r="AF18" i="99" s="1"/>
  <c r="AD25" i="16"/>
  <c r="AD24" i="16"/>
  <c r="AE24" i="99" s="1"/>
  <c r="AD23" i="16"/>
  <c r="AE23" i="99" s="1"/>
  <c r="AD22" i="16"/>
  <c r="AE22" i="99" s="1"/>
  <c r="AD21" i="16"/>
  <c r="AE21" i="99" s="1"/>
  <c r="AD20" i="16"/>
  <c r="AE20" i="99" s="1"/>
  <c r="AD19" i="16"/>
  <c r="AE19" i="99" s="1"/>
  <c r="AD18" i="16"/>
  <c r="AE18" i="99" s="1"/>
  <c r="AA25" i="16"/>
  <c r="AB25" i="16" s="1"/>
  <c r="AA24" i="16"/>
  <c r="AA23" i="16"/>
  <c r="AA22" i="16"/>
  <c r="AA21" i="16"/>
  <c r="AA20" i="16"/>
  <c r="AA19" i="16"/>
  <c r="AA18" i="16"/>
  <c r="Z25" i="16"/>
  <c r="Z24" i="16"/>
  <c r="Z23" i="16"/>
  <c r="AA23" i="99" s="1"/>
  <c r="Z22" i="16"/>
  <c r="AA22" i="99" s="1"/>
  <c r="Z21" i="16"/>
  <c r="Z20" i="16"/>
  <c r="Z19" i="16"/>
  <c r="Z18" i="16"/>
  <c r="AA18" i="99" s="1"/>
  <c r="Y25" i="16"/>
  <c r="Y24" i="16"/>
  <c r="Y23" i="16"/>
  <c r="Y22" i="16"/>
  <c r="Y21" i="16"/>
  <c r="Y20" i="16"/>
  <c r="Y19" i="16"/>
  <c r="Y18" i="16"/>
  <c r="X25" i="16"/>
  <c r="X24" i="16"/>
  <c r="X23" i="16"/>
  <c r="X22" i="16"/>
  <c r="X21" i="16"/>
  <c r="X20" i="16"/>
  <c r="X19" i="16"/>
  <c r="X18" i="16"/>
  <c r="W25" i="16"/>
  <c r="W24" i="16"/>
  <c r="W23" i="16"/>
  <c r="W22" i="16"/>
  <c r="W21" i="16"/>
  <c r="W20" i="16"/>
  <c r="W19" i="16"/>
  <c r="W18" i="16"/>
  <c r="W17" i="16"/>
  <c r="W16" i="16"/>
  <c r="V25" i="16"/>
  <c r="V24" i="16"/>
  <c r="V23" i="16"/>
  <c r="V22" i="16"/>
  <c r="V21" i="16"/>
  <c r="V20" i="16"/>
  <c r="V19" i="16"/>
  <c r="V18" i="16"/>
  <c r="V17" i="16"/>
  <c r="V16" i="16"/>
  <c r="V14" i="16"/>
  <c r="U25" i="16"/>
  <c r="U24" i="16"/>
  <c r="U23" i="16"/>
  <c r="U22" i="16"/>
  <c r="U21" i="16"/>
  <c r="U20" i="16"/>
  <c r="U19" i="16"/>
  <c r="U18" i="16"/>
  <c r="U17" i="16"/>
  <c r="U16" i="16"/>
  <c r="U14" i="16"/>
  <c r="U13" i="16"/>
  <c r="U12" i="16"/>
  <c r="T25" i="16"/>
  <c r="T24" i="16"/>
  <c r="T23" i="16"/>
  <c r="T22" i="16"/>
  <c r="T21" i="16"/>
  <c r="T20" i="16"/>
  <c r="T19" i="16"/>
  <c r="T18" i="16"/>
  <c r="S25" i="16"/>
  <c r="S24" i="16"/>
  <c r="S23" i="16"/>
  <c r="S22" i="16"/>
  <c r="S21" i="16"/>
  <c r="S20" i="16"/>
  <c r="S19" i="16"/>
  <c r="S18" i="16"/>
  <c r="R25" i="16"/>
  <c r="R24" i="16"/>
  <c r="R23" i="16"/>
  <c r="R22" i="16"/>
  <c r="R21" i="16"/>
  <c r="R20" i="16"/>
  <c r="R19" i="16"/>
  <c r="R18" i="16"/>
  <c r="Q25" i="16"/>
  <c r="Q24" i="16"/>
  <c r="Q23" i="16"/>
  <c r="Q22" i="16"/>
  <c r="Q21" i="16"/>
  <c r="Q20" i="16"/>
  <c r="Q19" i="16"/>
  <c r="Q18" i="16"/>
  <c r="P25" i="16"/>
  <c r="P24" i="16"/>
  <c r="P23" i="16"/>
  <c r="P22" i="16"/>
  <c r="P21" i="16"/>
  <c r="P20" i="16"/>
  <c r="P19" i="16"/>
  <c r="P18" i="16"/>
  <c r="O25" i="16"/>
  <c r="O24" i="16"/>
  <c r="O23" i="16"/>
  <c r="O22" i="16"/>
  <c r="O21" i="16"/>
  <c r="O20" i="16"/>
  <c r="O19" i="16"/>
  <c r="O18" i="16"/>
  <c r="L25" i="16"/>
  <c r="M25" i="16" s="1"/>
  <c r="L24" i="16"/>
  <c r="M24" i="16" s="1"/>
  <c r="L23" i="16"/>
  <c r="M23" i="16" s="1"/>
  <c r="L22" i="16"/>
  <c r="M22" i="16" s="1"/>
  <c r="L21" i="16"/>
  <c r="M21" i="16" s="1"/>
  <c r="L20" i="16"/>
  <c r="M20" i="16" s="1"/>
  <c r="L19" i="16"/>
  <c r="M19" i="16" s="1"/>
  <c r="L18" i="16"/>
  <c r="M18" i="16" s="1"/>
  <c r="K25" i="16"/>
  <c r="K24" i="16"/>
  <c r="K23" i="16"/>
  <c r="K22" i="16"/>
  <c r="K21" i="16"/>
  <c r="K20" i="16"/>
  <c r="K19" i="16"/>
  <c r="K18" i="16"/>
  <c r="J25" i="16"/>
  <c r="J24" i="16"/>
  <c r="J23" i="16"/>
  <c r="J22" i="16"/>
  <c r="J21" i="16"/>
  <c r="J20" i="16"/>
  <c r="J19" i="16"/>
  <c r="J18" i="16"/>
  <c r="I25" i="16"/>
  <c r="I24" i="16"/>
  <c r="I23" i="16"/>
  <c r="I22" i="16"/>
  <c r="I21" i="16"/>
  <c r="I20" i="16"/>
  <c r="I19" i="16"/>
  <c r="I18" i="16"/>
  <c r="H25" i="16"/>
  <c r="H24" i="16"/>
  <c r="H23" i="16"/>
  <c r="H22" i="16"/>
  <c r="H21" i="16"/>
  <c r="H20" i="16"/>
  <c r="H19" i="16"/>
  <c r="H18" i="16"/>
  <c r="F25" i="16"/>
  <c r="G25" i="16" s="1"/>
  <c r="F24" i="16"/>
  <c r="F23" i="16"/>
  <c r="G23" i="16" s="1"/>
  <c r="F22" i="16"/>
  <c r="G22" i="16" s="1"/>
  <c r="F21" i="16"/>
  <c r="F20" i="16"/>
  <c r="G20" i="16" s="1"/>
  <c r="F19" i="16"/>
  <c r="G19" i="16" s="1"/>
  <c r="F18" i="16"/>
  <c r="G18" i="16" s="1"/>
  <c r="AG14" i="24"/>
  <c r="AG13" i="24"/>
  <c r="AG12" i="24"/>
  <c r="AG11" i="24"/>
  <c r="AF14" i="24"/>
  <c r="AG30" i="99" s="1"/>
  <c r="X37" i="102" s="1"/>
  <c r="AB37" i="102" s="1"/>
  <c r="AF13" i="24"/>
  <c r="AG29" i="99" s="1"/>
  <c r="X36" i="102" s="1"/>
  <c r="AB36" i="102" s="1"/>
  <c r="AP36" i="102" s="1"/>
  <c r="AV36" i="102" s="1"/>
  <c r="AF12" i="24"/>
  <c r="AG28" i="99" s="1"/>
  <c r="AF11" i="24"/>
  <c r="AE14" i="24"/>
  <c r="AF30" i="99" s="1"/>
  <c r="AE13" i="24"/>
  <c r="AF29" i="99" s="1"/>
  <c r="W36" i="102" s="1"/>
  <c r="AA36" i="102" s="1"/>
  <c r="AO36" i="102" s="1"/>
  <c r="AU36" i="102" s="1"/>
  <c r="AE12" i="24"/>
  <c r="AF28" i="99" s="1"/>
  <c r="AE11" i="24"/>
  <c r="AF27" i="99" s="1"/>
  <c r="W34" i="102" s="1"/>
  <c r="AA34" i="102" s="1"/>
  <c r="AO34" i="102" s="1"/>
  <c r="AU34" i="102" s="1"/>
  <c r="AD14" i="24"/>
  <c r="AE30" i="99" s="1"/>
  <c r="AD13" i="24"/>
  <c r="AE29" i="99" s="1"/>
  <c r="AD12" i="24"/>
  <c r="AE28" i="99" s="1"/>
  <c r="AD11" i="24"/>
  <c r="AE27" i="99" s="1"/>
  <c r="AA14" i="24"/>
  <c r="AA13" i="24"/>
  <c r="AA12" i="24"/>
  <c r="AA11" i="24"/>
  <c r="Z14" i="24"/>
  <c r="AA30" i="99" s="1"/>
  <c r="Z13" i="24"/>
  <c r="Z12" i="24"/>
  <c r="AA28" i="99" s="1"/>
  <c r="Z11" i="24"/>
  <c r="Y14" i="24"/>
  <c r="Y13" i="24"/>
  <c r="Y12" i="24"/>
  <c r="Y11" i="24"/>
  <c r="X14" i="24"/>
  <c r="X13" i="24"/>
  <c r="X12" i="24"/>
  <c r="X11" i="24"/>
  <c r="W14" i="24"/>
  <c r="W13" i="24"/>
  <c r="W12" i="24"/>
  <c r="W11" i="24"/>
  <c r="V14" i="24"/>
  <c r="V13" i="24"/>
  <c r="V12" i="24"/>
  <c r="V11" i="24"/>
  <c r="U14" i="24"/>
  <c r="U13" i="24"/>
  <c r="U12" i="24"/>
  <c r="U11" i="24"/>
  <c r="T14" i="24"/>
  <c r="T13" i="24"/>
  <c r="T12" i="24"/>
  <c r="T11" i="24"/>
  <c r="S14" i="24"/>
  <c r="S13" i="24"/>
  <c r="S12" i="24"/>
  <c r="S11" i="24"/>
  <c r="R14" i="24"/>
  <c r="R13" i="24"/>
  <c r="R12" i="24"/>
  <c r="R11" i="24"/>
  <c r="Q14" i="24"/>
  <c r="Q13" i="24"/>
  <c r="Q12" i="24"/>
  <c r="Q11" i="24"/>
  <c r="P14" i="24"/>
  <c r="P13" i="24"/>
  <c r="P12" i="24"/>
  <c r="P11" i="24"/>
  <c r="O14" i="24"/>
  <c r="O13" i="24"/>
  <c r="O12" i="24"/>
  <c r="O11" i="24"/>
  <c r="L14" i="24"/>
  <c r="M14" i="24" s="1"/>
  <c r="L13" i="24"/>
  <c r="M13" i="24" s="1"/>
  <c r="L12" i="24"/>
  <c r="M12" i="24" s="1"/>
  <c r="L11" i="24"/>
  <c r="M11" i="24" s="1"/>
  <c r="K14" i="24"/>
  <c r="K13" i="24"/>
  <c r="K12" i="24"/>
  <c r="K11" i="24"/>
  <c r="J11" i="24"/>
  <c r="J14" i="24"/>
  <c r="J13" i="24"/>
  <c r="J12" i="24"/>
  <c r="I14" i="24"/>
  <c r="I13" i="24"/>
  <c r="I12" i="24"/>
  <c r="I11" i="24"/>
  <c r="H14" i="24"/>
  <c r="H13" i="24"/>
  <c r="H12" i="24"/>
  <c r="H11" i="24"/>
  <c r="F14" i="24"/>
  <c r="G14" i="24" s="1"/>
  <c r="F13" i="24"/>
  <c r="G13" i="24" s="1"/>
  <c r="F12" i="24"/>
  <c r="G12" i="24" s="1"/>
  <c r="F11" i="24"/>
  <c r="G11" i="24" s="1"/>
  <c r="V47" i="102" l="1"/>
  <c r="Z47" i="102" s="1"/>
  <c r="AP28" i="102"/>
  <c r="AD28" i="102"/>
  <c r="AP30" i="102"/>
  <c r="AD30" i="102"/>
  <c r="AB10" i="97"/>
  <c r="AB16" i="97" s="1"/>
  <c r="AC16" i="97" s="1"/>
  <c r="AB69" i="99"/>
  <c r="AR76" i="102"/>
  <c r="E9" i="102" s="1"/>
  <c r="AT76" i="102"/>
  <c r="AC68" i="99"/>
  <c r="AE75" i="102" s="1"/>
  <c r="AC19" i="96"/>
  <c r="AD68" i="99" s="1"/>
  <c r="AN75" i="102"/>
  <c r="AD75" i="102"/>
  <c r="BA21" i="102" s="1"/>
  <c r="AC66" i="99"/>
  <c r="AE73" i="102" s="1"/>
  <c r="AC17" i="96"/>
  <c r="AD66" i="99" s="1"/>
  <c r="AR73" i="102"/>
  <c r="AT73" i="102"/>
  <c r="AC64" i="99"/>
  <c r="AE71" i="102" s="1"/>
  <c r="AC15" i="96"/>
  <c r="AD64" i="99" s="1"/>
  <c r="AN64" i="99"/>
  <c r="AR71" i="102"/>
  <c r="AT71" i="102"/>
  <c r="AB54" i="99"/>
  <c r="AC20" i="95"/>
  <c r="AD54" i="99" s="1"/>
  <c r="AN54" i="99"/>
  <c r="AN61" i="102"/>
  <c r="AD61" i="102"/>
  <c r="AN53" i="99"/>
  <c r="AC19" i="95"/>
  <c r="AD53" i="99" s="1"/>
  <c r="AC53" i="99"/>
  <c r="AE60" i="102" s="1"/>
  <c r="AN60" i="102"/>
  <c r="AD60" i="102"/>
  <c r="AN52" i="99"/>
  <c r="AT58" i="102"/>
  <c r="AR58" i="102"/>
  <c r="AN51" i="99"/>
  <c r="AC16" i="95"/>
  <c r="AD50" i="99" s="1"/>
  <c r="AC50" i="99"/>
  <c r="AE57" i="102" s="1"/>
  <c r="AN50" i="99"/>
  <c r="AT57" i="102"/>
  <c r="AR57" i="102"/>
  <c r="AN44" i="99"/>
  <c r="AC10" i="95"/>
  <c r="AD44" i="99" s="1"/>
  <c r="AN51" i="102"/>
  <c r="AD51" i="102"/>
  <c r="AT56" i="102"/>
  <c r="AR56" i="102"/>
  <c r="AC15" i="95"/>
  <c r="AD49" i="99" s="1"/>
  <c r="AC49" i="99"/>
  <c r="AE56" i="102" s="1"/>
  <c r="AN49" i="99"/>
  <c r="AB46" i="99"/>
  <c r="AB47" i="99"/>
  <c r="AC12" i="95"/>
  <c r="AD46" i="99" s="1"/>
  <c r="AT54" i="102"/>
  <c r="AR54" i="102"/>
  <c r="AC13" i="95"/>
  <c r="AD47" i="99" s="1"/>
  <c r="AC47" i="99"/>
  <c r="AE54" i="102" s="1"/>
  <c r="AN53" i="102"/>
  <c r="AD53" i="102"/>
  <c r="AO49" i="102"/>
  <c r="AD49" i="102"/>
  <c r="AB20" i="25"/>
  <c r="AC41" i="99" s="1"/>
  <c r="AB41" i="99"/>
  <c r="AN41" i="99" s="1"/>
  <c r="W48" i="102"/>
  <c r="AA48" i="102" s="1"/>
  <c r="AS41" i="99"/>
  <c r="AT41" i="99"/>
  <c r="AQ41" i="99"/>
  <c r="AR41" i="99"/>
  <c r="AP45" i="102"/>
  <c r="AD45" i="102"/>
  <c r="AB15" i="25"/>
  <c r="AC36" i="99" s="1"/>
  <c r="AB36" i="99"/>
  <c r="AN36" i="99" s="1"/>
  <c r="AP42" i="102"/>
  <c r="AD42" i="102"/>
  <c r="AE43" i="102"/>
  <c r="V43" i="102"/>
  <c r="Z43" i="102" s="1"/>
  <c r="AR36" i="99"/>
  <c r="AQ36" i="99"/>
  <c r="AS36" i="99"/>
  <c r="AT36" i="99"/>
  <c r="V41" i="102"/>
  <c r="Z41" i="102" s="1"/>
  <c r="AS34" i="99"/>
  <c r="AT34" i="99"/>
  <c r="AQ34" i="99"/>
  <c r="AR34" i="99"/>
  <c r="AB13" i="25"/>
  <c r="AC34" i="99" s="1"/>
  <c r="AE41" i="102" s="1"/>
  <c r="AB34" i="99"/>
  <c r="V40" i="102"/>
  <c r="Z40" i="102" s="1"/>
  <c r="AS33" i="99"/>
  <c r="AT33" i="99"/>
  <c r="AQ33" i="99"/>
  <c r="AR33" i="99"/>
  <c r="AB12" i="25"/>
  <c r="AC33" i="99" s="1"/>
  <c r="AE40" i="102" s="1"/>
  <c r="AB33" i="99"/>
  <c r="AB31" i="99"/>
  <c r="AC31" i="99"/>
  <c r="AE38" i="102" s="1"/>
  <c r="AC10" i="25"/>
  <c r="AD31" i="99" s="1"/>
  <c r="AT38" i="102"/>
  <c r="AR38" i="102"/>
  <c r="AP37" i="102"/>
  <c r="AD37" i="102"/>
  <c r="V36" i="102"/>
  <c r="Z36" i="102" s="1"/>
  <c r="AB13" i="24"/>
  <c r="AC29" i="99" s="1"/>
  <c r="AE36" i="102" s="1"/>
  <c r="AB29" i="99"/>
  <c r="V34" i="102"/>
  <c r="Z34" i="102" s="1"/>
  <c r="AS27" i="99"/>
  <c r="AQ27" i="99"/>
  <c r="AR27" i="99"/>
  <c r="AT27" i="99"/>
  <c r="AB11" i="24"/>
  <c r="AC27" i="99" s="1"/>
  <c r="AE34" i="102" s="1"/>
  <c r="AB27" i="99"/>
  <c r="AN26" i="99"/>
  <c r="AD33" i="102"/>
  <c r="AN33" i="102"/>
  <c r="AC10" i="24"/>
  <c r="AD26" i="99" s="1"/>
  <c r="AO31" i="102"/>
  <c r="AD31" i="102"/>
  <c r="BA17" i="102" s="1"/>
  <c r="AB24" i="16"/>
  <c r="AC24" i="99" s="1"/>
  <c r="AB24" i="99"/>
  <c r="AB21" i="16"/>
  <c r="AC21" i="99" s="1"/>
  <c r="AE28" i="102" s="1"/>
  <c r="AB21" i="99"/>
  <c r="AN21" i="99" s="1"/>
  <c r="AB20" i="16"/>
  <c r="AC20" i="99" s="1"/>
  <c r="AB20" i="99"/>
  <c r="AN20" i="99" s="1"/>
  <c r="AB19" i="16"/>
  <c r="AC19" i="99" s="1"/>
  <c r="AB19" i="99"/>
  <c r="AC14" i="95"/>
  <c r="AD48" i="99" s="1"/>
  <c r="AC48" i="99"/>
  <c r="AB24" i="95"/>
  <c r="AB58" i="99"/>
  <c r="AC21" i="95"/>
  <c r="AD55" i="99" s="1"/>
  <c r="AC55" i="99"/>
  <c r="AN55" i="99" s="1"/>
  <c r="AC56" i="99"/>
  <c r="AC22" i="95"/>
  <c r="AD56" i="99" s="1"/>
  <c r="AB22" i="25"/>
  <c r="AC43" i="99" s="1"/>
  <c r="AB43" i="99"/>
  <c r="AB12" i="24"/>
  <c r="AC28" i="99" s="1"/>
  <c r="AB28" i="99"/>
  <c r="AN28" i="99" s="1"/>
  <c r="AQ28" i="99"/>
  <c r="AS28" i="99"/>
  <c r="AT28" i="99"/>
  <c r="AR28" i="99"/>
  <c r="AB65" i="99"/>
  <c r="AB16" i="96"/>
  <c r="AC63" i="99"/>
  <c r="AC14" i="96"/>
  <c r="AD63" i="99" s="1"/>
  <c r="AB57" i="99"/>
  <c r="AB23" i="95"/>
  <c r="AB21" i="25"/>
  <c r="AC42" i="99" s="1"/>
  <c r="AE49" i="102" s="1"/>
  <c r="AB42" i="99"/>
  <c r="G21" i="25"/>
  <c r="H42" i="99" s="1"/>
  <c r="AO42" i="99" s="1"/>
  <c r="G42" i="99"/>
  <c r="AQ35" i="99"/>
  <c r="AR35" i="99"/>
  <c r="AS35" i="99"/>
  <c r="AT35" i="99"/>
  <c r="AB14" i="25"/>
  <c r="AC35" i="99" s="1"/>
  <c r="AE42" i="102" s="1"/>
  <c r="AB35" i="99"/>
  <c r="AC62" i="99"/>
  <c r="AB21" i="96"/>
  <c r="AC21" i="96" s="1"/>
  <c r="AB62" i="99"/>
  <c r="AC13" i="96"/>
  <c r="AD62" i="99" s="1"/>
  <c r="AC60" i="99"/>
  <c r="AE67" i="102" s="1"/>
  <c r="AC11" i="96"/>
  <c r="AD60" i="99" s="1"/>
  <c r="AC11" i="97"/>
  <c r="AD70" i="99" s="1"/>
  <c r="AB22" i="16"/>
  <c r="AC22" i="99" s="1"/>
  <c r="AB22" i="99"/>
  <c r="AQ68" i="99"/>
  <c r="AR68" i="99"/>
  <c r="AS68" i="99"/>
  <c r="AT68" i="99"/>
  <c r="AR37" i="99"/>
  <c r="AS37" i="99"/>
  <c r="AT37" i="99"/>
  <c r="AQ37" i="99"/>
  <c r="AR14" i="99"/>
  <c r="AQ14" i="99"/>
  <c r="AS14" i="99"/>
  <c r="AT14" i="99"/>
  <c r="AQ67" i="99"/>
  <c r="AR67" i="99"/>
  <c r="AS67" i="99"/>
  <c r="AT67" i="99"/>
  <c r="AB23" i="16"/>
  <c r="AC23" i="99" s="1"/>
  <c r="AE30" i="102" s="1"/>
  <c r="AB23" i="99"/>
  <c r="AB14" i="24"/>
  <c r="AC30" i="99" s="1"/>
  <c r="AE37" i="102" s="1"/>
  <c r="AB30" i="99"/>
  <c r="AQ40" i="99"/>
  <c r="AS40" i="99"/>
  <c r="AT40" i="99"/>
  <c r="AR40" i="99"/>
  <c r="AB18" i="16"/>
  <c r="AC18" i="99" s="1"/>
  <c r="AB18" i="99"/>
  <c r="AC71" i="99"/>
  <c r="AC12" i="97"/>
  <c r="AD71" i="99" s="1"/>
  <c r="AC73" i="99"/>
  <c r="AC14" i="97"/>
  <c r="AD73" i="99" s="1"/>
  <c r="AB17" i="25"/>
  <c r="AC38" i="99" s="1"/>
  <c r="AE45" i="102" s="1"/>
  <c r="AB38" i="99"/>
  <c r="AB19" i="25"/>
  <c r="AC40" i="99" s="1"/>
  <c r="AE47" i="102" s="1"/>
  <c r="AB40" i="99"/>
  <c r="N75" i="99"/>
  <c r="C5" i="101" s="1"/>
  <c r="AO62" i="99"/>
  <c r="H68" i="99"/>
  <c r="AO68" i="99" s="1"/>
  <c r="N19" i="96"/>
  <c r="O68" i="99" s="1"/>
  <c r="H67" i="99"/>
  <c r="AO67" i="99" s="1"/>
  <c r="N18" i="96"/>
  <c r="O67" i="99" s="1"/>
  <c r="H66" i="99"/>
  <c r="AO66" i="99" s="1"/>
  <c r="N17" i="96"/>
  <c r="O66" i="99" s="1"/>
  <c r="H64" i="99"/>
  <c r="AO64" i="99" s="1"/>
  <c r="N15" i="96"/>
  <c r="O64" i="99" s="1"/>
  <c r="G63" i="99"/>
  <c r="H63" i="99"/>
  <c r="AO63" i="99" s="1"/>
  <c r="N14" i="96"/>
  <c r="O63" i="99" s="1"/>
  <c r="G62" i="99"/>
  <c r="N13" i="96"/>
  <c r="O62" i="99" s="1"/>
  <c r="G12" i="96"/>
  <c r="H61" i="99" s="1"/>
  <c r="AO61" i="99" s="1"/>
  <c r="H60" i="99"/>
  <c r="AO60" i="99" s="1"/>
  <c r="N11" i="96"/>
  <c r="O60" i="99" s="1"/>
  <c r="G59" i="99"/>
  <c r="H59" i="99"/>
  <c r="AO59" i="99" s="1"/>
  <c r="N10" i="96"/>
  <c r="O59" i="99" s="1"/>
  <c r="G14" i="97"/>
  <c r="G73" i="99"/>
  <c r="N13" i="97"/>
  <c r="O72" i="99" s="1"/>
  <c r="H72" i="99"/>
  <c r="N12" i="97"/>
  <c r="O71" i="99" s="1"/>
  <c r="H71" i="99"/>
  <c r="AO71" i="99" s="1"/>
  <c r="G11" i="97"/>
  <c r="N11" i="97" s="1"/>
  <c r="O70" i="99" s="1"/>
  <c r="H69" i="99"/>
  <c r="AO69" i="99" s="1"/>
  <c r="N10" i="97"/>
  <c r="O69" i="99" s="1"/>
  <c r="H56" i="99"/>
  <c r="AO56" i="99" s="1"/>
  <c r="N22" i="95"/>
  <c r="O56" i="99" s="1"/>
  <c r="O58" i="99"/>
  <c r="H58" i="99"/>
  <c r="AO58" i="99" s="1"/>
  <c r="O57" i="99"/>
  <c r="H57" i="99"/>
  <c r="AO57" i="99" s="1"/>
  <c r="N19" i="95"/>
  <c r="O53" i="99" s="1"/>
  <c r="H53" i="99"/>
  <c r="AO53" i="99" s="1"/>
  <c r="G52" i="99"/>
  <c r="H51" i="99"/>
  <c r="AO51" i="99" s="1"/>
  <c r="N17" i="95"/>
  <c r="O51" i="99" s="1"/>
  <c r="H50" i="99"/>
  <c r="AO50" i="99" s="1"/>
  <c r="N16" i="95"/>
  <c r="O50" i="99" s="1"/>
  <c r="G48" i="99"/>
  <c r="G47" i="99"/>
  <c r="H46" i="99"/>
  <c r="AO46" i="99" s="1"/>
  <c r="N12" i="95"/>
  <c r="O46" i="99" s="1"/>
  <c r="N11" i="95"/>
  <c r="O45" i="99" s="1"/>
  <c r="H45" i="99"/>
  <c r="AO45" i="99" s="1"/>
  <c r="H44" i="99"/>
  <c r="AO44" i="99" s="1"/>
  <c r="G26" i="95"/>
  <c r="N10" i="95"/>
  <c r="O44" i="99" s="1"/>
  <c r="M24" i="25"/>
  <c r="AG17" i="16"/>
  <c r="AH17" i="99" s="1"/>
  <c r="AG16" i="16"/>
  <c r="AG15" i="16"/>
  <c r="AG14" i="16"/>
  <c r="AG13" i="16"/>
  <c r="AG12" i="16"/>
  <c r="AG11" i="16"/>
  <c r="AF17" i="16"/>
  <c r="AG17" i="99" s="1"/>
  <c r="AF16" i="16"/>
  <c r="AG16" i="99" s="1"/>
  <c r="AF15" i="16"/>
  <c r="AF14" i="16"/>
  <c r="AF13" i="16"/>
  <c r="AF12" i="16"/>
  <c r="AG12" i="99" s="1"/>
  <c r="AF11" i="16"/>
  <c r="AE17" i="16"/>
  <c r="AF17" i="99" s="1"/>
  <c r="AE16" i="16"/>
  <c r="AF16" i="99" s="1"/>
  <c r="AE15" i="16"/>
  <c r="AF15" i="99" s="1"/>
  <c r="AE14" i="16"/>
  <c r="AE13" i="16"/>
  <c r="AF13" i="99" s="1"/>
  <c r="AE12" i="16"/>
  <c r="AF12" i="99" s="1"/>
  <c r="AE11" i="16"/>
  <c r="AD17" i="16"/>
  <c r="AE17" i="99" s="1"/>
  <c r="AD16" i="16"/>
  <c r="AE16" i="99" s="1"/>
  <c r="AD15" i="16"/>
  <c r="AE15" i="99" s="1"/>
  <c r="AD14" i="16"/>
  <c r="AD13" i="16"/>
  <c r="AE13" i="99" s="1"/>
  <c r="AD12" i="16"/>
  <c r="AE12" i="99" s="1"/>
  <c r="AD11" i="16"/>
  <c r="AA17" i="16"/>
  <c r="AA16" i="16"/>
  <c r="AA15" i="16"/>
  <c r="AA14" i="16"/>
  <c r="AB14" i="16" s="1"/>
  <c r="AA13" i="16"/>
  <c r="AA12" i="16"/>
  <c r="AA11" i="16"/>
  <c r="AB11" i="16" s="1"/>
  <c r="Z17" i="16"/>
  <c r="AA17" i="99" s="1"/>
  <c r="Z16" i="16"/>
  <c r="Z14" i="16"/>
  <c r="Z13" i="16"/>
  <c r="Z12" i="16"/>
  <c r="Z11" i="16"/>
  <c r="Y17" i="16"/>
  <c r="Y16" i="16"/>
  <c r="Y14" i="16"/>
  <c r="Y13" i="16"/>
  <c r="Y12" i="16"/>
  <c r="Y11" i="16"/>
  <c r="X17" i="16"/>
  <c r="X16" i="16"/>
  <c r="X14" i="16"/>
  <c r="X13" i="16"/>
  <c r="X12" i="16"/>
  <c r="X11" i="16"/>
  <c r="W14" i="16"/>
  <c r="W13" i="16"/>
  <c r="W12" i="16"/>
  <c r="W11" i="16"/>
  <c r="V13" i="16"/>
  <c r="V12" i="16"/>
  <c r="V11" i="16"/>
  <c r="U11" i="16"/>
  <c r="T17" i="16"/>
  <c r="T16" i="16"/>
  <c r="T15" i="16"/>
  <c r="T14" i="16"/>
  <c r="T13" i="16"/>
  <c r="T12" i="16"/>
  <c r="T11" i="16"/>
  <c r="S17" i="16"/>
  <c r="S16" i="16"/>
  <c r="S15" i="16"/>
  <c r="S14" i="16"/>
  <c r="S13" i="16"/>
  <c r="S12" i="16"/>
  <c r="S11" i="16"/>
  <c r="S10" i="16"/>
  <c r="R17" i="16"/>
  <c r="R16" i="16"/>
  <c r="R15" i="16"/>
  <c r="R14" i="16"/>
  <c r="R13" i="16"/>
  <c r="R12" i="16"/>
  <c r="R11" i="16"/>
  <c r="Q17" i="16"/>
  <c r="Q16" i="16"/>
  <c r="Q15" i="16"/>
  <c r="Q14" i="16"/>
  <c r="Q13" i="16"/>
  <c r="Q12" i="16"/>
  <c r="Q11" i="16"/>
  <c r="P17" i="16"/>
  <c r="P16" i="16"/>
  <c r="P15" i="16"/>
  <c r="P14" i="16"/>
  <c r="P13" i="16"/>
  <c r="P12" i="16"/>
  <c r="P11" i="16"/>
  <c r="O17" i="16"/>
  <c r="O16" i="16"/>
  <c r="O15" i="16"/>
  <c r="O14" i="16"/>
  <c r="O13" i="16"/>
  <c r="O12" i="16"/>
  <c r="O11" i="16"/>
  <c r="L17" i="16"/>
  <c r="M17" i="16" s="1"/>
  <c r="L16" i="16"/>
  <c r="M16" i="16" s="1"/>
  <c r="L15" i="16"/>
  <c r="M15" i="16" s="1"/>
  <c r="L14" i="16"/>
  <c r="M14" i="16" s="1"/>
  <c r="L13" i="16"/>
  <c r="M13" i="16" s="1"/>
  <c r="L12" i="16"/>
  <c r="M12" i="16" s="1"/>
  <c r="L11" i="16"/>
  <c r="M11" i="16" s="1"/>
  <c r="K17" i="16"/>
  <c r="K16" i="16"/>
  <c r="K15" i="16"/>
  <c r="K14" i="16"/>
  <c r="K13" i="16"/>
  <c r="K12" i="16"/>
  <c r="K11" i="16"/>
  <c r="J17" i="16"/>
  <c r="J16" i="16"/>
  <c r="J15" i="16"/>
  <c r="J14" i="16"/>
  <c r="J13" i="16"/>
  <c r="J12" i="16"/>
  <c r="J11" i="16"/>
  <c r="I17" i="16"/>
  <c r="I16" i="16"/>
  <c r="I15" i="16"/>
  <c r="I14" i="16"/>
  <c r="I13" i="16"/>
  <c r="I12" i="16"/>
  <c r="I11" i="16"/>
  <c r="H17" i="16"/>
  <c r="H16" i="16"/>
  <c r="H15" i="16"/>
  <c r="H14" i="16"/>
  <c r="H13" i="16"/>
  <c r="H12" i="16"/>
  <c r="H11" i="16"/>
  <c r="F17" i="16"/>
  <c r="G17" i="16" s="1"/>
  <c r="F16" i="16"/>
  <c r="G16" i="16" s="1"/>
  <c r="F15" i="16"/>
  <c r="G15" i="16" s="1"/>
  <c r="F14" i="16"/>
  <c r="G14" i="16" s="1"/>
  <c r="F13" i="16"/>
  <c r="G13" i="16" s="1"/>
  <c r="F12" i="16"/>
  <c r="G12" i="16" s="1"/>
  <c r="F11" i="16"/>
  <c r="G11" i="16" s="1"/>
  <c r="Z15" i="16"/>
  <c r="X15" i="16"/>
  <c r="AD47" i="102" l="1"/>
  <c r="AN47" i="102"/>
  <c r="BB17" i="102"/>
  <c r="AV28" i="102"/>
  <c r="AR28" i="102"/>
  <c r="AV30" i="102"/>
  <c r="AR30" i="102"/>
  <c r="E8" i="102"/>
  <c r="AC69" i="99"/>
  <c r="AE76" i="102" s="1"/>
  <c r="BB22" i="102" s="1"/>
  <c r="G9" i="102" s="1"/>
  <c r="AC10" i="97"/>
  <c r="AD69" i="99" s="1"/>
  <c r="AR75" i="102"/>
  <c r="AT75" i="102"/>
  <c r="AN68" i="99"/>
  <c r="BB21" i="102"/>
  <c r="G8" i="102" s="1"/>
  <c r="AN66" i="99"/>
  <c r="AN56" i="99"/>
  <c r="AE63" i="102"/>
  <c r="AR61" i="102"/>
  <c r="AT61" i="102"/>
  <c r="AT60" i="102"/>
  <c r="AR60" i="102"/>
  <c r="BA20" i="102"/>
  <c r="AT51" i="102"/>
  <c r="AR51" i="102"/>
  <c r="AN46" i="99"/>
  <c r="AN48" i="99"/>
  <c r="AE55" i="102"/>
  <c r="AN47" i="99"/>
  <c r="AT53" i="102"/>
  <c r="AR53" i="102"/>
  <c r="AU49" i="102"/>
  <c r="AR49" i="102"/>
  <c r="AO48" i="102"/>
  <c r="AR48" i="102" s="1"/>
  <c r="AD48" i="102"/>
  <c r="AV45" i="102"/>
  <c r="AR45" i="102"/>
  <c r="AV42" i="102"/>
  <c r="AR42" i="102"/>
  <c r="AN43" i="102"/>
  <c r="AD43" i="102"/>
  <c r="AN34" i="99"/>
  <c r="AN41" i="102"/>
  <c r="AD41" i="102"/>
  <c r="BB19" i="102"/>
  <c r="G6" i="102" s="1"/>
  <c r="AN40" i="102"/>
  <c r="AD40" i="102"/>
  <c r="AN33" i="99"/>
  <c r="AN31" i="99"/>
  <c r="AV37" i="102"/>
  <c r="AR37" i="102"/>
  <c r="AN29" i="99"/>
  <c r="BB18" i="102"/>
  <c r="G5" i="102" s="1"/>
  <c r="AN36" i="102"/>
  <c r="AD36" i="102"/>
  <c r="AN27" i="99"/>
  <c r="AN34" i="102"/>
  <c r="AD34" i="102"/>
  <c r="AR33" i="102"/>
  <c r="AT33" i="102"/>
  <c r="G4" i="102"/>
  <c r="AU31" i="102"/>
  <c r="AR31" i="102"/>
  <c r="AN24" i="99"/>
  <c r="AN19" i="99"/>
  <c r="AB16" i="16"/>
  <c r="AC16" i="99" s="1"/>
  <c r="AB16" i="99"/>
  <c r="AN16" i="99" s="1"/>
  <c r="AT16" i="99"/>
  <c r="AR16" i="99"/>
  <c r="AQ16" i="99"/>
  <c r="AS16" i="99"/>
  <c r="AB15" i="16"/>
  <c r="AC15" i="99" s="1"/>
  <c r="AB15" i="99"/>
  <c r="AN15" i="99" s="1"/>
  <c r="AQ15" i="99"/>
  <c r="AR15" i="99"/>
  <c r="AS15" i="99"/>
  <c r="AT15" i="99"/>
  <c r="AC58" i="99"/>
  <c r="AE65" i="102" s="1"/>
  <c r="AC24" i="95"/>
  <c r="AD58" i="99" s="1"/>
  <c r="AB13" i="16"/>
  <c r="AC13" i="99" s="1"/>
  <c r="AB13" i="99"/>
  <c r="AQ13" i="99"/>
  <c r="AR13" i="99"/>
  <c r="AS13" i="99"/>
  <c r="AT13" i="99"/>
  <c r="AB12" i="16"/>
  <c r="AC12" i="99" s="1"/>
  <c r="AB12" i="99"/>
  <c r="AN43" i="99"/>
  <c r="AN30" i="99"/>
  <c r="AC65" i="99"/>
  <c r="AC16" i="96"/>
  <c r="AD65" i="99" s="1"/>
  <c r="AN65" i="99"/>
  <c r="AN63" i="99"/>
  <c r="AN57" i="99"/>
  <c r="AB26" i="95"/>
  <c r="AC26" i="95" s="1"/>
  <c r="AC57" i="99"/>
  <c r="AE64" i="102" s="1"/>
  <c r="AC23" i="95"/>
  <c r="AD57" i="99" s="1"/>
  <c r="AN42" i="99"/>
  <c r="G24" i="25"/>
  <c r="I4" i="101" s="1"/>
  <c r="Q3" i="101" s="1"/>
  <c r="AN60" i="99"/>
  <c r="AN23" i="99"/>
  <c r="AN62" i="99"/>
  <c r="AN35" i="99"/>
  <c r="AN22" i="99"/>
  <c r="AI7" i="99"/>
  <c r="AI9" i="99"/>
  <c r="AQ17" i="99"/>
  <c r="AR17" i="99"/>
  <c r="AS17" i="99"/>
  <c r="AT17" i="99"/>
  <c r="AO72" i="99"/>
  <c r="AN72" i="99"/>
  <c r="AN38" i="99"/>
  <c r="AN18" i="99"/>
  <c r="AB17" i="16"/>
  <c r="AC17" i="99" s="1"/>
  <c r="AB17" i="99"/>
  <c r="AN71" i="99"/>
  <c r="AN40" i="99"/>
  <c r="O75" i="99"/>
  <c r="G21" i="96"/>
  <c r="K4" i="101" s="1"/>
  <c r="S3" i="101" s="1"/>
  <c r="N12" i="96"/>
  <c r="O61" i="99" s="1"/>
  <c r="H73" i="99"/>
  <c r="AN73" i="99" s="1"/>
  <c r="N14" i="97"/>
  <c r="O73" i="99" s="1"/>
  <c r="G16" i="97"/>
  <c r="N16" i="97" s="1"/>
  <c r="H70" i="99"/>
  <c r="H52" i="99"/>
  <c r="AO52" i="99" s="1"/>
  <c r="N18" i="95"/>
  <c r="O52" i="99" s="1"/>
  <c r="H48" i="99"/>
  <c r="AO48" i="99" s="1"/>
  <c r="N14" i="95"/>
  <c r="O48" i="99" s="1"/>
  <c r="N13" i="95"/>
  <c r="O47" i="99" s="1"/>
  <c r="H47" i="99"/>
  <c r="AO47" i="99" s="1"/>
  <c r="J4" i="101"/>
  <c r="J5" i="101"/>
  <c r="N26" i="95"/>
  <c r="Y15" i="16"/>
  <c r="W15" i="16"/>
  <c r="V15" i="16"/>
  <c r="U15" i="16"/>
  <c r="F7" i="19"/>
  <c r="G7" i="19"/>
  <c r="H7" i="19"/>
  <c r="I7" i="19"/>
  <c r="Q9" i="19"/>
  <c r="S9" i="19"/>
  <c r="F10" i="19"/>
  <c r="G10" i="19"/>
  <c r="H10" i="19"/>
  <c r="I10" i="19"/>
  <c r="F12" i="19"/>
  <c r="G12" i="19"/>
  <c r="H12" i="19"/>
  <c r="I12" i="19"/>
  <c r="D13" i="19"/>
  <c r="D14" i="19"/>
  <c r="E4" i="102" l="1"/>
  <c r="AR47" i="102"/>
  <c r="AT47" i="102"/>
  <c r="AN69" i="99"/>
  <c r="E7" i="102"/>
  <c r="AN58" i="99"/>
  <c r="BB20" i="102"/>
  <c r="AU48" i="102"/>
  <c r="BA19" i="102"/>
  <c r="AR43" i="102"/>
  <c r="AT43" i="102"/>
  <c r="AT41" i="102"/>
  <c r="AR41" i="102"/>
  <c r="AR40" i="102"/>
  <c r="AT40" i="102"/>
  <c r="BA18" i="102"/>
  <c r="AT36" i="102"/>
  <c r="AR36" i="102"/>
  <c r="AR34" i="102"/>
  <c r="AT34" i="102"/>
  <c r="AN13" i="99"/>
  <c r="AN12" i="99"/>
  <c r="N24" i="25"/>
  <c r="AO70" i="99"/>
  <c r="AN70" i="99"/>
  <c r="AN17" i="99"/>
  <c r="AO73" i="99"/>
  <c r="R30" i="101"/>
  <c r="N21" i="96"/>
  <c r="L4" i="101"/>
  <c r="T3" i="101" s="1"/>
  <c r="H75" i="99"/>
  <c r="R3" i="101"/>
  <c r="T10" i="16"/>
  <c r="L10" i="16"/>
  <c r="D14" i="31"/>
  <c r="E14" i="31" s="1"/>
  <c r="D13" i="31"/>
  <c r="E13" i="31" s="1"/>
  <c r="I12" i="31"/>
  <c r="AH18" i="99" s="1"/>
  <c r="H12" i="31"/>
  <c r="G12" i="31"/>
  <c r="F12" i="31"/>
  <c r="I10" i="31"/>
  <c r="H10" i="31"/>
  <c r="G10" i="31"/>
  <c r="F10" i="31"/>
  <c r="S9" i="31"/>
  <c r="Q9" i="31"/>
  <c r="I7" i="31"/>
  <c r="H7" i="31"/>
  <c r="G7" i="31"/>
  <c r="F7" i="31"/>
  <c r="E24" i="25"/>
  <c r="E16" i="24"/>
  <c r="BB23" i="102" l="1"/>
  <c r="G7" i="102"/>
  <c r="G10" i="102" s="1"/>
  <c r="E5" i="102"/>
  <c r="E6" i="102"/>
  <c r="BA23" i="102"/>
  <c r="AR18" i="99"/>
  <c r="AQ18" i="99"/>
  <c r="AS18" i="99"/>
  <c r="AT18" i="99"/>
  <c r="C4" i="101"/>
  <c r="D12" i="31"/>
  <c r="E12" i="31" s="1"/>
  <c r="D7" i="31"/>
  <c r="E7" i="31" s="1"/>
  <c r="M10" i="16"/>
  <c r="U10" i="16"/>
  <c r="I10" i="16"/>
  <c r="AD10" i="16"/>
  <c r="AE10" i="99" s="1"/>
  <c r="P10" i="16"/>
  <c r="R10" i="16"/>
  <c r="AH25" i="99"/>
  <c r="AH20" i="99"/>
  <c r="AG10" i="16"/>
  <c r="AH10" i="99" s="1"/>
  <c r="AH22" i="99"/>
  <c r="AH19" i="99"/>
  <c r="AH23" i="99"/>
  <c r="AH21" i="99"/>
  <c r="AH24" i="99"/>
  <c r="K10" i="16"/>
  <c r="Q10" i="16"/>
  <c r="V10" i="16"/>
  <c r="AE10" i="16"/>
  <c r="AF10" i="99" s="1"/>
  <c r="Z10" i="16"/>
  <c r="AA10" i="99" s="1"/>
  <c r="AF10" i="16"/>
  <c r="AG10" i="99" s="1"/>
  <c r="O10" i="16"/>
  <c r="AC17" i="25"/>
  <c r="AD38" i="99" s="1"/>
  <c r="J10" i="16"/>
  <c r="F10" i="16"/>
  <c r="G10" i="16" s="1"/>
  <c r="H10" i="16"/>
  <c r="W10" i="16"/>
  <c r="X10" i="16"/>
  <c r="Y10" i="16"/>
  <c r="E10" i="102" l="1"/>
  <c r="AQ39" i="99"/>
  <c r="AR39" i="99"/>
  <c r="AS39" i="99"/>
  <c r="AT39" i="99"/>
  <c r="AQ59" i="99"/>
  <c r="AR59" i="99"/>
  <c r="AS59" i="99"/>
  <c r="AT59" i="99"/>
  <c r="AQ38" i="99"/>
  <c r="AS38" i="99"/>
  <c r="AR38" i="99"/>
  <c r="AT38" i="99"/>
  <c r="AR54" i="99"/>
  <c r="AQ54" i="99"/>
  <c r="AS54" i="99"/>
  <c r="AT54" i="99"/>
  <c r="AQ58" i="99"/>
  <c r="AS58" i="99"/>
  <c r="AR58" i="99"/>
  <c r="AT58" i="99"/>
  <c r="AQ11" i="99"/>
  <c r="AR11" i="99"/>
  <c r="AS11" i="99"/>
  <c r="AT11" i="99"/>
  <c r="AR30" i="99"/>
  <c r="AS30" i="99"/>
  <c r="AT30" i="99"/>
  <c r="AQ30" i="99"/>
  <c r="AR29" i="99"/>
  <c r="AQ29" i="99"/>
  <c r="AS29" i="99"/>
  <c r="AT29" i="99"/>
  <c r="AR57" i="99"/>
  <c r="AQ57" i="99"/>
  <c r="AS57" i="99"/>
  <c r="AT57" i="99"/>
  <c r="AQ42" i="99"/>
  <c r="AS42" i="99"/>
  <c r="AT42" i="99"/>
  <c r="AR42" i="99"/>
  <c r="AQ43" i="99"/>
  <c r="AR43" i="99"/>
  <c r="AS43" i="99"/>
  <c r="AT43" i="99"/>
  <c r="AS56" i="99"/>
  <c r="AT56" i="99"/>
  <c r="AQ56" i="99"/>
  <c r="AR56" i="99"/>
  <c r="AS12" i="99"/>
  <c r="AT12" i="99"/>
  <c r="AQ12" i="99"/>
  <c r="AR12" i="99"/>
  <c r="AS25" i="99"/>
  <c r="AQ25" i="99"/>
  <c r="AR25" i="99"/>
  <c r="AT25" i="99"/>
  <c r="AS24" i="99"/>
  <c r="AQ24" i="99"/>
  <c r="AR24" i="99"/>
  <c r="AT24" i="99"/>
  <c r="AS21" i="99"/>
  <c r="AQ21" i="99"/>
  <c r="AR21" i="99"/>
  <c r="AT21" i="99"/>
  <c r="AS23" i="99"/>
  <c r="AQ23" i="99"/>
  <c r="AT23" i="99"/>
  <c r="AR23" i="99"/>
  <c r="AS10" i="99"/>
  <c r="AR10" i="99"/>
  <c r="AT10" i="99"/>
  <c r="AQ10" i="99"/>
  <c r="AS19" i="99"/>
  <c r="AT19" i="99"/>
  <c r="AR19" i="99"/>
  <c r="AQ19" i="99"/>
  <c r="AS20" i="99"/>
  <c r="AT20" i="99"/>
  <c r="AQ20" i="99"/>
  <c r="AR20" i="99"/>
  <c r="AQ22" i="99"/>
  <c r="AS22" i="99"/>
  <c r="AT22" i="99"/>
  <c r="AR22" i="99"/>
  <c r="AA10" i="16"/>
  <c r="AB10" i="16" s="1"/>
  <c r="AC10" i="99" s="1"/>
  <c r="AC75" i="99" s="1"/>
  <c r="AD75" i="99" s="1"/>
  <c r="AB10" i="99"/>
  <c r="AC14" i="24"/>
  <c r="AD30" i="99" s="1"/>
  <c r="AC11" i="24"/>
  <c r="AD27" i="99" s="1"/>
  <c r="AC12" i="24"/>
  <c r="AD28" i="99" s="1"/>
  <c r="AC11" i="25"/>
  <c r="AC25" i="16"/>
  <c r="AC15" i="25"/>
  <c r="AD36" i="99" s="1"/>
  <c r="AC22" i="25"/>
  <c r="AD43" i="99" s="1"/>
  <c r="N11" i="24"/>
  <c r="AC21" i="16"/>
  <c r="AD21" i="99" s="1"/>
  <c r="AC17" i="16"/>
  <c r="AD17" i="99" s="1"/>
  <c r="M16" i="24"/>
  <c r="AN10" i="99" l="1"/>
  <c r="G2" i="99" s="1"/>
  <c r="G85" i="99" s="1"/>
  <c r="G86" i="99" s="1"/>
  <c r="N11" i="16"/>
  <c r="N16" i="16"/>
  <c r="AC20" i="16"/>
  <c r="AD20" i="99" s="1"/>
  <c r="N23" i="16"/>
  <c r="AC24" i="16"/>
  <c r="AD24" i="99" s="1"/>
  <c r="AC16" i="16"/>
  <c r="AD16" i="99" s="1"/>
  <c r="AC15" i="16"/>
  <c r="AD15" i="99" s="1"/>
  <c r="N12" i="16"/>
  <c r="AC18" i="16"/>
  <c r="AD18" i="99" s="1"/>
  <c r="AC23" i="16"/>
  <c r="AD23" i="99" s="1"/>
  <c r="AC13" i="16"/>
  <c r="AD13" i="99" s="1"/>
  <c r="AC19" i="16"/>
  <c r="AD19" i="99" s="1"/>
  <c r="AC12" i="16"/>
  <c r="AD12" i="99" s="1"/>
  <c r="AC14" i="16"/>
  <c r="AC10" i="16"/>
  <c r="AD10" i="99" s="1"/>
  <c r="AC22" i="16"/>
  <c r="AD22" i="99" s="1"/>
  <c r="AC11" i="16"/>
  <c r="AC13" i="25"/>
  <c r="AD34" i="99" s="1"/>
  <c r="AC19" i="25"/>
  <c r="AD40" i="99" s="1"/>
  <c r="AC16" i="25"/>
  <c r="AC21" i="25"/>
  <c r="AD42" i="99" s="1"/>
  <c r="AB24" i="25"/>
  <c r="AC24" i="25" s="1"/>
  <c r="AC12" i="25"/>
  <c r="AD33" i="99" s="1"/>
  <c r="AC18" i="25"/>
  <c r="AC20" i="25"/>
  <c r="AD41" i="99" s="1"/>
  <c r="AC14" i="25"/>
  <c r="AD35" i="99" s="1"/>
  <c r="N12" i="24"/>
  <c r="AC13" i="24"/>
  <c r="AD29" i="99" s="1"/>
  <c r="AB16" i="24"/>
  <c r="AC16" i="24" s="1"/>
  <c r="N14" i="24"/>
  <c r="N13" i="24"/>
  <c r="G16" i="24"/>
  <c r="N15" i="16"/>
  <c r="N17" i="16"/>
  <c r="N20" i="16"/>
  <c r="N24" i="16"/>
  <c r="N14" i="16"/>
  <c r="N10" i="16"/>
  <c r="N18" i="16"/>
  <c r="N25" i="16"/>
  <c r="N13" i="16"/>
  <c r="N16" i="24" l="1"/>
  <c r="N19" i="16"/>
  <c r="N22" i="16"/>
  <c r="N21" i="16"/>
  <c r="N12" i="25"/>
  <c r="N18" i="25"/>
  <c r="N15" i="25"/>
  <c r="N11" i="25"/>
  <c r="N13" i="25"/>
  <c r="N17" i="25"/>
  <c r="N22" i="25"/>
  <c r="N21" i="25"/>
  <c r="O42" i="99" s="1"/>
  <c r="N14" i="25"/>
  <c r="N20" i="25"/>
  <c r="N16" i="25"/>
  <c r="N19" i="25"/>
  <c r="E27" i="16"/>
  <c r="G27" i="16" l="1"/>
  <c r="M27" i="16"/>
  <c r="AB27" i="16"/>
  <c r="N27" i="16" l="1"/>
  <c r="AC27" i="16"/>
</calcChain>
</file>

<file path=xl/sharedStrings.xml><?xml version="1.0" encoding="utf-8"?>
<sst xmlns="http://schemas.openxmlformats.org/spreadsheetml/2006/main" count="7061" uniqueCount="1182">
  <si>
    <t>DIAGNÓSTICO</t>
  </si>
  <si>
    <t xml:space="preserve"> E2E COOLERS</t>
  </si>
  <si>
    <t>MENU</t>
  </si>
  <si>
    <t>Fabricante:</t>
  </si>
  <si>
    <t>Brasal</t>
  </si>
  <si>
    <t>PÁGINAS</t>
  </si>
  <si>
    <t>MÓDULOS</t>
  </si>
  <si>
    <t>RESUMEN ITEMS</t>
  </si>
  <si>
    <t>Definição Item</t>
  </si>
  <si>
    <t>Diagnóstico Inicial</t>
  </si>
  <si>
    <t>Plano Futuro</t>
  </si>
  <si>
    <t>Status Suporte</t>
  </si>
  <si>
    <t>Módulo</t>
  </si>
  <si>
    <t>Sub
grupo</t>
  </si>
  <si>
    <t>#</t>
  </si>
  <si>
    <t>Processo</t>
  </si>
  <si>
    <t>Peso</t>
  </si>
  <si>
    <t>Pontuação Inicial</t>
  </si>
  <si>
    <r>
      <t xml:space="preserve">Score </t>
    </r>
    <r>
      <rPr>
        <sz val="12"/>
        <color theme="0"/>
        <rFont val="Century Gothic"/>
        <family val="2"/>
      </rPr>
      <t>Inicial</t>
    </r>
  </si>
  <si>
    <t>P</t>
  </si>
  <si>
    <t>C</t>
  </si>
  <si>
    <t>MC</t>
  </si>
  <si>
    <t>MP</t>
  </si>
  <si>
    <t>Pontuação Futuro</t>
  </si>
  <si>
    <r>
      <t xml:space="preserve">Score </t>
    </r>
    <r>
      <rPr>
        <sz val="12"/>
        <color theme="0"/>
        <rFont val="Century Gothic"/>
        <family val="2"/>
      </rPr>
      <t>Futuro</t>
    </r>
  </si>
  <si>
    <r>
      <t xml:space="preserve">Gap </t>
    </r>
    <r>
      <rPr>
        <sz val="12"/>
        <color theme="0"/>
        <rFont val="Century Gothic"/>
        <family val="2"/>
      </rPr>
      <t>Futuro</t>
    </r>
  </si>
  <si>
    <t>Quick Win</t>
  </si>
  <si>
    <t>Prioridade</t>
  </si>
  <si>
    <t>Jun</t>
  </si>
  <si>
    <t>Jul</t>
  </si>
  <si>
    <t>Ago</t>
  </si>
  <si>
    <t>Sep</t>
  </si>
  <si>
    <t>Oct</t>
  </si>
  <si>
    <t>Status</t>
  </si>
  <si>
    <t>Pontuação Suporte</t>
  </si>
  <si>
    <t>Score Suporte</t>
  </si>
  <si>
    <t>Gap Suporte</t>
  </si>
  <si>
    <t>Subgrupo</t>
  </si>
  <si>
    <t>Score Inicial</t>
  </si>
  <si>
    <t>Score Futuro</t>
  </si>
  <si>
    <t>Gap Futuro</t>
  </si>
  <si>
    <t>Estratégia</t>
  </si>
  <si>
    <t>Definições Estratégicas</t>
  </si>
  <si>
    <t>1.</t>
  </si>
  <si>
    <t>Missão e visão</t>
  </si>
  <si>
    <t>2.</t>
  </si>
  <si>
    <t>Catálogo de equipamentos</t>
  </si>
  <si>
    <t>3.</t>
  </si>
  <si>
    <t>Fotografía de sucesso</t>
  </si>
  <si>
    <t>4.</t>
  </si>
  <si>
    <t>Planograma</t>
  </si>
  <si>
    <t>Planejamento financeiro</t>
  </si>
  <si>
    <t>5.</t>
  </si>
  <si>
    <t>Planejamento para o full potential</t>
  </si>
  <si>
    <t>6.</t>
  </si>
  <si>
    <t>Gestão P&amp;L da Área de EDF</t>
  </si>
  <si>
    <t>Melhora contínua</t>
  </si>
  <si>
    <t>7.</t>
  </si>
  <si>
    <t>Visita ao mercado</t>
  </si>
  <si>
    <t>8.</t>
  </si>
  <si>
    <t>Rotinas de inovação</t>
  </si>
  <si>
    <t>9.</t>
  </si>
  <si>
    <t>Satisfação do cliente</t>
  </si>
  <si>
    <t>Fornecedores</t>
  </si>
  <si>
    <t>10.</t>
  </si>
  <si>
    <t>Programa SRM</t>
  </si>
  <si>
    <t>Conectividade</t>
  </si>
  <si>
    <t>11.</t>
  </si>
  <si>
    <t>Estratégia de conectividade</t>
  </si>
  <si>
    <t>Sustentabilidade</t>
  </si>
  <si>
    <t>12.</t>
  </si>
  <si>
    <t>Estratégia de sustentabilidade</t>
  </si>
  <si>
    <t>E2E</t>
  </si>
  <si>
    <t>13.</t>
  </si>
  <si>
    <t>Certificação E2E</t>
  </si>
  <si>
    <t>14.</t>
  </si>
  <si>
    <t>Compromisso com o Programa E2E</t>
  </si>
  <si>
    <t>15.</t>
  </si>
  <si>
    <t>Savings do Programa E2E</t>
  </si>
  <si>
    <t>16.</t>
  </si>
  <si>
    <t>Business review da Área de EDF</t>
  </si>
  <si>
    <t>Aquisição</t>
  </si>
  <si>
    <t>Plano de investimento</t>
  </si>
  <si>
    <t>Controle de estoque</t>
  </si>
  <si>
    <t>Gestão de chegadas e estoque de equipamentos</t>
  </si>
  <si>
    <t>SLA dos fornecedores</t>
  </si>
  <si>
    <t>TCO</t>
  </si>
  <si>
    <t>Colaboração com o CEPG</t>
  </si>
  <si>
    <t>Controle</t>
  </si>
  <si>
    <t>Eficiência Operacional</t>
  </si>
  <si>
    <t>Controle de movimentos e estoque de EDF</t>
  </si>
  <si>
    <t>Política de armazenamento</t>
  </si>
  <si>
    <t>Programa de qualidade</t>
  </si>
  <si>
    <t>Transporte de equipamentos</t>
  </si>
  <si>
    <t>Control de Stock</t>
  </si>
  <si>
    <t>Otimização de equipamentos no estoque</t>
  </si>
  <si>
    <t>Prevenção de perdas</t>
  </si>
  <si>
    <t>Prevenção de movimentos irregulares</t>
  </si>
  <si>
    <t>Reforço dos termos contratuais acordados</t>
  </si>
  <si>
    <t>Monitoramento de equipamentos com vendas zero</t>
  </si>
  <si>
    <t>Validação de equipamentos no mercado</t>
  </si>
  <si>
    <t>Gestão de perdas</t>
  </si>
  <si>
    <t>Censo de equipamentos</t>
  </si>
  <si>
    <t>Gestão de recuperação legal</t>
  </si>
  <si>
    <t>Conectividade para o controle</t>
  </si>
  <si>
    <t>Política organizacional</t>
  </si>
  <si>
    <t>Política de controle de equipamentos</t>
  </si>
  <si>
    <t>Mercado</t>
  </si>
  <si>
    <t>Processamento de pedidos de instalação e recolhimento</t>
  </si>
  <si>
    <t>Qualidade do serviço de instalação</t>
  </si>
  <si>
    <t>Otimização do recolhimento</t>
  </si>
  <si>
    <t>SLA e Análise Operativas</t>
  </si>
  <si>
    <t>Tracking de SLA de instalación</t>
  </si>
  <si>
    <t>Tracking de SLA de retiro</t>
  </si>
  <si>
    <t>Análise dos motivos do movimento</t>
  </si>
  <si>
    <t>Ferramentas de instalação</t>
  </si>
  <si>
    <t>Gestão da lista foco</t>
  </si>
  <si>
    <t>Metas de instalação (novos e usados)</t>
  </si>
  <si>
    <t>Negociação de equipamentos</t>
  </si>
  <si>
    <t>Maximização de vendas</t>
  </si>
  <si>
    <t>Atratividade</t>
  </si>
  <si>
    <t>Inteligência de mercado</t>
  </si>
  <si>
    <t>Gestão de equipamentos do cliente</t>
  </si>
  <si>
    <t>Política de inversão de Stills</t>
  </si>
  <si>
    <t>Conectividade para o mercado</t>
  </si>
  <si>
    <t>Sustentabilidade no mercado</t>
  </si>
  <si>
    <t>Manutenção</t>
  </si>
  <si>
    <t>Processamento do pedido de manutenção</t>
  </si>
  <si>
    <t>Solução remota</t>
  </si>
  <si>
    <t>Qualidade dos serviços no PDV</t>
  </si>
  <si>
    <t>Qualidade dos serviços na oficina</t>
  </si>
  <si>
    <t>SLA e Análisis Operativas</t>
  </si>
  <si>
    <t>Tracking do SLA de manutenção</t>
  </si>
  <si>
    <t>Análise de motivos de manutenção</t>
  </si>
  <si>
    <t>Melhora Contínua</t>
  </si>
  <si>
    <t>Produtividade e capacitação dos técnicos</t>
  </si>
  <si>
    <t>Mantenimiento de Stock</t>
  </si>
  <si>
    <t>Controle de peças de reposição</t>
  </si>
  <si>
    <t>Gerenciamento de garantia de fornecedores</t>
  </si>
  <si>
    <t>Conectividade para Manutenção</t>
  </si>
  <si>
    <t>Descarte</t>
  </si>
  <si>
    <t>Eficiencia Operacional</t>
  </si>
  <si>
    <t>Procedimentos para minimizar o descarte</t>
  </si>
  <si>
    <t>Aprovação e segregação do descarte</t>
  </si>
  <si>
    <t>SLA e Análise Operativa</t>
  </si>
  <si>
    <t>Análise do descarte</t>
  </si>
  <si>
    <t>Sustentabilidade para descarte</t>
  </si>
  <si>
    <t>Política Organizacional</t>
  </si>
  <si>
    <t>Política de descarte de equipamentos</t>
  </si>
  <si>
    <t>Total</t>
  </si>
  <si>
    <t>ANALISIS ITEMS</t>
  </si>
  <si>
    <t>Teia de Aranha</t>
  </si>
  <si>
    <t>Oportunidades</t>
  </si>
  <si>
    <t>Adquisición</t>
  </si>
  <si>
    <t>Control</t>
  </si>
  <si>
    <t>Mantenimiento</t>
  </si>
  <si>
    <t>ESTRATÉGIA</t>
  </si>
  <si>
    <t>ADQUISICIÓN</t>
  </si>
  <si>
    <t>CONTROL</t>
  </si>
  <si>
    <t>MERCADO</t>
  </si>
  <si>
    <t>MANTENIMIENTO</t>
  </si>
  <si>
    <t>DESCARTE</t>
  </si>
  <si>
    <t>vs FUTURO</t>
  </si>
  <si>
    <t>Status Actual</t>
  </si>
  <si>
    <t>STATUS ACTUAL</t>
  </si>
  <si>
    <t>Plano FUTURO</t>
  </si>
  <si>
    <t>Prevención de Pérdida</t>
  </si>
  <si>
    <t>Mejora Contínua</t>
  </si>
  <si>
    <t>Definiciones Estrategicas</t>
  </si>
  <si>
    <t>Eficiencia Operativa</t>
  </si>
  <si>
    <t>Planificación Financiera</t>
  </si>
  <si>
    <t>Gestión de pérdida</t>
  </si>
  <si>
    <t>Proveedores</t>
  </si>
  <si>
    <t>Conectividad</t>
  </si>
  <si>
    <t>Sustentabilidad</t>
  </si>
  <si>
    <t>Control del Stock</t>
  </si>
  <si>
    <t>SLA y Analisis Operativas</t>
  </si>
  <si>
    <t>Herramientas de Instalación</t>
  </si>
  <si>
    <t>Maximización de Ventas</t>
  </si>
  <si>
    <t>INSTRUÇÕES</t>
  </si>
  <si>
    <t>Menu</t>
  </si>
  <si>
    <t xml:space="preserve">
Aqui você verá todos os módulos e páginas do documento, bem como um resumo do objetivo deste material.</t>
  </si>
  <si>
    <t>Botões</t>
  </si>
  <si>
    <t>Selecione a página para a qual deseja ir clicando em um dos botões do Menu</t>
  </si>
  <si>
    <t>Fabricante</t>
  </si>
  <si>
    <t>Indica qual é o fabricante que se refere ao arquivo</t>
  </si>
  <si>
    <t>Menu Módulos</t>
  </si>
  <si>
    <t>Acesse o item</t>
  </si>
  <si>
    <t>Para acessar a página do item, clique no número (#) ou nome do processo.</t>
  </si>
  <si>
    <t>Ocultar e exibir colunas</t>
  </si>
  <si>
    <t>Se deseja ver apenas as pontuações de cada etapa do E2E, clique no (-) acima dos títulos para ocultar as colunas extras. Se você quiser reexibi-los, clique no (+)</t>
  </si>
  <si>
    <t>Puntuação</t>
  </si>
  <si>
    <t>A pontuação de acordo com a validação do item para cada uma das etapas do E2E.</t>
  </si>
  <si>
    <t>Score</t>
  </si>
  <si>
    <t>É o valor ganho com a pontuação alcançada de acordo com o peso do item</t>
  </si>
  <si>
    <t>Aqui você encontra um resumo de todos os itens do módulo com suas respectivas pontuações e dados principais. A partir daqui você pode acessar o item que deseja.</t>
  </si>
  <si>
    <t>P C MC MP</t>
  </si>
  <si>
    <t>Resumo das validações de cada item, Validado, Não Validado ou Pendente que corresponde a cada tipo de pontuação Parcial (P), Cumpre (C), Mais que Cumpre (MC), Melhor Prática (MP).</t>
  </si>
  <si>
    <t>GAP Futuro</t>
  </si>
  <si>
    <t>Demonstra o quanto a pontuação do item pode aumentar no futuro em relação ao Diagnóstico Inicial</t>
  </si>
  <si>
    <t>GAP Suporte</t>
  </si>
  <si>
    <t>Demuestra cuanto hace falta alcanzar en el Call de Soporte en relación con el puntaje que fue planificado</t>
  </si>
  <si>
    <t>Indica se esse processo custa muito pouco, mais ou menos ou muito esforço para avançar na pontuação</t>
  </si>
  <si>
    <t>Indica quais itens têm prioridade alta ou baixa ou se não possuem planejamento</t>
  </si>
  <si>
    <t>Meses</t>
  </si>
  <si>
    <t>Demonstra o planejamento de tempo para avançar nesse processo</t>
  </si>
  <si>
    <t>Indica como o progresso está progredindo no processo ao longo do período de suporte</t>
  </si>
  <si>
    <t>Item</t>
  </si>
  <si>
    <t>Notas explicativas sobre ou exemplo</t>
  </si>
  <si>
    <t>A guia Exemplo de item tem notas sobre todos os campos editáveis ​​com explicações.</t>
  </si>
  <si>
    <t>Campos editáveis</t>
  </si>
  <si>
    <t>O Hub deve preencher todos os campos em Negrito</t>
  </si>
  <si>
    <t>É onde está tudo o que corresponde aos processos E2E. É aqui que o Hub vai preencher de materiais fabricantess, exemplos, validações, fazer planejamentos e ter uma visão mais detalhada do processo.</t>
  </si>
  <si>
    <t>Tamanho da coluna</t>
  </si>
  <si>
    <t>Nunca se deve aumentar o comprimento da coluna, se necessário é possível aumentar a altura da linha (em descrições como Contexto, Comentários e Sugestão, há sempre uma segunda linha que pode ser aumentada.)</t>
  </si>
  <si>
    <t>Se necessário, para obter mais espaço, você pode ocultar as colunas de resumo, comentários e itens clicando no (-) acima dos títulos. Para reexibir clique em (+)</t>
  </si>
  <si>
    <t>Consulte o exemplo preenchido</t>
  </si>
  <si>
    <r>
      <t xml:space="preserve">#1: </t>
    </r>
    <r>
      <rPr>
        <b/>
        <sz val="36"/>
        <color theme="1" tint="0.14999847407452621"/>
        <rFont val="Century Gothic"/>
        <family val="2"/>
      </rPr>
      <t>MISSÃO E VISÃO</t>
    </r>
  </si>
  <si>
    <t>Resumen</t>
  </si>
  <si>
    <t>Comentários e Detalles</t>
  </si>
  <si>
    <t>Puntuación</t>
  </si>
  <si>
    <t>Legenda</t>
  </si>
  <si>
    <t>DIAGNÓSTICO INICIAL</t>
  </si>
  <si>
    <r>
      <rPr>
        <b/>
        <sz val="20"/>
        <color rgb="FF00B050"/>
        <rFont val="Century Gothic"/>
        <family val="2"/>
      </rPr>
      <t>•</t>
    </r>
    <r>
      <rPr>
        <sz val="20"/>
        <color theme="1" tint="0.14999847407452621"/>
        <rFont val="Century Gothic"/>
        <family val="2"/>
      </rPr>
      <t xml:space="preserve"> </t>
    </r>
    <r>
      <rPr>
        <sz val="14"/>
        <color theme="1" tint="0.14999847407452621"/>
        <rFont val="Century Gothic"/>
        <family val="2"/>
      </rPr>
      <t xml:space="preserve">   Validado
</t>
    </r>
    <r>
      <rPr>
        <sz val="20"/>
        <color theme="7" tint="0.39997558519241921"/>
        <rFont val="Century Gothic"/>
        <family val="2"/>
      </rPr>
      <t>•</t>
    </r>
    <r>
      <rPr>
        <b/>
        <sz val="14"/>
        <color theme="7" tint="0.39997558519241921"/>
        <rFont val="Century Gothic"/>
        <family val="2"/>
      </rPr>
      <t xml:space="preserve"> </t>
    </r>
    <r>
      <rPr>
        <b/>
        <sz val="14"/>
        <color theme="1" tint="0.14999847407452621"/>
        <rFont val="Century Gothic"/>
        <family val="2"/>
      </rPr>
      <t xml:space="preserve">   </t>
    </r>
    <r>
      <rPr>
        <sz val="14"/>
        <color theme="1" tint="0.14999847407452621"/>
        <rFont val="Century Gothic"/>
        <family val="2"/>
      </rPr>
      <t xml:space="preserve">Pendente
</t>
    </r>
    <r>
      <rPr>
        <sz val="20"/>
        <color rgb="FFC00000"/>
        <rFont val="Century Gothic"/>
        <family val="2"/>
      </rPr>
      <t>•</t>
    </r>
    <r>
      <rPr>
        <b/>
        <sz val="14"/>
        <color rgb="FFC00000"/>
        <rFont val="Century Gothic"/>
        <family val="2"/>
      </rPr>
      <t xml:space="preserve">  </t>
    </r>
    <r>
      <rPr>
        <b/>
        <sz val="14"/>
        <color theme="1" tint="0.14999847407452621"/>
        <rFont val="Century Gothic"/>
        <family val="2"/>
      </rPr>
      <t xml:space="preserve">  </t>
    </r>
    <r>
      <rPr>
        <sz val="14"/>
        <color theme="1" tint="0.14999847407452621"/>
        <rFont val="Century Gothic"/>
        <family val="2"/>
      </rPr>
      <t>Não Validado</t>
    </r>
  </si>
  <si>
    <t>Contexto:</t>
  </si>
  <si>
    <t>Sajdopakdpakfpkalfajpfkplamflmal</t>
  </si>
  <si>
    <t>Sugerencia:</t>
  </si>
  <si>
    <t>PLANO
FUTURO</t>
  </si>
  <si>
    <t>Mais que Cumpre</t>
  </si>
  <si>
    <t>D: Dinâmico
- : Não Dinâmico</t>
  </si>
  <si>
    <t>Quick Win:</t>
  </si>
  <si>
    <t>Prioridade:</t>
  </si>
  <si>
    <t>Baixa</t>
  </si>
  <si>
    <t>Mes inicio:</t>
  </si>
  <si>
    <t>Junho</t>
  </si>
  <si>
    <t>Prazo de entrega:</t>
  </si>
  <si>
    <t>Setembro</t>
  </si>
  <si>
    <t>Responsável (opcional):</t>
  </si>
  <si>
    <t>Juan Manuel</t>
  </si>
  <si>
    <t>STATUS 
SUPORTE</t>
  </si>
  <si>
    <t>Status Mes</t>
  </si>
  <si>
    <t>Maio</t>
  </si>
  <si>
    <t>Comentarios</t>
  </si>
  <si>
    <t>Pontuação Estimada</t>
  </si>
  <si>
    <t>Em Progreso</t>
  </si>
  <si>
    <t>Estavam tentando implmentar</t>
  </si>
  <si>
    <t>Parcial</t>
  </si>
  <si>
    <t>Cumpre</t>
  </si>
  <si>
    <t>X</t>
  </si>
  <si>
    <t>Melhor Prática</t>
  </si>
  <si>
    <t>DEFINICÃO ITEM</t>
  </si>
  <si>
    <t>Existe uma missão e visão da Área de EDF com ênfase comercial, comunicada continuamente em mais de uma ferramenta impactante (ex.: pinturas, fotos, assinatura de e-mail, papel de parede, etc.), valorizando no mínimo geração de resultados, relacionamento com o cliente e eficiência.</t>
  </si>
  <si>
    <t>Entendimento da missão e visão por um membro da Área de EDF (próprio e de terceiros).</t>
  </si>
  <si>
    <t>Compreensão da missão e visão por um membro da Área de Vendas (diretos e indiretos).</t>
  </si>
  <si>
    <t>Existe uma rotina que garante que o cliente seja constantemente comunicado sobre a proposta de valor (ex: slogan) com base na missão e visão.</t>
  </si>
  <si>
    <t>Definição</t>
  </si>
  <si>
    <t>Garantir uma missão e visão com ênfase comercial sendo compartilhada e praticada, com o objetivo de divulgar os valores e a importância da Área de EDF.</t>
  </si>
  <si>
    <t>-</t>
  </si>
  <si>
    <t>Material aplicado e ferramentas de comunicação</t>
  </si>
  <si>
    <t>Entrevista com um membro da equipe</t>
  </si>
  <si>
    <t>Ferramentas de comunicação para o cliente</t>
  </si>
  <si>
    <t>Suporte</t>
  </si>
  <si>
    <t>Exemplo</t>
  </si>
  <si>
    <t xml:space="preserve">MATERIALES Y EJEMPLOS </t>
  </si>
  <si>
    <t>HDHDHDHDHD</t>
  </si>
  <si>
    <t>SAPFKAPKFPKAkkfkaprkrianndfknaqlnfkammlcnanfkcnanfjaofnknflnalfnlanfknakfnkanfknkanfnakfnklanfknafknakfnnakfnkanfknafkanfkanfkakfnkanfknakfnkfnakfnkanfkanfkafknkafnkafnkanfknanfk</t>
  </si>
  <si>
    <t>Materiales</t>
  </si>
  <si>
    <t>;</t>
  </si>
  <si>
    <t>ANÁLISES DOS ITENS</t>
  </si>
  <si>
    <t>Definicão Item</t>
  </si>
  <si>
    <r>
      <t xml:space="preserve">Puntuacão </t>
    </r>
    <r>
      <rPr>
        <sz val="12"/>
        <color theme="0"/>
        <rFont val="Century Gothic"/>
        <family val="2"/>
      </rPr>
      <t>Futura</t>
    </r>
  </si>
  <si>
    <r>
      <t xml:space="preserve">Score </t>
    </r>
    <r>
      <rPr>
        <sz val="12"/>
        <color theme="0"/>
        <rFont val="Century Gothic"/>
        <family val="2"/>
      </rPr>
      <t>Futura</t>
    </r>
  </si>
  <si>
    <r>
      <t xml:space="preserve">Gap </t>
    </r>
    <r>
      <rPr>
        <sz val="12"/>
        <color theme="0"/>
        <rFont val="Century Gothic"/>
        <family val="2"/>
      </rPr>
      <t>Futura</t>
    </r>
  </si>
  <si>
    <t>Set</t>
  </si>
  <si>
    <t>Out</t>
  </si>
  <si>
    <r>
      <t xml:space="preserve">Pontuação </t>
    </r>
    <r>
      <rPr>
        <sz val="12"/>
        <color theme="0"/>
        <rFont val="Century Gothic"/>
        <family val="2"/>
      </rPr>
      <t>Suporte</t>
    </r>
  </si>
  <si>
    <r>
      <t xml:space="preserve">Score </t>
    </r>
    <r>
      <rPr>
        <sz val="12"/>
        <color theme="0"/>
        <rFont val="Century Gothic"/>
        <family val="2"/>
      </rPr>
      <t>Suporte</t>
    </r>
  </si>
  <si>
    <r>
      <t xml:space="preserve">Gap </t>
    </r>
    <r>
      <rPr>
        <sz val="12"/>
        <color theme="0"/>
        <rFont val="Century Gothic"/>
        <family val="2"/>
      </rPr>
      <t>Suporte</t>
    </r>
  </si>
  <si>
    <t>Proceso</t>
  </si>
  <si>
    <t>Puntuación Inicial</t>
  </si>
  <si>
    <t>Puntuación Futuro</t>
  </si>
  <si>
    <t>Prioridad</t>
  </si>
  <si>
    <t>Puntuación Soporte</t>
  </si>
  <si>
    <t>Score Soporte</t>
  </si>
  <si>
    <t>Gap Soporte</t>
  </si>
  <si>
    <t>Definiciões Estrategicas</t>
  </si>
  <si>
    <t>Fotografia de sucesso</t>
  </si>
  <si>
    <t>Planificaão Financiera</t>
  </si>
  <si>
    <t>Business review del Área de EDF</t>
  </si>
  <si>
    <t>AQUISIÇÃO</t>
  </si>
  <si>
    <r>
      <t xml:space="preserve">Pontuação </t>
    </r>
    <r>
      <rPr>
        <sz val="12"/>
        <color theme="0"/>
        <rFont val="Century Gothic"/>
        <family val="2"/>
      </rPr>
      <t>Inicial</t>
    </r>
  </si>
  <si>
    <t>CONTROLE</t>
  </si>
  <si>
    <t>Censo de equipos</t>
  </si>
  <si>
    <t>MANUTENÇÃO</t>
  </si>
  <si>
    <t>Resumo</t>
  </si>
  <si>
    <t>Comentários e Detalhes</t>
  </si>
  <si>
    <t>Pontuação</t>
  </si>
  <si>
    <t>Legendado</t>
  </si>
  <si>
    <r>
      <rPr>
        <b/>
        <sz val="20"/>
        <color rgb="FF00B050"/>
        <rFont val="Century Gothic"/>
        <family val="2"/>
      </rPr>
      <t>•</t>
    </r>
    <r>
      <rPr>
        <sz val="20"/>
        <color theme="1" tint="0.14999847407452621"/>
        <rFont val="Century Gothic"/>
        <family val="2"/>
      </rPr>
      <t xml:space="preserve"> </t>
    </r>
    <r>
      <rPr>
        <sz val="14"/>
        <color theme="1" tint="0.14999847407452621"/>
        <rFont val="Century Gothic"/>
        <family val="2"/>
      </rPr>
      <t xml:space="preserve">   Validado
</t>
    </r>
    <r>
      <rPr>
        <sz val="20"/>
        <color theme="7" tint="0.39997558519241921"/>
        <rFont val="Century Gothic"/>
        <family val="2"/>
      </rPr>
      <t>•</t>
    </r>
    <r>
      <rPr>
        <b/>
        <sz val="14"/>
        <color theme="7" tint="0.39997558519241921"/>
        <rFont val="Century Gothic"/>
        <family val="2"/>
      </rPr>
      <t xml:space="preserve"> </t>
    </r>
    <r>
      <rPr>
        <b/>
        <sz val="14"/>
        <color theme="1" tint="0.14999847407452621"/>
        <rFont val="Century Gothic"/>
        <family val="2"/>
      </rPr>
      <t xml:space="preserve">   </t>
    </r>
    <r>
      <rPr>
        <sz val="14"/>
        <color theme="1" tint="0.14999847407452621"/>
        <rFont val="Century Gothic"/>
        <family val="2"/>
      </rPr>
      <t xml:space="preserve">Pendiente
</t>
    </r>
    <r>
      <rPr>
        <sz val="20"/>
        <color rgb="FFC00000"/>
        <rFont val="Century Gothic"/>
        <family val="2"/>
      </rPr>
      <t>•</t>
    </r>
    <r>
      <rPr>
        <b/>
        <sz val="14"/>
        <color rgb="FFC00000"/>
        <rFont val="Century Gothic"/>
        <family val="2"/>
      </rPr>
      <t xml:space="preserve">  </t>
    </r>
    <r>
      <rPr>
        <b/>
        <sz val="14"/>
        <color theme="1" tint="0.14999847407452621"/>
        <rFont val="Century Gothic"/>
        <family val="2"/>
      </rPr>
      <t xml:space="preserve">  </t>
    </r>
    <r>
      <rPr>
        <sz val="14"/>
        <color theme="1" tint="0.14999847407452621"/>
        <rFont val="Century Gothic"/>
        <family val="2"/>
      </rPr>
      <t>No Validado</t>
    </r>
  </si>
  <si>
    <t>PLANO 
FUTURO</t>
  </si>
  <si>
    <t>D: Dinamico
- : Não Dinamico</t>
  </si>
  <si>
    <t>Julho</t>
  </si>
  <si>
    <t>Andrea</t>
  </si>
  <si>
    <t>Agosto</t>
  </si>
  <si>
    <t>Pontuacão Estimada</t>
  </si>
  <si>
    <t>x</t>
  </si>
  <si>
    <t>DEFINIÇÃO ITEM</t>
  </si>
  <si>
    <t>D</t>
  </si>
  <si>
    <t xml:space="preserve">MATERIAiS E EXEMPLOS </t>
  </si>
  <si>
    <t>Comentários</t>
  </si>
  <si>
    <t>Missão e visão compartilhada na intranet, emails, murais, murais e tablbets dos vendedores</t>
  </si>
  <si>
    <t>Durante o DDS realizam uma dinâmica sobre o tema</t>
  </si>
  <si>
    <t>Atualmente o vendedor compartilha a mis~~ao e visão via QR Code, no futuro tal código já virá gravado na entiqueta</t>
  </si>
  <si>
    <t>Materiais</t>
  </si>
  <si>
    <r>
      <t xml:space="preserve">#2: </t>
    </r>
    <r>
      <rPr>
        <b/>
        <sz val="36"/>
        <color theme="1" tint="0.14999847407452621"/>
        <rFont val="Century Gothic"/>
        <family val="2"/>
      </rPr>
      <t>CATÁLOGO DE EQUIPAMENTOS</t>
    </r>
  </si>
  <si>
    <t>Não Planificado</t>
  </si>
  <si>
    <t>Definição ITEM</t>
  </si>
  <si>
    <t>Existe um catálogo único com todos os modelos de equipamentos operados pelo Fabricante, que está disponível para as Áreas de EDF (própria e de terceiros) e Vendas (diretas e indiretas).</t>
  </si>
  <si>
    <t>O material inclui pelo menos 4 variáveis ​​entre: marca, fornecedor, dimensões, capacidade, consumo de energia e temperatura ambiente adequada para cada modelo.</t>
  </si>
  <si>
    <t>O material é digitalizado para ser consultado durante a rota.</t>
  </si>
  <si>
    <t>Há uma segmentação de modelos de equipamentos por canal ou ocasião de consumo no catálogo.</t>
  </si>
  <si>
    <t>Ter um catálogo único e disponível com todos os equipamentos operados pelo Fabricante.</t>
  </si>
  <si>
    <t>Material aplicado e ferramentas de acesso ao material</t>
  </si>
  <si>
    <t>Material aplicado</t>
  </si>
  <si>
    <t>Ferramentas de acesso a materiais</t>
  </si>
  <si>
    <t>Existe o catálogo e o mesmo está disponibilizado para as equipes por meio da plataforma owncloud via app</t>
  </si>
  <si>
    <t>Visto o catálogo e o meso atende o mínimo exigido</t>
  </si>
  <si>
    <t>A disponibilização é via owncloud, a equipe de geladeiras além disso possui uma versão impressa</t>
  </si>
  <si>
    <t>Cada modelo possui uma orientação do canal, posição e grupo de clientes</t>
  </si>
  <si>
    <t>A disponibilização é via owncloud, a equipe de geladeiras além disso possui uma versão impress</t>
  </si>
  <si>
    <r>
      <t xml:space="preserve">#3: </t>
    </r>
    <r>
      <rPr>
        <b/>
        <sz val="36"/>
        <color theme="1" tint="0.14999847407452621"/>
        <rFont val="Century Gothic"/>
        <family val="2"/>
      </rPr>
      <t>FOTOGRAFÍA DE SUCESSO</t>
    </r>
  </si>
  <si>
    <t>Outubro</t>
  </si>
  <si>
    <t>Existe uma FDS vigente validado pela Área de Trade-Marketing, que está disponível para as Áreas de EDF (próprias e de terceiros) e Vendas (diretas e indiretas).</t>
  </si>
  <si>
    <t>Existe um documento único da FDS segmentada por canal e tamanho de cliente que inclui em cada caso: número de portas, 1ª posição e planograma.</t>
  </si>
  <si>
    <t>O material é digitalizado para ser consultado na rota.</t>
  </si>
  <si>
    <t>Há um tracking trimestral da execução da FDS baseada no número de portas por canal e tamanho do cliente, comparando o planejado vs realizado.</t>
  </si>
  <si>
    <t>Garantir a existência de um padrão de execução de EDF no mercado, sendo compartilhado e praticado por meio de um guia único.</t>
  </si>
  <si>
    <t>Rotinas de revisão, lista de participantes, material aplicado e ferramenta de acesso ao material</t>
  </si>
  <si>
    <t>Relatório trimestral</t>
  </si>
  <si>
    <t>Fotografia com ênfase de mercado disponibilizada via owncloud</t>
  </si>
  <si>
    <t>Necessário que a FDS tenha um direcionamento visando as quantidas ideais para uma futura instalção (canal / tamanho do cliente)</t>
  </si>
  <si>
    <t>Visto uma análise das informações solicitadas, necessário somente comparar o realizado vs planejado</t>
  </si>
  <si>
    <r>
      <t xml:space="preserve">#4: </t>
    </r>
    <r>
      <rPr>
        <b/>
        <sz val="36"/>
        <color theme="1" tint="0.14999847407452621"/>
        <rFont val="Century Gothic"/>
        <family val="2"/>
      </rPr>
      <t xml:space="preserve">PLANOGRAMA </t>
    </r>
  </si>
  <si>
    <t>Alta</t>
  </si>
  <si>
    <t>Existem planogramas específicos para consumo imediato e consumo futuro definidos por canais e subcanais, que estão disponíveis para as Áreas de EDF (próprias e de terceiros) e Vendas (diretas e indiretas).</t>
  </si>
  <si>
    <t>Há treinamentos semestrais para toda a equipe de EDF e de Vendas com o objetivo de entender o planograma, seus benefícios e negociar com os clientes.</t>
  </si>
  <si>
    <t>A política de 3 faces por SKU é aplicada nos planogramas e há a medição do índice de ocupação do espaço por planograma ou modelo.</t>
  </si>
  <si>
    <t>Existe uma comunicação do planograma ao cliente e há um processo de tracking trimestral de cumprimento do planograma (ex.: photo recognition, pesquisa de execução, etc.).</t>
  </si>
  <si>
    <t>Garantir a capacidade do Fabricante para definir, implementar e manter a estratégia do planograma no mercado.</t>
  </si>
  <si>
    <t>Material de treinamento e lista de participantes</t>
  </si>
  <si>
    <t>Material aplicado e resultado do cálculo</t>
  </si>
  <si>
    <t>Ferramentas de comunicação para o cliente e relatório trimestral</t>
  </si>
  <si>
    <t>Disponibilização via owncloud e o formato atende os critérios do ponto</t>
  </si>
  <si>
    <t>Programado julho e depois no final do ano</t>
  </si>
  <si>
    <r>
      <t xml:space="preserve">#5: </t>
    </r>
    <r>
      <rPr>
        <b/>
        <sz val="36"/>
        <color theme="1" tint="0.14999847407452621"/>
        <rFont val="Century Gothic"/>
        <family val="2"/>
      </rPr>
      <t xml:space="preserve">PLANEJAMENTO PARA FULL POTENTIAL </t>
    </r>
  </si>
  <si>
    <t>Anne</t>
  </si>
  <si>
    <t>Existe um documento formalizado entre o Fabricante e a Coca-Cola Company definindo todo o full potential de EDF.</t>
  </si>
  <si>
    <t>Existe um plano multi-year que inclui a meta para o ano corrente, que está em execução e sem atrasos.</t>
  </si>
  <si>
    <t>Há evidências de que o Fabricante está acelerando as compras para o atingimento do full pontential.</t>
  </si>
  <si>
    <t>O racional lógico do full pontential considera variáveis ​​como: canais emergentes, zonas quentes, concorrência, etc.</t>
  </si>
  <si>
    <t>Garantir que o Fabricante e a Coca-Cola Company estabeleçam e executem o plano para alcançar e manter todo o full potential.</t>
  </si>
  <si>
    <t>Documento formalizado</t>
  </si>
  <si>
    <t>Plano multi-yeare relatório de cumprimento do plano</t>
  </si>
  <si>
    <t>Relatório de cumprimento do plano</t>
  </si>
  <si>
    <t>Racional lógico do estudo</t>
  </si>
  <si>
    <t>Possui uma carta acordo para até 2023 onde é direcionado a compra 3,5k EDFs. Necessário verificar por meio de um estudo como ficaria a projeção de EDFs no mercado neste ano (2023) para entender se é possível alcançar o FP</t>
  </si>
  <si>
    <t>O plano começou a ser executado em abril e vai até abril</t>
  </si>
  <si>
    <r>
      <rPr>
        <sz val="36"/>
        <color theme="1" tint="0.14999847407452621"/>
        <rFont val="Century Gothic"/>
        <family val="2"/>
      </rPr>
      <t xml:space="preserve">#6: </t>
    </r>
    <r>
      <rPr>
        <b/>
        <sz val="36"/>
        <color theme="1" tint="0.14999847407452621"/>
        <rFont val="Century Gothic"/>
        <family val="2"/>
      </rPr>
      <t>GESTÃO P&amp;L DA ÁREA DE EDF</t>
    </r>
  </si>
  <si>
    <t>Existe um centro de custos para a Área de EDF e um controle de gestão (com MDO, despesas operacionais, custos de transporte, serviços contratados, etc.) com o detalhamento de pelo menos as seguintes variáveis: manutenção, movimentação, armazenamento, administrativo e baixa.</t>
  </si>
  <si>
    <t>Existem análises de custos mensais incluindo todas as variáveis ​​vs. BP e ano anterior, bem como o cálculo da média mensal por equipe (resultado do mês vs parque total).</t>
  </si>
  <si>
    <t>Existe um programa de incentivo contínuo para a geração de ideias de savings.</t>
  </si>
  <si>
    <t>Há receita de serviços técnicos para EDFs não KO em clientes KO.</t>
  </si>
  <si>
    <t>Planejar os recursos para a gestão da Área de EDF, garantir seu monitoramento contínuo e, por fim, ter um processo consistente de cálculo do custo total por equipamento.</t>
  </si>
  <si>
    <t>Orçamento/centro de custo aprovado e relatório de conformidade</t>
  </si>
  <si>
    <t>Relatório mensal e resultado do cálculo</t>
  </si>
  <si>
    <t>Plano de programa e exemplos de execução</t>
  </si>
  <si>
    <t>Executar exemplos</t>
  </si>
  <si>
    <t>Possuem um Power Bi para controle de custos e os mesmos estão dentro de um único centro de custo  com realizado vs meta seja no SAP quanto no excel</t>
  </si>
  <si>
    <t>Possívrl ver as análises para cada ano filrando a informação no BI</t>
  </si>
  <si>
    <t>Possuem um program voltado para todas as áreas do Fabricante (Inovaqui) onde há a premiação para geração de savings (no caso o pagamento seria oriundo do controle geral)</t>
  </si>
  <si>
    <t>Seria interessante ver fotos, descritivo do programa e das sugestões</t>
  </si>
  <si>
    <r>
      <t xml:space="preserve">#7: </t>
    </r>
    <r>
      <rPr>
        <b/>
        <sz val="36"/>
        <color theme="1" tint="0.14999847407452621"/>
        <rFont val="Century Gothic"/>
        <family val="2"/>
      </rPr>
      <t>VISITA AO MERCADO</t>
    </r>
  </si>
  <si>
    <t>Existe um calendário de visitas mensais entre os representantes da Área de EDF e Vendas e elas estão acontecendo.</t>
  </si>
  <si>
    <t>As visitas são organizadas com checklist por cliente que contempla a execução do EDF, satisfação do cliente e ações realizadas (operacionais e estratégicas), além de um resultado consolidado com o histórico.</t>
  </si>
  <si>
    <t>Há reuniões trimestrais entre as lideranças da Área de EDF e de Vendas para analisar insights e gerar planos de ação com base no resultado consolidado.</t>
  </si>
  <si>
    <t>Foi realizada uma visita de benchmarking entre Fabricantes (exceto eventos organizados pela Coca-Cola Company).</t>
  </si>
  <si>
    <t>Ter uma rotina de visita ao mercado com a participação de um representante do EDF e das Áreas de Vendas, a fim de identificar oportunidades de melhoria.</t>
  </si>
  <si>
    <t>Calendário planejado, lista de participantes e exemplos de execução</t>
  </si>
  <si>
    <t>Material aplicado e relatório de histórico</t>
  </si>
  <si>
    <t>Material e/ou ata de reunião trimestral e lista de participantes</t>
  </si>
  <si>
    <t>Exemplos de execução</t>
  </si>
  <si>
    <t>As visitas estão ocorrendo e estão planejadas até julho</t>
  </si>
  <si>
    <t>Possuem checklist por visita e o mesmo segue os critérios da pontuação, aalém da consolidaçõa das informações</t>
  </si>
  <si>
    <t>Realizam reuniões como foco em debater e tratar ações do mercado, necessário incluir a data, participantes e o planos e ideias gerados, apartir da necessidade identificada (print da apresentação)</t>
  </si>
  <si>
    <r>
      <t xml:space="preserve">#8: </t>
    </r>
    <r>
      <rPr>
        <b/>
        <sz val="36"/>
        <color theme="1" tint="0.14999847407452621"/>
        <rFont val="Century Gothic"/>
        <family val="2"/>
      </rPr>
      <t>ROTINAS DE INOVAÇÃO</t>
    </r>
  </si>
  <si>
    <t>Existem rotinas trimestrais de geração de ideias (brainstorm, design thinking, etc.) com diferentes áreas (Vendas, Trade-marketing, Técnica, etc.) que resultam numa lista com as propostas de inovação na Área de EDF.</t>
  </si>
  <si>
    <t>Existe um processo de priorização das propostas que contempla pelo menos 2 critérios: complexidade, satisfação do cliente, impacto no negócio, custo e retorno financeiro, além de um plano de implementação das propostas selecionadas (ex.: Gantt).</t>
  </si>
  <si>
    <t>Há um tracking mensal do andamento das inovações e o tema é compartilhado mensalmente com um membro do SLT.</t>
  </si>
  <si>
    <t>Garantir a existência e o compromisso da Área de EDF em ter uma rotina focada na geração de constantes inovações (processos, equipamentos, aplicativos, etc.).</t>
  </si>
  <si>
    <t>Definição do plano de priorização e implementação</t>
  </si>
  <si>
    <t>Relatório mensal, material e/ou ata da reunião mensal e lista de participantes</t>
  </si>
  <si>
    <t>Possuem uma lista de inovações controladas via trello e gantt com comercial, marketing e qualidade. Além disso possuem um PDCA para descrever o processo</t>
  </si>
  <si>
    <t>Possuem uma inovação referente a atualização online do descarte, o mesmo está no gantt, importante ver os critérios de priorização na lista</t>
  </si>
  <si>
    <t>Possuem reuniões com SLT de forma mensal, ode o tema de inovação ´pe debatido. Importante somente enteder se há um tracking mensal do andamento (lista de inovações - parcial)</t>
  </si>
  <si>
    <r>
      <t xml:space="preserve">#9: </t>
    </r>
    <r>
      <rPr>
        <b/>
        <sz val="36"/>
        <color theme="1" tint="0.14999847407452621"/>
        <rFont val="Century Gothic"/>
        <family val="2"/>
      </rPr>
      <t>SATISFAÇÃO DO CLIENTE</t>
    </r>
  </si>
  <si>
    <t>Paloma</t>
  </si>
  <si>
    <t>Há uma pesquisa mensal de satisfação de instalação e manutenção, além de um tracking do indicador consolidado.</t>
  </si>
  <si>
    <t>As pesquisas incluem pelo menos a avaliação de 3 critérios entre: etapa da solicitação/call center, atendimento pessoal, execução do serviço e tempo prestado, além de reuniões trimestrais para análise e acompanhamento de melhorias.</t>
  </si>
  <si>
    <t>Há uma pesquisa de satisfação trimestral onde os vendedores avaliam a Área de EDF</t>
  </si>
  <si>
    <t>Há projetos que envolvem clientes que indicam mais oportunidades de melhoria dos serviços e/ou as respostas da pesquisa representam 10% da totalidade para cada tipo de serviço.</t>
  </si>
  <si>
    <t>Ter uma amostragem ou indicador de satisfação que dê a visão do cliente sobre o desempenho, trabalho e serviço da Área de EDF.</t>
  </si>
  <si>
    <t>Script de pesquisa e relatório mensal</t>
  </si>
  <si>
    <t>Script da pesquisa e material e/ou ata da reunião trimestral</t>
  </si>
  <si>
    <t>Script de pesquisa e relatório trimestral</t>
  </si>
  <si>
    <t>Exemplo de execução e/ou resultado de cálculo</t>
  </si>
  <si>
    <t>Realizam uma pesquisa amostral (10%) pelo SAC (tanto para manutenção quanto instal)</t>
  </si>
  <si>
    <t>Realizam controle de dados % referentes aos técnicos, necessario ver algo para o time de instalação, além de ambos scripts (SAC) e melhorias. Visto que fazem reuniões semanais sobre o tema</t>
  </si>
  <si>
    <t>Trealizam a pesquisa via google forms</t>
  </si>
  <si>
    <r>
      <t xml:space="preserve">#10: </t>
    </r>
    <r>
      <rPr>
        <b/>
        <sz val="36"/>
        <color theme="1" tint="0.14999847407452621"/>
        <rFont val="Century Gothic"/>
        <family val="2"/>
      </rPr>
      <t>PROGRAMA SRM</t>
    </r>
  </si>
  <si>
    <t>Há uma pesquisa de satisfação do serviço do fornecedor majoritário liderada pela Área de EDF e foi realizada a reunião anual de SRM tratando do resultado do ano corrente.</t>
  </si>
  <si>
    <t>A reunião anual de SRM inclui a análise de pelo menos 3 das seguintes métricas: SLA de chegada, % de falha técnica, vida útil e sustentabilidade (ex.: consumo de energia), além de gerar planos de ação.</t>
  </si>
  <si>
    <t>A reunião anual de SRM também inclui projetos de redução de custos, inovação e/ou sustentabilidade.</t>
  </si>
  <si>
    <t>A reunião anual de SRM com o fornecedor é presencial e inclui uma saída ao mercado em conjunto.</t>
  </si>
  <si>
    <t>Desenvolver uma relação de cooperação mútua e criação de valor com o fornecedor mais estratégico.</t>
  </si>
  <si>
    <t>Roteiro da pesquisa e material e/ou ata da reunião anual</t>
  </si>
  <si>
    <t>Material e/ou ata da reunião anual</t>
  </si>
  <si>
    <t>Realizaram a agenda com a Metalfrio em maio sobre o SR
, além disso fazem uma genda semanal</t>
  </si>
  <si>
    <t>Apresentara m a pesquisa de SLA, nessário verificar os critérios exemplificados</t>
  </si>
  <si>
    <t>Estão com um projeto de inverter a localização da porta de geladeiras pois inclui redução de custo e melhor satisfação</t>
  </si>
  <si>
    <r>
      <t xml:space="preserve">#11: </t>
    </r>
    <r>
      <rPr>
        <b/>
        <sz val="36"/>
        <color theme="1" tint="0.14999847407452621"/>
        <rFont val="Century Gothic"/>
        <family val="2"/>
      </rPr>
      <t>ESTRATEGIA DE CONECTIVIDAD</t>
    </r>
    <r>
      <rPr>
        <sz val="36"/>
        <color theme="1" tint="0.14999847407452621"/>
        <rFont val="Century Gothic"/>
        <family val="2"/>
      </rPr>
      <t>E</t>
    </r>
  </si>
  <si>
    <t>Davi</t>
  </si>
  <si>
    <t>O Fabricante possui uma política formal de conectividade que inclui pelo menos 3 das seguintes definições: matriz de investimento (ex.: por modelo de equipamento, tipo de cliente, nível de risco, NSE, etc.), estratégia de retrofit, responsáveis com rotinas estabelecidas ​​e visão de longo prazo (meta de cobertura).</t>
  </si>
  <si>
    <t>Existe um plano multi-year de longo prazo que inclui a meta para o ano corrente, o qual está em execução e sem atrasos.</t>
  </si>
  <si>
    <t>A política de conectividade define a visão de 100% de cobertura, incluindo todos os modelos operados pelo Fabricante (ex.: Low Cost).</t>
  </si>
  <si>
    <t>O Fabricante tem pelo menos 30% de seu parque com conectividade completa (com informações de controle, mercado e manutenção atualizados mensalmente, ordens de serviço geradas e análises de savings).</t>
  </si>
  <si>
    <t>Garantir que o Fabricante esteja comprometido com um plano de implementação de conectividade com uma visão estratégica estabelecida.</t>
  </si>
  <si>
    <t>Processo formal</t>
  </si>
  <si>
    <t>Plano multi-year e relatório de cumprimento do plano</t>
  </si>
  <si>
    <t>Relatório de cumprimento (fonte: E2E)</t>
  </si>
  <si>
    <t>Os critérios foram atendidos</t>
  </si>
  <si>
    <t>O plano vai até 2030. Importante verificar como está o planejado vs realizado</t>
  </si>
  <si>
    <t>O plano vai até 2030</t>
  </si>
  <si>
    <r>
      <t xml:space="preserve">#12: </t>
    </r>
    <r>
      <rPr>
        <b/>
        <sz val="36"/>
        <color theme="1" tint="0.14999847407452621"/>
        <rFont val="Century Gothic"/>
        <family val="2"/>
      </rPr>
      <t>ESTRATÉGIA DE SUSTENTABILIDADE</t>
    </r>
  </si>
  <si>
    <t>Existe uma política de sustentabilidade para a Área de EDF que inclui uma visão de longo prazo com metas de redução de carbono estabelecidas de acordo com a estratégia da Coca-Cola Company.</t>
  </si>
  <si>
    <t>Há análises no ano corrente do status x meta que inclui o consumo de energia do parque de EDF e do parque de EDF com gases sustentáveis ​​x não sustentáveis.</t>
  </si>
  <si>
    <t>Há um cálculo anual do CO2 produzido pela Área de EDF, sua equivalência em outras unidades (ex.: árvores, carros, etc.) e o tema é apresentado na reunião do SLT.</t>
  </si>
  <si>
    <t>Existem iniciativas de inovação em curso que reduzem o impacto na pegada de carbono com parcerias estratégicas (ex.: universidades, fornecedores, etc.) e se comprovam as reduções de CO2 em relação ao ano anterior.</t>
  </si>
  <si>
    <t>Garantir o compromisso da Área de EDF com o projeto de sustentabilidade da Coca-Cola Company.</t>
  </si>
  <si>
    <t>Relatório anual</t>
  </si>
  <si>
    <t>Relatório anual, material e/ou ata da reunião e lista de participantes</t>
  </si>
  <si>
    <t>Exemplos de execução e relatório anual</t>
  </si>
  <si>
    <t>Estão avançando no tema, o tema é abordado em outras políticas</t>
  </si>
  <si>
    <r>
      <t xml:space="preserve">#13: </t>
    </r>
    <r>
      <rPr>
        <b/>
        <sz val="36"/>
        <color theme="1" tint="0.14999847407452621"/>
        <rFont val="Century Gothic"/>
        <family val="2"/>
      </rPr>
      <t>CERTIFICAÇÃO E2E</t>
    </r>
  </si>
  <si>
    <t>Há um E2E Champion estabelecido formalmente com metas pessoais associadas a implementação do programa, planejando a futura certificação.</t>
  </si>
  <si>
    <t>O E2E Champion lidera reuniões mensais com a equipe interna do Fabricante com um status do E2E em relação a: progresso, projeção de certificação e planos de ação.</t>
  </si>
  <si>
    <t>O resultado do progresso do E2E faz parte das reuniões mensais do SLT.</t>
  </si>
  <si>
    <t>A nota de avaliação é superior a 80%.</t>
  </si>
  <si>
    <t>Garantir que o Fabricante esteja comprometido com o Programa E2E e suas rotinas de Melhoria da Área de EDF.</t>
  </si>
  <si>
    <t>Objetivos pessoais formalizados</t>
  </si>
  <si>
    <t>Material e/ou ata da reunião mensal</t>
  </si>
  <si>
    <t>Material e/ou ata da reunião mensal e lista de participantes.</t>
  </si>
  <si>
    <t>Reporte de cumprimento (fonte: E2E)</t>
  </si>
  <si>
    <t>As mestas estão vinculadas ao programa superação (82%)</t>
  </si>
  <si>
    <t>Possuem atas das reuniões, porém é necessário o conteúdo das agendas</t>
  </si>
  <si>
    <r>
      <t xml:space="preserve">#14: </t>
    </r>
    <r>
      <rPr>
        <b/>
        <sz val="36"/>
        <color theme="1" tint="0.14999847407452621"/>
        <rFont val="Century Gothic"/>
        <family val="2"/>
      </rPr>
      <t>COMPROMISSO CON O PROGRAMA E2E</t>
    </r>
  </si>
  <si>
    <t>100% das informações atualizadas e com qualidade, com tolerância de 20% de atraso e correções.</t>
  </si>
  <si>
    <t>100% das informações atualizadas e com qualidade, com tolerância de 10% de atraso e correções.</t>
  </si>
  <si>
    <t>100% de informações atualizadas e tolerância de 1 exceção além de participação em todos os calls (comunidade e suporte).</t>
  </si>
  <si>
    <t>Participação do Fabricante no workshop de EDF com mais de 1 representante.</t>
  </si>
  <si>
    <t>Garantir a implementação do E2E através das rotinas do Fabricante, garantindo a sua pontualidade e qualidade.</t>
  </si>
  <si>
    <t>Matriz de engajamento (fonte: E2E)</t>
  </si>
  <si>
    <r>
      <t xml:space="preserve">#15: </t>
    </r>
    <r>
      <rPr>
        <b/>
        <sz val="36"/>
        <color theme="1" tint="0.14999847407452621"/>
        <rFont val="Century Gothic"/>
        <family val="2"/>
      </rPr>
      <t>SAVINGS DO PROGRAMA E2E</t>
    </r>
  </si>
  <si>
    <t>Há um tracking trimestral de pelo menos 5 dos savings listados: vida útil, reaproveitamento de peças de reposição, venda zero, equipamentos no estoque, perda, solução remota e produtividade do técnico.</t>
  </si>
  <si>
    <t>Há um tracking trimestral de pelo menos 6 dos savings listados entre: vida útil, reutilização de peças de reposição, venda zero, equipamentos no estoque, perda, solução remota e produtividade dos técnicos, o tracking inclui outros savings calculados por iniciativa do Fabricante.</t>
  </si>
  <si>
    <t>O cálculo dos savings foram validados pela Área de Finanças e o tema é compartilhado trimestralmente em reunião com a SLT.</t>
  </si>
  <si>
    <t>Os savings geradas são destinados a projetos da Área de EDF.</t>
  </si>
  <si>
    <t>Garantir que o Fabricante tenha uma cultura de estimar e compartilhar as economias geradas pelo Programa E2E.</t>
  </si>
  <si>
    <t>Relatório de validação, material e/ou ata da reunião e lista de participantes</t>
  </si>
  <si>
    <r>
      <t xml:space="preserve">#16: </t>
    </r>
    <r>
      <rPr>
        <b/>
        <sz val="36"/>
        <color theme="1" tint="0.14999847407452621"/>
        <rFont val="Century Gothic"/>
        <family val="2"/>
      </rPr>
      <t>BUSINESS REVIEW DA AREA DE EDF</t>
    </r>
  </si>
  <si>
    <t>Há Business review mensal que é compartilhado com o SLT e que inclui, no mínimo: a descrição da frota (parque total, em mercado e estoque), cobertura (horizontal, vertical e por segmento) e performance do E2E.</t>
  </si>
  <si>
    <t>O Business review mensal também inclui as métricas de: compras, movimentações (instalação, recolhimento e crescimento líquido), operação (venda zero, serviços técnicos e vida útil) e satisfação do cliente.</t>
  </si>
  <si>
    <t>O Business review mensal também inclui status de: custos (movimentos e serviços técnicos), volume gerado (crescimento líquido), projetos de inovação e sustentabilidade.</t>
  </si>
  <si>
    <t>O Business review mensal também inclui economia gerada e/ou oportunidade de volume, assim como o material é compartilhado com o Franchise Manager da Coca-Cola Company.</t>
  </si>
  <si>
    <t>Garantir a produção e publicação de um resumo executivo ao final de cada mês que é compartilhado com o SLT do Fabricante, gerando mais visibilidade para a Área de EDF</t>
  </si>
  <si>
    <t>Material e/ou ata da reunião e lista de participantes</t>
  </si>
  <si>
    <t>Material e/ou ata da reunião, lista de participantes e exemplos de execução</t>
  </si>
  <si>
    <t>Estão desenvolvendo um Power Bi para contempar essas informações</t>
  </si>
  <si>
    <r>
      <t xml:space="preserve">#1: </t>
    </r>
    <r>
      <rPr>
        <b/>
        <sz val="36"/>
        <color theme="1" tint="0.14999847407452621"/>
        <rFont val="Century Gothic"/>
        <family val="2"/>
      </rPr>
      <t>PLANO DE INVESTIMENTO</t>
    </r>
  </si>
  <si>
    <t>Existe um documento formalizando o acordo do plano de investimento do ano assinado pelo SLT do Fabricante e pela Coca-Cola Company.</t>
  </si>
  <si>
    <t>A carta de acordo está assinada desde o ano anterior, esclarecendo o investimento (R$) e quantidade (EDF ou portas).</t>
  </si>
  <si>
    <t>A carta de acordo contempla um plano multi-year de pelo menos 2 anos completos.</t>
  </si>
  <si>
    <t>A carta de acordo inclui o tratamento para situações de descumprimento dos compromissos pelo Fabricante e a Coca-Cola Company.</t>
  </si>
  <si>
    <t>Garantir que haja um alinhamento formal de investimento entre o forecast do Fabricante e da Coca-Cola Company.</t>
  </si>
  <si>
    <t>Documento formal</t>
  </si>
  <si>
    <t>A carta foi assinada em 2021 e reforçada em 2022</t>
  </si>
  <si>
    <t>Visto a carta reforço (2022) com as especificações, na carta de 2021 também é possível ver estas informações</t>
  </si>
  <si>
    <t>A dtas representadas na carta contemplam as datas para realiazação do pedido visando o ano seguinte</t>
  </si>
  <si>
    <t>Verificado que de fato há um termo que cita tratamento em caso de descumprimento</t>
  </si>
  <si>
    <r>
      <t xml:space="preserve">#2: </t>
    </r>
    <r>
      <rPr>
        <b/>
        <sz val="36"/>
        <color theme="1" tint="0.14999847407452621"/>
        <rFont val="Century Gothic"/>
        <family val="2"/>
      </rPr>
      <t>GESTEÃO DE CHEGADAS E ESTOQUE DE EQUIPAMENTOS</t>
    </r>
  </si>
  <si>
    <t>Há uma análise mensal das chegadas que inclui, no mínimo, as seguintes variáveis: capacidade máxima de estoque, projeção de instalação e retirada e equipamentos no estoque (usados, em manutenção e para descarte).</t>
  </si>
  <si>
    <t>Há um responsável definido para garantir a eficiência das chegadas, e ele executa uma rotina de followup regular que inclui métricas e metas que garantem que não haja OOS ou excesso de estoque.</t>
  </si>
  <si>
    <t>75% das compras do ano com P.O. enviado ao fornecedor em Q1.</t>
  </si>
  <si>
    <t>O plano prevê a chegada de 70% dos EDFs no primeiro semestre e está sendo cumprido.</t>
  </si>
  <si>
    <t>Promover a eficiência na gestão de chegadas e estoque de equipamentos.</t>
  </si>
  <si>
    <t>Racional lógico do estudo e relatório mensal</t>
  </si>
  <si>
    <t>Objetivos pessoais formalizados e exemplos de execução</t>
  </si>
  <si>
    <t>Relatório de conformidade (fonte: E2E)</t>
  </si>
  <si>
    <t>As capacidade máximas são vistas dentro do gráfico de radar, onde 50% de ocupação seria o estoque de segurança. Visto um outro material com informações de instalação, necessário entender se é possível agrupar as informações solicitadas em uma única fonte</t>
  </si>
  <si>
    <t>Necessário descrever um pouco melhor as metas e responsabiliodades</t>
  </si>
  <si>
    <r>
      <t xml:space="preserve">#3: </t>
    </r>
    <r>
      <rPr>
        <b/>
        <sz val="36"/>
        <color theme="1" tint="0.14999847407452621"/>
        <rFont val="Century Gothic"/>
        <family val="2"/>
      </rPr>
      <t>SLA DOS FORNECEDORES</t>
    </r>
  </si>
  <si>
    <t>Existe um reporte de cumprimento do fornecedor para cada chegada que inclui: pontualidade de entrega, validação contábil, física e qualitativa.</t>
  </si>
  <si>
    <t>Há um tracking trimestral do SLA nos períodos com chegadas que inclui a avaliação final de pontualidade de entrega, validação contábil, física e qualitativa.</t>
  </si>
  <si>
    <t>Há reuniões trimestrais com o fornecedor nos períodos com chegadas para compartilhar o SLA e definir planos de ação.</t>
  </si>
  <si>
    <t>Há penalidades contratuais para o não cumprimento do SLA</t>
  </si>
  <si>
    <t>Avaliar o desempenho operacional dos fornecedores de acordo com a Área de EDF.</t>
  </si>
  <si>
    <t>Material aplicado e exemplos de execução</t>
  </si>
  <si>
    <t>Material e/ou ata da reunião trimestral e lista de participantes</t>
  </si>
  <si>
    <t>Material segue a recomendação. Iniciado a partir de Q2</t>
  </si>
  <si>
    <t>Necessário verificar planos com base nas variações da pesquisa para cada trimestre</t>
  </si>
  <si>
    <r>
      <t xml:space="preserve">#4: </t>
    </r>
    <r>
      <rPr>
        <b/>
        <sz val="36"/>
        <color theme="1" tint="0.14999847407452621"/>
        <rFont val="Century Gothic"/>
        <family val="2"/>
      </rPr>
      <t>TCO</t>
    </r>
  </si>
  <si>
    <t>Há registro individual por equipamento de pelo menos 3 das seguintes variáveis ​​de TCO: idade de descarte, preço de compra, consumo de peças, custo de serviço, custo de transporte, refurbishment e receita (ex.: venda de sucata).</t>
  </si>
  <si>
    <t>Há registro individual por equipamento de pelo menos 5 das seguintes variáveis ​​de TCO: idade de descarte, preço de compra, consumo de peças, custo de serviço, custo de transporte, refurbishment e receita (ex.: venda de sucata).</t>
  </si>
  <si>
    <t>Existem análises anuais por SKU dos custos totais durante a vida útil do EDF.</t>
  </si>
  <si>
    <t>A informação é utilizada no momento de decidir a compra.</t>
  </si>
  <si>
    <t>Verificar a existência de um processo que garanta o TCO (Total Cost of Ownership) para as decisões de compra.</t>
  </si>
  <si>
    <t>Registro no sistema</t>
  </si>
  <si>
    <t>Possuem:
Custo de aquisição
Consumo de peças
Custos total (transporte + serviço)</t>
  </si>
  <si>
    <t>Necessário acrescentar outras variavieis</t>
  </si>
  <si>
    <t>Visualizado um formato de análise considerando custos médios por SKU, necessa´rio ver custos totais ao longo da vida do modelo equipamento (referência Book)</t>
  </si>
  <si>
    <r>
      <t xml:space="preserve">#5: </t>
    </r>
    <r>
      <rPr>
        <b/>
        <sz val="36"/>
        <color theme="1" tint="0.14999847407452621"/>
        <rFont val="Century Gothic"/>
        <family val="2"/>
      </rPr>
      <t>COLABORAÇÃO COM CEPG</t>
    </r>
  </si>
  <si>
    <t>Marise</t>
  </si>
  <si>
    <t>Existe uma rotina de reuniões com periodicidade mínima semestral com o CEPG com a participação do Fabricante local.</t>
  </si>
  <si>
    <t>O Fabricante cumpre as atividades acordadas com CEPG (feedback do CEPG).</t>
  </si>
  <si>
    <t>Existe um acompanhamento anual de savings vs ao ano anterior.</t>
  </si>
  <si>
    <t>O Fabricante implementa as inovações recomendadas pela CEPG.</t>
  </si>
  <si>
    <t>Verificar se há alinhamento periódico com o CEPG, a fim de obter melhorias.</t>
  </si>
  <si>
    <t>Material e/ou ata da reunião semestral e lista de participantes</t>
  </si>
  <si>
    <t>Relatório de conformidade (fonte: relatório CEPG)</t>
  </si>
  <si>
    <t>A reunião apresentada foi de 2021</t>
  </si>
  <si>
    <r>
      <t xml:space="preserve">#1: </t>
    </r>
    <r>
      <rPr>
        <b/>
        <sz val="36"/>
        <color theme="1" tint="0.14999847407452621"/>
        <rFont val="Century Gothic"/>
        <family val="2"/>
      </rPr>
      <t>CONTROLE DE MOVIMENTOS E ESTOQUE DE EDF</t>
    </r>
  </si>
  <si>
    <t>Existe um processo formal que define as etapas e os responsáveis ​​pela entrada e saída dos EDFs e o mesmo está disponível para consulta durante a atividade.</t>
  </si>
  <si>
    <t>Existe a garantia de que as revisões  são realizadas por diferentes áreas (double check).</t>
  </si>
  <si>
    <t>Existe um processo de inventário do estoque de EDFs em todos os armazéns com periodicidade mínima mensal e com registros formais.</t>
  </si>
  <si>
    <t>Os processos (entrada, saída e inventário) são auditados por uma área independente semestralmente (amostral ou sem aviso prévio).</t>
  </si>
  <si>
    <t>Ter um processo estabelecido de entrada, saída e inventário de EDF para garantir o correto cadastro no sistema com identificação individual.</t>
  </si>
  <si>
    <t>Processo formal e ferramentas para acessar o material</t>
  </si>
  <si>
    <t>Processo formal e exemplos de execução</t>
  </si>
  <si>
    <t>Relatório de cumprimento</t>
  </si>
  <si>
    <t>Relatório de auditoria</t>
  </si>
  <si>
    <t>Visto o fluxo de chegada de equipamentos (novos e usados) e saída. O compartilhamento é por meio do owncloud</t>
  </si>
  <si>
    <t>Validada via SAP (RAMPA e Portaria)</t>
  </si>
  <si>
    <t>Inventário semanal via app (código scaneado) que alimenta a base do Power BI</t>
  </si>
  <si>
    <t>Estão em negociação para retomar</t>
  </si>
  <si>
    <r>
      <t xml:space="preserve">#2: </t>
    </r>
    <r>
      <rPr>
        <b/>
        <sz val="36"/>
        <color theme="1" tint="0.14999847407452621"/>
        <rFont val="Century Gothic"/>
        <family val="2"/>
      </rPr>
      <t>POLÍTICA DE ARMAZENAMENT0</t>
    </r>
  </si>
  <si>
    <t>Há um layout lógico que minimiza os movimentos, a acessibilidade é adequada e a política de estoque (ex.: vertical) é baseada no manual do fornecedor.</t>
  </si>
  <si>
    <t>Existem critérios para segmentação e sinalização de áreas definidas.</t>
  </si>
  <si>
    <t>Todos os movimentos (carga e descarga, transporte, manutenção, etc.) são feitos com instrumentos apropriados evitando o uso de força manual.</t>
  </si>
  <si>
    <t>Há automatização dos processos para minimizar movimentos ou otimizar o trabalho do pessoal envolvido (ex.: esteira, robôs, elevador, etc.).</t>
  </si>
  <si>
    <t>Assegurar um fluxo correto de movimentos no estoque de forma otimizada e segura.</t>
  </si>
  <si>
    <t>Layout do estoque, guia do fornecedor e exemplos de execução</t>
  </si>
  <si>
    <t>Possuem um layout que respeita os limites estabelecidos e definições do fornecedor</t>
  </si>
  <si>
    <t>Há identificação por letras do espaço destinado aos equipamentos</t>
  </si>
  <si>
    <t>Possuem elevadores nos caminhões e carrinhos</t>
  </si>
  <si>
    <r>
      <t xml:space="preserve">#3: </t>
    </r>
    <r>
      <rPr>
        <b/>
        <sz val="36"/>
        <color theme="1" tint="0.14999847407452621"/>
        <rFont val="Century Gothic"/>
        <family val="2"/>
      </rPr>
      <t>PROGRAMA DE QUALIDADE</t>
    </r>
  </si>
  <si>
    <t>Existe um programa de qualidade implementado com um líder de implementação formalmente estabelecido e um plano de execução (ex.: Gantt).</t>
  </si>
  <si>
    <t>Há treinamento anual para toda a equipe que trabalha no estoque (próprio ou externo) e escritórios de acordo com o programa.</t>
  </si>
  <si>
    <t>Há evidências de auditorias anuais do programa de qualidade realizadas por área independente ou empresa externa, bem como planos de ação.</t>
  </si>
  <si>
    <t>A Área de EDF é certificada por pessoal adequado no ano corrente no Programa 5S e/ou ISO9001.</t>
  </si>
  <si>
    <t>Implementar o Programa 5S (senso de utilização, organização, limpeza, padronização e autodisciplina) para garantir a qualidade e produtividade dos processos.</t>
  </si>
  <si>
    <t>Objetivos pessoais formalizados e plano de implementação</t>
  </si>
  <si>
    <t>A aplicação do programa fica a cargo da coordenadora de  dentro de um cronograma</t>
  </si>
  <si>
    <t>Treinamento anual realizado em maio</t>
  </si>
  <si>
    <t>Realizada a auditoria no final de maio pela Qualidade. Necessário somente cadastrar o plano de ação</t>
  </si>
  <si>
    <t>Necessário ter um alinhamento interno se a certificação apresentada é compatível com os requisitos ISSO</t>
  </si>
  <si>
    <r>
      <t xml:space="preserve">#4: </t>
    </r>
    <r>
      <rPr>
        <b/>
        <sz val="36"/>
        <color theme="1" tint="0.14999847407452621"/>
        <rFont val="Century Gothic"/>
        <family val="2"/>
      </rPr>
      <t>TRANSPORTE DE EQUIPAMENTOS</t>
    </r>
  </si>
  <si>
    <t>Existe um processo formal de transporte com instruções de movimentação que garanta a segurança das pessoas e integridade dos equipamentos e o responsável tem acesso direto para consulta durante a atividade.</t>
  </si>
  <si>
    <t>Há treinamento anual de técnicas de transporte para toda a equipe de EDF (própria e de terceiros).</t>
  </si>
  <si>
    <t>Existe um guia produzido pelo fornecedor de EDF com orientações sobre os movimentos.</t>
  </si>
  <si>
    <t>O Fabricante garante que não há força manual durante todo o processo de transporte (ex.: uso de elevador hidráulico, carrinhos, etc.).</t>
  </si>
  <si>
    <t>Garantir que os equipamentos sejam movidos de forma adequada, otimizada e segura.</t>
  </si>
  <si>
    <t>Guia do fornecedor</t>
  </si>
  <si>
    <t>Compartilhar exemplo do guia</t>
  </si>
  <si>
    <t>Possuem a políticavseguindo os critérios solicitados. Disponibilizado no owncloud</t>
  </si>
  <si>
    <t>Apresentado uma lista de participante do treinamento sobre o conteúdo da política (fevereiro) realizado de forma prática</t>
  </si>
  <si>
    <t>Guia apresentado é bastante inicial (necessário entender se é possível obter alguma orientação visando tornar as políticas atuais mais completas)</t>
  </si>
  <si>
    <t xml:space="preserve">Visto fotos com exemplo de uso de ferramentas apropriadas para transporte </t>
  </si>
  <si>
    <r>
      <t xml:space="preserve">#5: </t>
    </r>
    <r>
      <rPr>
        <b/>
        <sz val="36"/>
        <color theme="1" tint="0.14999847407452621"/>
        <rFont val="Century Gothic"/>
        <family val="2"/>
      </rPr>
      <t>OTIMIZAÇÃO DE EQUIPAMENTOS NO ESTOQUE</t>
    </r>
  </si>
  <si>
    <t>Existe um processo formal com o objetivo de minimizar os equipamentos no estoque, definindo o estoque de segurança, ou tempo máximo no estoque e os responsáveis com as rotinas estabelecidas.</t>
  </si>
  <si>
    <t>Existe um tracking mensal do % de equipamentos em estoque que inclui: estoque de segurança, estoque máximo e parque total (em estoque + mercado).</t>
  </si>
  <si>
    <t xml:space="preserve">Há um tracking trimestral do tempo médio de equipamentos novos e usados ​​no estoque (da entrada à saída), com um plano de ação definido para evitar acúmulo (ex.: priorização de antigos vs. novos, roteirização definida para clientes, etc.) </t>
  </si>
  <si>
    <t>O processo é aplicado em todos os estoques e os equipamentos no estoque estão abaixo de 5% (YTD).</t>
  </si>
  <si>
    <t>Garantir a liderança da Área de EDF no processo de regularização de equipamentos em estoque com o objetivo de maximizar a frota no mercado.</t>
  </si>
  <si>
    <t>Relatório mensal</t>
  </si>
  <si>
    <t>Relatório trimestral e exemplos de execução</t>
  </si>
  <si>
    <t>Necessário acrescentar na política as informações referente ao estoque de segurança e tempo máximo</t>
  </si>
  <si>
    <t>Análises realizadas por meio de um dashboard no Power BI</t>
  </si>
  <si>
    <r>
      <t xml:space="preserve">#6: </t>
    </r>
    <r>
      <rPr>
        <b/>
        <sz val="36"/>
        <color theme="1" tint="0.14999847407452621"/>
        <rFont val="Century Gothic"/>
        <family val="2"/>
      </rPr>
      <t>PREVENÇÃO DE MOVIMIENTOS IRREGULARES</t>
    </r>
  </si>
  <si>
    <t>Existe um processo formal com regras para autorização de movimentação no mercado definindo as consequências em caso de descumprimento, o qual está disponível para toda a equipe de EDF e de Vendas.</t>
  </si>
  <si>
    <t>Toda a equipe de Vendas realizou treinamento sobre autorização de movimento de EDF e consequências de não cumprimento, assim como existe um reforço com comunicações semestrais.</t>
  </si>
  <si>
    <t>Há uma auditoria amostral que valida a localização dos equipamentos (real vs. sistema) e um relatório mensal que consolida inconsistências e planos de ação</t>
  </si>
  <si>
    <t>100% da equipe de vendas assina a responsabilidade dos equipamentos em sua rota.</t>
  </si>
  <si>
    <t>Estabelecer claramente as diretrizes e consequências do processo de movimentação não autorizada, com o objetivo de prevenir movimentações irregulares.</t>
  </si>
  <si>
    <t>Material de treinamento, lista de participantes e ferramentas de comunicação semestrais</t>
  </si>
  <si>
    <t>Relatório de auditoria e relatório mensal</t>
  </si>
  <si>
    <t>Possuem as definições das consequencias na política, além da disponibilização via owncloud e termo assinado</t>
  </si>
  <si>
    <t>Realizado o treinamento em maio para o time de vendas cpom a definição das regras. Durante as visitas semanais é parte do escopo o reforço às normas. Possuem uma ferramenta desenvolvida exclusivamente para criar atas de forma organizada e otimizada</t>
  </si>
  <si>
    <t>Visto um relatório com histórico até 2021</t>
  </si>
  <si>
    <r>
      <t xml:space="preserve">#7: </t>
    </r>
    <r>
      <rPr>
        <b/>
        <sz val="36"/>
        <color theme="1" tint="0.14999847407452621"/>
        <rFont val="Century Gothic"/>
        <family val="2"/>
      </rPr>
      <t>REFORÇO DOS TERMOS CONTRATUAIS ACORDADOS</t>
    </r>
  </si>
  <si>
    <t>Existe um processo formal de reforço anual dos termos contratuais acordados que define os responsáveis, mecanismos e rotinas.</t>
  </si>
  <si>
    <t>Existe um controle (YTD) dos clientes já contatados, planejados para contatar, tentativas sem sucesso e planos de ação.</t>
  </si>
  <si>
    <t>Existe um processo de envolver o vendedor nos casos em que a comunicação não é bem-sucedida.</t>
  </si>
  <si>
    <t>Há evidências de que 95% dos clientes (diretos e indiretos) foram contatados no corrente ano.</t>
  </si>
  <si>
    <t>Garantir a comunicação anual dos termos firmados no contrato de empréstimo com o cliente.</t>
  </si>
  <si>
    <t>relatório de cumprimento</t>
  </si>
  <si>
    <t>exemplos de execução</t>
  </si>
  <si>
    <t>Estão fazendo as visitas onde o vendedor apresenta ao Cliente um guia com as recomendações (a evolução seria o QR Code). O processo inicialmente foi previsto para ser realizado após o Censo</t>
  </si>
  <si>
    <r>
      <t xml:space="preserve">#8: </t>
    </r>
    <r>
      <rPr>
        <b/>
        <sz val="36"/>
        <color theme="1" tint="0.14999847407452621"/>
        <rFont val="Century Gothic"/>
        <family val="2"/>
      </rPr>
      <t>MONITORAMENTO DE EQUIPAMENTOS COM VENDA ZERO</t>
    </r>
  </si>
  <si>
    <t>Há um tracking mensal dos equipamentos com venda zero considerando no mínimo 30 dias e outros 2 níveis críticos por tempo (ex.: 60 e 90 dias) a nível vendedor, assim como existe um processo formal que define os níveis críticos, responsáveis e ações para regularização em cada caso.</t>
  </si>
  <si>
    <t>O tracking inclui detalhamento a nível vendedor e há um acompanhamento mensal com seus supervisores, gerando um reporte de status de motivos para cada cliente.</t>
  </si>
  <si>
    <t>Há reuniões trimestrais dos motivos mais frequentes e das medidas tomadas para revertê-los.</t>
  </si>
  <si>
    <t>O processo se aplica a todos os clientes (diretos e indiretos) e a venda zero com um mínimo de 30 dias é inferior a 5% (YTD).</t>
  </si>
  <si>
    <t>Garantir que haja um procedimento de controle para equipamentos com venda zero por um período mínimo de 30 dias.</t>
  </si>
  <si>
    <t>Relatório mensal e processo formal</t>
  </si>
  <si>
    <t>Material e/ou ata da reunião trimestral</t>
  </si>
  <si>
    <t>Posuem todo um tracking bem elaborado, necessário apenas por os motivos (em desenvolvimento)</t>
  </si>
  <si>
    <r>
      <t xml:space="preserve">#9: </t>
    </r>
    <r>
      <rPr>
        <b/>
        <sz val="36"/>
        <color theme="1" tint="0.14999847407452621"/>
        <rFont val="Century Gothic"/>
        <family val="2"/>
      </rPr>
      <t>VALIDAÇÃO DE EQUIPAMENTOS NO MERCADO</t>
    </r>
  </si>
  <si>
    <t>Existe um processo formal que estabelece a rotina de validação regular, os mecanismos, os responsáveis ​​e as metas.</t>
  </si>
  <si>
    <t>Validação mensal realizada ≥ 30% de todos os equipamentos no mercado.</t>
  </si>
  <si>
    <t>Validação mensal realizada ≥ 60% de todos os equipamentos no mercado.</t>
  </si>
  <si>
    <t>Validação mensal realizada ≥ 90% de todos os equipamentos no mercado.</t>
  </si>
  <si>
    <t>Confirmar um processo contínuo que monitore a presença dos equipamentos no mercado com uma frequência mínima mensal.</t>
  </si>
  <si>
    <t>Possuem o processo descrito (via SF Coke) aplicado ao time vendedores</t>
  </si>
  <si>
    <r>
      <t xml:space="preserve">#10: </t>
    </r>
    <r>
      <rPr>
        <b/>
        <sz val="36"/>
        <color theme="1" tint="0.14999847407452621"/>
        <rFont val="Century Gothic"/>
        <family val="2"/>
      </rPr>
      <t>CENSO DE EQUIPOS</t>
    </r>
  </si>
  <si>
    <t>Existe uma política de censo e o mesmo foi concluído em 100% dos clientes (diretos e indiretos) e armazéns nos últimos 24 meses.</t>
  </si>
  <si>
    <t>Todas as irregularidades encontradas foram solucionadas (física ou administrativa) e há uma formalização do resultado final do censo.</t>
  </si>
  <si>
    <t>As perdas validadas representam menos de 2%.</t>
  </si>
  <si>
    <t>As perdas validadas representam menos de 1%.</t>
  </si>
  <si>
    <t>Assegurar a existência de um censo formal para fins contábeis.</t>
  </si>
  <si>
    <t>Política formal e relatório de cumprimento</t>
  </si>
  <si>
    <t>Reporte de cumprimento</t>
  </si>
  <si>
    <r>
      <t xml:space="preserve">#11: </t>
    </r>
    <r>
      <rPr>
        <b/>
        <sz val="36"/>
        <color theme="1" tint="0.14999847407452621"/>
        <rFont val="Century Gothic"/>
        <family val="2"/>
      </rPr>
      <t>GESTÃO DE RECUPERAÇÃO LEGAL</t>
    </r>
  </si>
  <si>
    <t>Existe um processo formal de recuperação de equipamentos que define os tipos de casos, critérios e responsáveis, bem como evidências das ações realizadas.</t>
  </si>
  <si>
    <t xml:space="preserve">Há uma equipe de negociação (própria ou terceiros) formalmente dedicada à recuperação judicial do EDF e há um relatório trimestral com a relação de todos os casos, ações tomadas e status (recuperados, não recuperados, revertidos, etc.). </t>
  </si>
  <si>
    <t>O relatório inclui casos e ações realizadas pelas vendas pela internet e o resultado trimestral da taxa de recuperação total.</t>
  </si>
  <si>
    <t>Existe um orçamento de investimento formalmente aprovado para criar reputação de governança no mercado (campanhas de comunicação, marketing, etc.).</t>
  </si>
  <si>
    <t>Desenvolver a reputação no mercado de que a Coca-Cola Company é rigorosa no controle de seus ativos.</t>
  </si>
  <si>
    <t>Metas pessoais formalizadas e/ou centro de custo aprovado e relatório trimestral</t>
  </si>
  <si>
    <t>Centro de custo aprovado</t>
  </si>
  <si>
    <t>Possuem uma pol´pitica descrevendo o processo, além de contrato assinado com uma empresa de cobranças juídicas. Apresentado exemplosde cobraça</t>
  </si>
  <si>
    <r>
      <t xml:space="preserve">#12: </t>
    </r>
    <r>
      <rPr>
        <b/>
        <sz val="36"/>
        <color theme="1" tint="0.14999847407452621"/>
        <rFont val="Century Gothic"/>
        <family val="2"/>
      </rPr>
      <t>CONECTIVIDADE PARA CONTROLE</t>
    </r>
  </si>
  <si>
    <t>Existe um processo formal de controle de ativos por meio de conectividade que define os níveis de criticidade, responsáveis ​​e ações para regularização em cada caso, além de tracking mensal da localização.</t>
  </si>
  <si>
    <t>Há tracking semanal da localização dos equipamentos conectados (com mínimo de 1.000 EDFs ou 2,5% dos equipamentos no mercado), além da geração de planos de ação.</t>
  </si>
  <si>
    <t>Há um cálculo do valor gerado pela rotina e foi validado pela Área de Finanças.</t>
  </si>
  <si>
    <t>Os alertas são integrados à inteligência comercial e as ordens de pedidos são geradas automaticamente sendo direcionadas ao sistema dos executores.</t>
  </si>
  <si>
    <t>Garantir que o Fabricante esteja comprometido com uma rotina de conectividade para controlar a localização dos equipamentos.</t>
  </si>
  <si>
    <t>Processo formal e relatório mensal</t>
  </si>
  <si>
    <t>Relatório semanal e exemplos de execução</t>
  </si>
  <si>
    <t>Racional lógico, rotinas de revisão, lista de participantes e resultado do cálculo</t>
  </si>
  <si>
    <t>Mecanismo utilizado e exemplos de execução</t>
  </si>
  <si>
    <t>Necessário atualizar a política com os níveis de criticidade de movimentação + ações</t>
  </si>
  <si>
    <t>Estão com +2,5% de EDFs com conectividade completa, necessário entender se há tracking semanal (além de planos)</t>
  </si>
  <si>
    <r>
      <t xml:space="preserve">#13: </t>
    </r>
    <r>
      <rPr>
        <b/>
        <sz val="36"/>
        <color theme="1" tint="0.14999847407452621"/>
        <rFont val="Century Gothic"/>
        <family val="2"/>
      </rPr>
      <t>POLÍTICA DE CONTROLE DE EQUIPAMENTOS</t>
    </r>
  </si>
  <si>
    <t>Existe um documento único com a política de controle que inclui as regras para autorização de movimentação no mercado com suas consequências em caso de descumprimento e rotinas de controle de venda zero.</t>
  </si>
  <si>
    <t>O documento único inclui também o processo regular de validação e censo de equipamentos.</t>
  </si>
  <si>
    <t>Toda a equipe de EDF (própria e de terceiros) e Vendas (diretas e indiretas) foi treinada sobre o conteúdo da política no ano atual.</t>
  </si>
  <si>
    <t>Todo el equipo de EDF (propio o tercero) y de Ventas (directo e indirecto) fue entrenado en el contenido de la política en el año corriente.</t>
  </si>
  <si>
    <t>Garantir a existência de uma política formal única de controle de equipamentos.</t>
  </si>
  <si>
    <t>Proceso formal</t>
  </si>
  <si>
    <t>Necessário adequar o venda zero com as definições dos casos</t>
  </si>
  <si>
    <t>Censo e validação são via Sfcoke (diferença é que o censo é cego, já a validação direcionada)</t>
  </si>
  <si>
    <t>A política segue conforme orientação</t>
  </si>
  <si>
    <t>Realizado o treinamento em maio, além do reforço semanal durante a DDS</t>
  </si>
  <si>
    <r>
      <t xml:space="preserve">#1: </t>
    </r>
    <r>
      <rPr>
        <b/>
        <sz val="34"/>
        <color theme="1" tint="0.14999847407452621"/>
        <rFont val="Century Gothic"/>
        <family val="2"/>
      </rPr>
      <t>PROCESAMENTO DE PEDIDO DE INSTALAÇÃO E RECOLHIMENTO</t>
    </r>
  </si>
  <si>
    <t>comentários e Detalhes</t>
  </si>
  <si>
    <t>•    Validado
•    Pendente
•    Não validado</t>
  </si>
  <si>
    <t>Há uma politica única para recolhimento e instalação.</t>
  </si>
  <si>
    <t>Plano 
FUTURO</t>
  </si>
  <si>
    <t>D:  Dinâmico
- : Não Dinâmico</t>
  </si>
  <si>
    <t>Julio</t>
  </si>
  <si>
    <t>Septiembre</t>
  </si>
  <si>
    <t>STATUS 
Suporte</t>
  </si>
  <si>
    <t>Mais que cumpre</t>
  </si>
  <si>
    <t>Melhor Pratica</t>
  </si>
  <si>
    <t>Existe um processo formal de solicitação de instalação e recolhimento e todos os pedidos processados ​​chegam na Área de EDF consolidados em um único relatório, independentemente da origem (ex.: call center, sistema de vendas, whatsapp, etc.).</t>
  </si>
  <si>
    <t>O pedido de instalação inclui os parâmetros acordados no momento da negociação (ex.: posição definida) e existe validação por parte do proprietário do PDV (ex.: assinatura no pedido).</t>
  </si>
  <si>
    <t>O processo de registro no momento da solicitação é digitalizado.</t>
  </si>
  <si>
    <t>O cliente recebe uma notificação digital do status do equipamento em cada etapa.</t>
  </si>
  <si>
    <t>Garantir a qualidade e eficiência do processamento de pedidos para uma correta execução dos serviços de instalação e recolhimento.</t>
  </si>
  <si>
    <t>Processo formal e registro fora do sistema</t>
  </si>
  <si>
    <t>Mecanismo utilizado y Exemplos de ejecución</t>
  </si>
  <si>
    <t xml:space="preserve">MATERIAIS E EXEMPLOS </t>
  </si>
  <si>
    <t>Verificado a política (única para instalação e recolhimento). Os pedidos são consolidados no SAP com a descrição da atividade.</t>
  </si>
  <si>
    <t>Possuem o croqui (em fase de mudança devido a digitalização)</t>
  </si>
  <si>
    <r>
      <t xml:space="preserve">#2: </t>
    </r>
    <r>
      <rPr>
        <b/>
        <sz val="36"/>
        <color theme="1" tint="0.14999847407452621"/>
        <rFont val="Century Gothic"/>
        <family val="2"/>
      </rPr>
      <t>QUALIDADE DE SERVIÇO DE INSTALAÇÃO</t>
    </r>
  </si>
  <si>
    <t>Há uma plataforma chamado owncloud para compartilhamento de dados</t>
  </si>
  <si>
    <t>Necessário ver como anda as rotinas semanais de abastecimento das geladerias após as instalações.</t>
  </si>
  <si>
    <t>Baja</t>
  </si>
  <si>
    <t>Existe uma norma interna para a instalação dos equipamentos e o responsável pelo serviço tem acesso direto para consultas durante o trajeto.</t>
  </si>
  <si>
    <t>A norma deixa claro que o motorista não está autorizado a instalar o equipamento em uma posição do PDV diferente da indicada na solicitação que foi validado pelo proprietário do PDV.</t>
  </si>
  <si>
    <t>Existe um procedimento para destacar os termos-chave do comodato (ex: assinatura adicional nos pontos-chaves, nota de entrega, itens críticos destacados no contrato, script ou material a ser entregue etc.).</t>
  </si>
  <si>
    <t>Existe uma rotina de abastecer o EDF no dia da instalação.</t>
  </si>
  <si>
    <t>Garantir que os equipamentos sejam devidamente instalados no cliente.</t>
  </si>
  <si>
    <t>Processo formal e ferramenta de acesso ao documento</t>
  </si>
  <si>
    <t>Exemplo de execução</t>
  </si>
  <si>
    <t>Possuem uma plataforma chamado owncloud para compartilhamento de dados (separados por área - processo, Gem, Comercial). Referente a instalação é possível ver os fluxos com a orientação das etapas.</t>
  </si>
  <si>
    <t>De acordo com a política é possível observar que de fato o motorista não está autorizado a instalar fora da recomendação.</t>
  </si>
  <si>
    <t>Possível observar no contrato de comodato o destaque para os principais termos. Estão avaliando usar QRCode (dentro do gabinete) para disponibilizar o documento.</t>
  </si>
  <si>
    <t>Possuem uma rotina de abastecimento das geladeiras após a instalação (motorista + ajudantes). Necessário ver como anda as rotinas semanais.</t>
  </si>
  <si>
    <r>
      <t xml:space="preserve">#3: </t>
    </r>
    <r>
      <rPr>
        <b/>
        <sz val="36"/>
        <color theme="1" tint="0.14999847407452621"/>
        <rFont val="Century Gothic"/>
        <family val="2"/>
      </rPr>
      <t>OTIMIZAÇÃO DO RECOLHIMENTO</t>
    </r>
  </si>
  <si>
    <t>Há uma politica  com a  orientação para recolhimento de acordo com os motivos como recomendado no book E2E.</t>
  </si>
  <si>
    <t>Octubre</t>
  </si>
  <si>
    <t>Há um tracking mensal dos equipamentos com possíveis casos de recolhimento com um mínimo de 3 níveis críticos (ex.: venda zero, fechamento do PDV, contaminação, breakeven, etc.), além de um processo formal que define os níveis de criticidade, responsáveis e ações para regularização em cada caso.</t>
  </si>
  <si>
    <t>Há um relatório atualizado pelos vendedores com as ações corretivas tomadas para cada caso e há tracking mensal para verificar a eficácia das ações (retiradas, não retiradas ou revertidas).</t>
  </si>
  <si>
    <t>Há treinamento semestral para 100% da equipe de Vendas sobre negociação para reverter possíveis casos de recolhimento.</t>
  </si>
  <si>
    <t>Existe um ranking mensal de vendedores com o índice de casos revertidos e/ou existe uma equipe de desenvolvedores dedicada exclusivamente à negociação para reversão dos casos.</t>
  </si>
  <si>
    <t>Garantir a existência de uma política de recolhimento de equipamentos e que ela está sendo cumprida.</t>
  </si>
  <si>
    <t>Ranking mensal, centro de custo aprovado e/ou metas pessoais formalizadas</t>
  </si>
  <si>
    <t>Verificado a existência de uma política com a  orientação para recolhimento de acordo com os motivos (recomendação do Book E2E)</t>
  </si>
  <si>
    <r>
      <t xml:space="preserve">#4: </t>
    </r>
    <r>
      <rPr>
        <b/>
        <sz val="36"/>
        <color theme="1" tint="0.14999847407452621"/>
        <rFont val="Century Gothic"/>
        <family val="2"/>
      </rPr>
      <t>TRACKING DE SLA DE INSTALAÇÃO</t>
    </r>
  </si>
  <si>
    <t>Há uma matriz de priorização que contempla tamanho do cliente e região.</t>
  </si>
  <si>
    <t>Necessário verificar o formato de cálculo do SLA.</t>
  </si>
  <si>
    <t>Existe una matriz de priorización con SLA que se empieza a medir a partir del momento del pedido del cliente y la misma está implementada.</t>
  </si>
  <si>
    <t>A matriz de priorização inclui pelo menos 2 critérios (ex.: região, segmento de clientes, quantidade de EDFs, programa de exclusividade, lista foco, etc.) e/ou os serviços são definidos para serem executados em 48 horas, além disso existe um tracking mensal de cumprimento dos tempos definidos.</t>
  </si>
  <si>
    <t>95% das instalações realizadas no trimestre estão de acordo com o SLA.</t>
  </si>
  <si>
    <t>Existem capabilities de utilização de rotas dinâmicas automáticas para instalação.</t>
  </si>
  <si>
    <t>Asegurar que las órdenes de instalación sean ejecutadas de acuerdo a criterios y tiempos definidos.</t>
  </si>
  <si>
    <t>Definição de priorización</t>
  </si>
  <si>
    <t>Definição da priorização e relatório mensal</t>
  </si>
  <si>
    <t>Possuem uma matriz de priorização contemplando: região e tamanho do cliente.</t>
  </si>
  <si>
    <t>Possuem uma matriz de priorização contemplando: região e tamanho do cliente. Mês a mês há um processo de trackeio das informações</t>
  </si>
  <si>
    <r>
      <t xml:space="preserve">#5: </t>
    </r>
    <r>
      <rPr>
        <b/>
        <sz val="36"/>
        <color theme="1" tint="0.14999847407452621"/>
        <rFont val="Century Gothic"/>
        <family val="2"/>
      </rPr>
      <t>TRACKING DE SLA DE RECOLHIMENTO</t>
    </r>
  </si>
  <si>
    <t xml:space="preserve"> Atualizar a planilha com níveis  de fator de risco.</t>
  </si>
  <si>
    <t>Existe uma matriz de priorização com SLA que começa a ser mensurada a partir do momento em que o pedido de recolhimento é feito e está implementada.</t>
  </si>
  <si>
    <t>A matriz de priorização inclui pelo menos 2 critérios (ex.: região, risco de perda, segurança do equipamento, tipo de cliente, etc.) e/ou os serviços estão definidos para serem realizados em 48h, além disso existe um tracking mensal do cumprimento dos tempos definidos.</t>
  </si>
  <si>
    <t>80% dos recolhimentos realizados no trimestre estão de acordo com o SLA.</t>
  </si>
  <si>
    <t>Existem capabilities de utilização de rotas dinâmicas automáticas para recolhimento.</t>
  </si>
  <si>
    <t>Garantir que as ordens de retirada sejam executadas de acordo com critérios e tempos definidos.</t>
  </si>
  <si>
    <t>Definição da priorização</t>
  </si>
  <si>
    <t>Possuem uma matriz de priorização contemplando: região e tamanho do cliente. A matriz de instalação  é a  mesma de recolhimento. Opornidade: atualizar a planilha com níveis  de fator de risco.</t>
  </si>
  <si>
    <r>
      <t xml:space="preserve">#6: </t>
    </r>
    <r>
      <rPr>
        <b/>
        <sz val="36"/>
        <color theme="1" tint="0.14999847407452621"/>
        <rFont val="Century Gothic"/>
        <family val="2"/>
      </rPr>
      <t>ANÁLISE DOS MOTIVOS DO MOVIMENTO</t>
    </r>
  </si>
  <si>
    <t>Os motivos de movimentos são de acordo com o book.</t>
  </si>
  <si>
    <t>No Planificado</t>
  </si>
  <si>
    <t>Os motivos de todos os movimentos de instalação e recolhimento são registrados de acordo com uma classificação pré-definida.</t>
  </si>
  <si>
    <t>A classificação inclui pelo menos 5 dos critérios para instalação (1ª porta, EDF adicional, novo cliente, troca comercial, troca técnica ou eventos) e para recolhimento (venda zero, breakeven, fechamento de PDV, contaminação, consumo de energia, troca comercial, troca técnica mudança ou eventos), além disso existe um tracking mensal de seus motivos vs valores</t>
  </si>
  <si>
    <t>Há um ranking mensal por vendedor do índice de retorno comercial (EDFs com recolhimento por motivos comerciais vs EDFs na rota) e um tracking trimestral dos motivos de movimentos evitáveis ​​que é apresentado em reunião com a Área de Vendas para gerar planos de ação.</t>
  </si>
  <si>
    <t>Os custos dos movimentos por motivos comerciais são assumidos pela Área de Vendas.</t>
  </si>
  <si>
    <t>Assegurar que todos os movimentos estão sendo registrados, classificados, quantificados e monitorados.</t>
  </si>
  <si>
    <t>Motivos para classificação e registro no sistema</t>
  </si>
  <si>
    <t>Motivos de classificação, Registro no sistema e relatório mensal</t>
  </si>
  <si>
    <t>Ranking mensal, relatório trimestral e material e/ou ata da reunião trimestral</t>
  </si>
  <si>
    <t>Centro de custo/orçamento aprovado</t>
  </si>
  <si>
    <t>Os motivos de movimentação são de acordo com a recomendação do book. Os registros são feitos no SAP&gt;</t>
  </si>
  <si>
    <t>Mês a mês é possível ver um processo de acompanhamento das movimentações  (qtd vs custos)</t>
  </si>
  <si>
    <r>
      <t xml:space="preserve">#7: </t>
    </r>
    <r>
      <rPr>
        <b/>
        <sz val="36"/>
        <color theme="1" tint="0.14999847407452621"/>
        <rFont val="Century Gothic"/>
        <family val="2"/>
      </rPr>
      <t>GESTÃO DA LISTA FOCO</t>
    </r>
  </si>
  <si>
    <t>Há uma lista foco  e possivel ver que há uma atualização diaria.</t>
  </si>
  <si>
    <t>Visto  o programa de reconhecimento para as melhores performances, necessário adicionar iniciativas para as piores.</t>
  </si>
  <si>
    <t>Existe um processo formal de atualização da lista foco que inclui: critérios financeiros e de mercado e responsáveis com rotinas estabelecidas, além disso a lista foco é atualizada com frequência máxima semestral.</t>
  </si>
  <si>
    <t>A lista foco é distribuída a cada vendedor, fica disponível para consulta na rota e há um tracking mensal da conversão ao nível do vendedor.</t>
  </si>
  <si>
    <t>Há um ranking trimestral da conversão dos vendedores e um programa de reconhecimento para as melhores performances e um programa de reforço para as piores performances.</t>
  </si>
  <si>
    <t>Existe um mecanismo que sinaliza os clientes foco no handheld/smartphone do vendedor.</t>
  </si>
  <si>
    <t>Garantir que exista um processo de planificação com um output objetivo (lista foco), que oriente e priorize os esforços da equipe de Vendas para negociação de equipamentos.</t>
  </si>
  <si>
    <t>Processo formal e lista semestral</t>
  </si>
  <si>
    <t>Ferramenta para acesso ao material e relatório mensal</t>
  </si>
  <si>
    <t>Ranking trimestral, plano de programa e exemplos de execução</t>
  </si>
  <si>
    <t>Na política é possível verificar a lista foco e a sua frequencia de atualização (diária). Adicionar o formato de estudo para a elaboração da Lista Foco.</t>
  </si>
  <si>
    <t xml:space="preserve">No power Bi é possível a a conversão a nível vendedor e coordenador mês a mês. Adicionar o formato de disponibilização </t>
  </si>
  <si>
    <t>No power Bi é possível a a conversão a nível vendedor e coordenador mês a mês. Visto  o programa de reconhecimento para as melhores performances, necessário adicionar iniciativas para as piores.</t>
  </si>
  <si>
    <t>Estão estudando a possibilidade de utilizar o SFCoke</t>
  </si>
  <si>
    <r>
      <t xml:space="preserve">#8: </t>
    </r>
    <r>
      <rPr>
        <b/>
        <sz val="36"/>
        <color theme="1" tint="0.14999847407452621"/>
        <rFont val="Century Gothic"/>
        <family val="2"/>
      </rPr>
      <t>METAS DE INSTALAÇÃO ( NOVOS E USADOS)</t>
    </r>
  </si>
  <si>
    <t>Possuem metas trimestrais em processo de revisão para odentificar se contemplam EDFs novos e usados.</t>
  </si>
  <si>
    <t>Há metas mensais de instalação bruta e líquida de equipamentos novos e usados ​​definidos para todo o ano, bem como o tracking mensal.</t>
  </si>
  <si>
    <t>O tracking é compartilhado em reunião mensal entre a Área de EDF e de Vendas e há metas mensais de instalação definidas por vendedor com tracking mensal da performance vs meta.</t>
  </si>
  <si>
    <t>As metas de instalação líquida estão sendo alcançadas (YTD).</t>
  </si>
  <si>
    <t>Há evidências de um programa de reconhecimento contínuo para vendedores com o melhor desempenho de instalação.</t>
  </si>
  <si>
    <t>Garantir o comprometimento da Área de Vendas com a meta de instalação de equipamentos.</t>
  </si>
  <si>
    <t>Metas formalizadas e relatório mensal</t>
  </si>
  <si>
    <t>Material e/ou ata da reunião, metas formalizadas e relatório mensal</t>
  </si>
  <si>
    <t>Possuem metas trimestrais em processo de revisão para identificar se contemplam EDFs novos e usados.</t>
  </si>
  <si>
    <r>
      <t xml:space="preserve">#9: </t>
    </r>
    <r>
      <rPr>
        <b/>
        <sz val="36"/>
        <color theme="1" tint="0.14999847407452621"/>
        <rFont val="Century Gothic"/>
        <family val="2"/>
      </rPr>
      <t>NEGOCIAÇÃO DE EQUIPAMENTOS</t>
    </r>
  </si>
  <si>
    <t>Houve um treinamento presencial  sobre tecnicas de negociação e tambem teve um reforço online.</t>
  </si>
  <si>
    <t>Necessário ver o conteúdo do treinamento e verificar se há ferramentas disponíveis (sugestão: material resumido com os principais argumentos).</t>
  </si>
  <si>
    <t>Há ferramentas (ex.: vídeos, materiais impressos, apps, selling stories, etc.) para negociação de equipamentos e as mesmas se encontram disponibilizadas para a equipe de Vendas para consulta na rota.</t>
  </si>
  <si>
    <t>Há treinamento trimestral sobre técnicas de negociação (ex.: retorno em vendas, argumentos de espaço, economia de energia, exclusividade, etc.) com toda a equipe de Vendas.</t>
  </si>
  <si>
    <t>Existe uma matriz de capacitação para vendedores que inclui: treinamento, notas obtidas, data de validade e nota geral para cada vendedor.</t>
  </si>
  <si>
    <t>Há uma equipe de desenvolvedores dedicada exclusivamente à negociação de equipamentos e/ou ferramentas com uso de tecnologia para negociação (ex. realidade virtual para espaço físico).</t>
  </si>
  <si>
    <t>Ter um processo de capacitação que garanta uma negociação de qualidade.</t>
  </si>
  <si>
    <t>Material Aplicado e ferramenta de acesso ao material</t>
  </si>
  <si>
    <t>Matriz de capacitação</t>
  </si>
  <si>
    <t>Centro de custo aprovado e/ou metas pessoais formalizadas e mecanismo usado</t>
  </si>
  <si>
    <t>Realizaram um treinamento presencial sobre técnicas de negociação e reforços online. Necessário ver o conteúdo do treinamento e verificar se há ferramentas disponíveis (sugestão: material resumido com os principais argumentos).</t>
  </si>
  <si>
    <r>
      <t xml:space="preserve">#10: </t>
    </r>
    <r>
      <rPr>
        <b/>
        <sz val="36"/>
        <color theme="1" tint="0.14999847407452621"/>
        <rFont val="Century Gothic"/>
        <family val="2"/>
      </rPr>
      <t>ATRATIVIDADE</t>
    </r>
  </si>
  <si>
    <t>Há um material  de capacitação com métricas em execução.</t>
  </si>
  <si>
    <t>Entender se há dierecionamento para a atratividade de acordo com os critérios estabelecidos e a disponibilização do material para vendas</t>
  </si>
  <si>
    <t>Existe uma definição formal para atratividade que inclui: iluminação, invasão, precificação, limpeza e EDF plugado, a qual está disponível para a equipe de Vendas na rota.</t>
  </si>
  <si>
    <t>Existe entrenamiento Há treinamento semestral sobre atratividade para 100% da equipe de Vendas. sobre atractividad para 100% del equipo de Ventas.</t>
  </si>
  <si>
    <t>A execução dos equipamentos é documentada na rotina básica do vendedor como etapa obrigatória.</t>
  </si>
  <si>
    <t>O Fabricante possui um estudo do volume incremental gerado pelos equipamentos instalados no mercado por porta adicional, canal e segmento.</t>
  </si>
  <si>
    <t>Garantir a atratividade necessária dos equipamentos para maximizar o impulso de compra dos consumidores.</t>
  </si>
  <si>
    <t>Racional lógico do estudo e resultado do cálculo</t>
  </si>
  <si>
    <t>Possuem um material de capacitação com métricas de execução. Necessário entender se há dierecionamento para a atratividade de acordo com os critérios estabelecidos e a disponibilização do material para vendas</t>
  </si>
  <si>
    <r>
      <t xml:space="preserve">#11: </t>
    </r>
    <r>
      <rPr>
        <b/>
        <sz val="36"/>
        <color theme="1" tint="0.14999847407452621"/>
        <rFont val="Century Gothic"/>
        <family val="2"/>
      </rPr>
      <t>INTELIGÊNCIA DE MERCADO</t>
    </r>
  </si>
  <si>
    <t>Há um tracking trimestral da cobertura horizontal (número de clientes com EDFs vs total de clientes do Fabricante) por canal e segmento (diamante, ouro, prata e bronze).</t>
  </si>
  <si>
    <t>Há um tracking trimestral da cobertura vertical (número de EDFs em clientes com EDFs vs. total de clientes com EDFs) por canal e por segmento (diamante, ouro, prata e bronze).</t>
  </si>
  <si>
    <t>Existe um tracking trimestral de SOVI Gelado KO no canal tradicional por segmento (diamante, ouro, prata e bronze).</t>
  </si>
  <si>
    <t>O tracking trimestral inclui dados da concorrência (ex.: cobertura, SOVI Gelado, etc.), assim como existem planos de ação sendo gerados para o crescimento da presença KO.</t>
  </si>
  <si>
    <t>Assegurar uma gestão completa da informação para entendimento da presença dos equipamentos do Fabricante no mercado.</t>
  </si>
  <si>
    <t>CH</t>
  </si>
  <si>
    <t>CV</t>
  </si>
  <si>
    <r>
      <t xml:space="preserve">#12: </t>
    </r>
    <r>
      <rPr>
        <b/>
        <sz val="36"/>
        <color theme="1" tint="0.14999847407452621"/>
        <rFont val="Century Gothic"/>
        <family val="2"/>
      </rPr>
      <t>GESTÃO DE EQUIPAMENTOS DO CLIENTE</t>
    </r>
  </si>
  <si>
    <t>Há um direcionamento  geral para a execução do balcão refrigerado dos clientes.</t>
  </si>
  <si>
    <t>Verificar a possibilidade alguma recomendação na FDS direcionada para os canais</t>
  </si>
  <si>
    <t>Existe um direcionamento de execução KO no equipamento do cliente e o mesmo faz parte da FDS do Fabricante.</t>
  </si>
  <si>
    <t>Há um tracking mensal de análise de SOVI KO em equipamentos do cliente.</t>
  </si>
  <si>
    <t>Há treinamento semestral sobre negociação de espaço gelado do cliente para 100% da equipe de Vendas e o material fica disponível para ser consultado na rota.</t>
  </si>
  <si>
    <t>SOVI KO no equipamento do cliente (YTD) é maior que Share KO NARTD (YTD) - todos os canais.</t>
  </si>
  <si>
    <t>Garantir que haja um processo de monitoramento da presença KO nos espaços gelados de propriedade do PDV.</t>
  </si>
  <si>
    <t>Material de treinamento, lista de participantes e ferramenta de acesso ao material</t>
  </si>
  <si>
    <t>Possuem um direcionamento geral para a execução do balcão refrigerado dos clientes. Verificar a possibilidade alguma recomendação na FDS direcionada para os canais</t>
  </si>
  <si>
    <t>Mês a mês é realizado o acompanhemnto de SOVI nas geladeiras dos clientes</t>
  </si>
  <si>
    <r>
      <t xml:space="preserve">#13: </t>
    </r>
    <r>
      <rPr>
        <b/>
        <sz val="36"/>
        <color theme="1" tint="0.14999847407452621"/>
        <rFont val="Century Gothic"/>
        <family val="2"/>
      </rPr>
      <t>POLÍTICA DE INVERSÃO DE STILLS</t>
    </r>
  </si>
  <si>
    <t>Há direcionamento para STILLS</t>
  </si>
  <si>
    <t>É necessario entender se energético  seria classificado como STILLS</t>
  </si>
  <si>
    <t>Há uma FDS por canal para direcionar a execução de SOVI Gelado de Stills.</t>
  </si>
  <si>
    <t>Há investimentos para plotagem de equipamentos e/ou compra de equipamentos Stills.</t>
  </si>
  <si>
    <t>Há controle trimestral da cobertura horizontal de equipamentos Stills (quantidade de clientes com EDFs Stills vs total de clientes do Fabricante).</t>
  </si>
  <si>
    <t>SOVI Gelado Stills KO (YTD) maior que o Share Valor Stills (YTD).</t>
  </si>
  <si>
    <t>Assegurar que existe uma política de investimento constante e regular da Stills.</t>
  </si>
  <si>
    <t>Relatório de cumprimento (fonte: Nielsen)</t>
  </si>
  <si>
    <t>Na FDS há o direcionamento para Stills</t>
  </si>
  <si>
    <t>Apresentado um planejamento de investimento em Powerade, entretanto é necessário entender se o energétigico seria classificado como still. Outra possibilidade é levantar o investimento direcionado para plotagem Schweppes</t>
  </si>
  <si>
    <r>
      <t xml:space="preserve">#14: </t>
    </r>
    <r>
      <rPr>
        <b/>
        <sz val="36"/>
        <color theme="1" tint="0.14999847407452621"/>
        <rFont val="Century Gothic"/>
        <family val="2"/>
      </rPr>
      <t>CONECTIVIDADE PARA MERCADO</t>
    </r>
  </si>
  <si>
    <t>Há uma politica de direcionamento para mercado.</t>
  </si>
  <si>
    <t>Verificar que as ações listadas na política estão em andamento..</t>
  </si>
  <si>
    <t>Existe um processo formal de monitoramento da execução no mercado por meio de conectividade que define os níveis de criticidade, os responsáveis ​​e as ações para regularização em cada caso, assim como há um tracking mensal das métricas de execução.</t>
  </si>
  <si>
    <t>Há um tracking mensal de monitoramento das métricas de execução que inclui EDFs plugados, luzes, abertura de portas em horário de abastecimento dos equipamentos conectados (com no mínimo 1000 EDFs ou 2,5% de equipamentos no mercado), assim como há planos de ação sendo gerados.</t>
  </si>
  <si>
    <t>Há um tracking mensal de abertura de portas vs. vendas, bem como planos de ação para lidar com possíveis problemas de invasão.</t>
  </si>
  <si>
    <t>A equipe de Vendas tem acesso a informações de abertura de portas durante o trajeto para ter um diálogo de valor com o cliente e/ou o Fabricante possui projetos de inputs adicionais (ex. peso, câmera, etc.) com análise desses dados.</t>
  </si>
  <si>
    <t>Garantir que o Fabricante esteja comprometido com uma rotina de conectividade de mercado.</t>
  </si>
  <si>
    <t>Relatório mensal e exemplos de execução</t>
  </si>
  <si>
    <t>Ferramentas de comunicação para vendas e/ou exemplos de execução</t>
  </si>
  <si>
    <t>Há na política  o direcionamento para Mercado  e existe o controle mensal da abertura portas, no momento o processo de direcionamento para Comercial está pausado. Verificar que as ações listadas na política estão em andamento.</t>
  </si>
  <si>
    <t xml:space="preserve"> quantidade de quipamentos com conectividade completa é de 2,3%</t>
  </si>
  <si>
    <r>
      <t xml:space="preserve">#15: </t>
    </r>
    <r>
      <rPr>
        <b/>
        <sz val="36"/>
        <color theme="1" tint="0.14999847407452621"/>
        <rFont val="Century Gothic"/>
        <family val="2"/>
      </rPr>
      <t>SUSTENTABILIDADE NO MERCADO</t>
    </r>
  </si>
  <si>
    <t>O Fabricante possui material de boas práticas de sustentabilidade através do uso adequado do equipamento e foi validado pela Área de Meio Ambiente e/ou especialistas.</t>
  </si>
  <si>
    <t>Há uma comunicação bimestral (ex.: e-mails, script do vendedor, folders, etc.) com o material sobre práticas de sustentabilidade para 100% dos clientes com equipamentos.</t>
  </si>
  <si>
    <t>Há um tracking mensal do consumo de energia e abertura de portas dos equipamentos conectados, bem como planos de ação com o objetivo de auxiliar os clientes a consumir menos energia e/ou adequar o tamanho do equipamento à sua usabilidade.</t>
  </si>
  <si>
    <t>Existem comunicações personalizadas por cliente que incluem métricas de sustentabilidade com aconselhamento para uma melhor gestão da equipamentos no PDV.</t>
  </si>
  <si>
    <t>Desenvolver um programa de colaboração entre o Fabricante e o cliente com rotinas de envolvimento para o cumprimento da política de sustentabilidade.</t>
  </si>
  <si>
    <t>Ferramentas de comunicação bimestral com o cliente</t>
  </si>
  <si>
    <t>Ferramentas de comunicação com o cliente</t>
  </si>
  <si>
    <r>
      <t xml:space="preserve">#1: </t>
    </r>
    <r>
      <rPr>
        <b/>
        <sz val="36"/>
        <color theme="1" tint="0.14999847407452621"/>
        <rFont val="Century Gothic"/>
        <family val="2"/>
      </rPr>
      <t>PROCESSAMENTO DO PEDIDO DE MANUTENÇÃO</t>
    </r>
  </si>
  <si>
    <t>Possui um sistema interno para consolidação de pedidos (SAB)</t>
  </si>
  <si>
    <t>é necessario o cliente solicitar um status da etapa.</t>
  </si>
  <si>
    <t>Existe um processo formal de solicitação da manutenção e todos os pedidos processados chegam à Área de EDF consolidados em um único relatório, independentemente da origem (ex.: call center, sistema de vendas, whatsapp, etc.).</t>
  </si>
  <si>
    <t>A solicitação inclui o registro do problema relatado pelo cliente de acordo com uma classificação pré-definida.</t>
  </si>
  <si>
    <t>Existe um canal digital alternativo disponível para o cliente (whatsapp, website, bot, app, etc) para abertura de chamado.</t>
  </si>
  <si>
    <t>O cliente recebe digitalmente notificação sobre status do EDF em cada etapa</t>
  </si>
  <si>
    <t>Assegurar a qualidade e eficiência do processamento dos pedidos para uma correta execução dos chamados de manutenção</t>
  </si>
  <si>
    <t>Processo formal e registro no sistema</t>
  </si>
  <si>
    <t>Material aplicado e registro no sistema</t>
  </si>
  <si>
    <t>Possui um sistema interno para consolidação de pedidos (SAB). Formatos possíveis: telefone, whatsapp (via Call Center), vendedor...</t>
  </si>
  <si>
    <t>No SAB exsite uma lista pre-definida para que o operador selecione.</t>
  </si>
  <si>
    <t>Utilizam o whatsapp para abertura de chamado (chatbot)</t>
  </si>
  <si>
    <t>É possível solicitar para a área de atendimento ao cliente um status da etapa, entetanto o procedimento necessita que o cliente solicite essa ação.</t>
  </si>
  <si>
    <r>
      <t xml:space="preserve">#2: </t>
    </r>
    <r>
      <rPr>
        <b/>
        <sz val="36"/>
        <color theme="1" tint="0.14999847407452621"/>
        <rFont val="Century Gothic"/>
        <family val="2"/>
      </rPr>
      <t>SOLUÇÃO REMOTA</t>
    </r>
  </si>
  <si>
    <t>Há uma política e um script de problemas vs soluções.</t>
  </si>
  <si>
    <t>Necessário atualizar a métrica para chamados solucionados remotamente / total de chamados</t>
  </si>
  <si>
    <t>Há um processo formal de solução remota de falhas do equipamento, que define responsáveis, mecanismos (ex.: call center, app, website, etc.) e script das perguntas pré-definidas com possíveis soluções, assim como há registro de todos os chamados solucionados.</t>
  </si>
  <si>
    <t>Há um tracking trimestral que inclui o indicador de solução remota (chamados solucionados vs total de chamados recebidos) e o controle das soluções mais frequentes.</t>
  </si>
  <si>
    <t>Existe análise semestral das falhas mais frequentes não solucionadas remotamente, o script é elaborado junto à área de EDF em base a este acompanhamento e pelo menos 2 vezes ao ano existe uma revisão das perguntas com o objetivo de melhorar o indicador.</t>
  </si>
  <si>
    <t>Há automatização do processo de solução remota (ex.: whatsapp robot) e/ou o 5% de todos os chamados são solucionados remotamente (YTD).</t>
  </si>
  <si>
    <t>Garantir a otimização da atenção ao cliente e gestão da produtividade, minimizando os casos de visita técnica desnecessária.</t>
  </si>
  <si>
    <t xml:space="preserve">Reporte semestral, rotinas semestrais de revisão e lista de participantes </t>
  </si>
  <si>
    <t>Mecanismo utilizado, exemplos de execução e reporte de cumprimento (fonte: E2E)</t>
  </si>
  <si>
    <t>Compartilhar exemplos</t>
  </si>
  <si>
    <t>O relatório do chamado é registrado no SAB. Existe política e script de problemas vs soluções</t>
  </si>
  <si>
    <t>Necessário atualizar a métrica para chamados solucionados remotamente / total de chamados. Correlacionar defeitos com possíveis soluções e ver atualização do script periodicamente</t>
  </si>
  <si>
    <t>Possuem reuniões e análises de acordo com a recomendação do item</t>
  </si>
  <si>
    <r>
      <t xml:space="preserve">#3: </t>
    </r>
    <r>
      <rPr>
        <b/>
        <sz val="36"/>
        <color theme="1" tint="0.14999847407452621"/>
        <rFont val="Century Gothic"/>
        <family val="2"/>
      </rPr>
      <t>QUALIDADE DOS SERVIÇOS NO PDV</t>
    </r>
  </si>
  <si>
    <t>Há uma norma estabelecida para orientar o serviço.</t>
  </si>
  <si>
    <t>Há uma norma interna para manutenção de equipamentos e o responsável do serviço tem acesso direto para consultas durante a rota.</t>
  </si>
  <si>
    <t>O técnico documenta a duração da manutenção e as peças utilizadas em todos os casos, assim como existe uma rotina que garanta que só se encerra a solicitação uma vez que o serviço tenha sido finalizado (ex.: assinatura do cliente, geolocalização do técnico, etc.).</t>
  </si>
  <si>
    <t>Há rotinas (ex.: script do técnico, folheto, gravação telefónica, etc.) que demonstram ao cliente a diferenciação dos serviços realizados (ex.: custo zero, qualidade do serviço, etc.).</t>
  </si>
  <si>
    <t>Existe uma rotina que garanta ao técnico a disponibilidade das peças (ex.: estoque mínimo de segurança por técnico, oficina móvel, etc.), eliminando a necessidade de retornar à oficina mais de uma vez por semana para atualizar o seu estoque.</t>
  </si>
  <si>
    <t>Avaliar a eficiência dos procedimentos de manutenção do equipamento no PDV</t>
  </si>
  <si>
    <t>Registro en el sistema y Exemplos de ejecución</t>
  </si>
  <si>
    <t>Há a norma para orientar o serviço e a disponibilização.</t>
  </si>
  <si>
    <t>Pelo SAP é possível ver o registro do tempo de abertura e fechamento, além de peças utilizadas. O técnico usa um app chamado Pmobile para estes registro, possível verificar todo o procedimento de registro de peças e abertura de chamado (data/hora atualizado automaticamente). Pelo SAB é possível garantir o status do fechamento do chamado</t>
  </si>
  <si>
    <t xml:space="preserve">Há um script com a orientação da rotina de diferenciação do técnico junto ao PDV, na norma é possível assegurar que tal procedimento faz parte do dia a dia do técnico (disponível no owncloud). Além disso há um QR code com informações dos benefícios. </t>
  </si>
  <si>
    <t>Visto a utilização de ofinas módeios, necessário somente entender a frequencia de abastecimento.</t>
  </si>
  <si>
    <r>
      <t xml:space="preserve">#4: </t>
    </r>
    <r>
      <rPr>
        <b/>
        <sz val="36"/>
        <color theme="1" tint="0.14999847407452621"/>
        <rFont val="Century Gothic"/>
        <family val="2"/>
      </rPr>
      <t>QUALIDADE DOS SERVIÇOS NA OFICINA</t>
    </r>
  </si>
  <si>
    <t xml:space="preserve">Visto o layout das áres onde é possível identificar a sinalização no piso e placas, ficando assim visivel qual o tipo de procedimento. </t>
  </si>
  <si>
    <t>Necessário incluir nos procedimentos formais os motivos pre-definidos e o responsáveis pela aprovação.</t>
  </si>
  <si>
    <t>Todas as trocas de equipamentos (comerciais ou técnicos) estão sujeitas a aprovação da Área de EDF (ex.: motivos predefinidos, workflow de aprovação do representante de EDF, etc.).</t>
  </si>
  <si>
    <t>Existe uma definição formal de critérios de avaliação para o tipo de serviço na oficina (limpeza, manutenção ou descarte), os equipamentos são classificados individualmente e existe algum critério de segregação física no armazém (ex.: tipo de manutenção, rotação, etc.).</t>
  </si>
  <si>
    <t>Os critérios de avaliação para o tipo de serviço na oficina incluem o refurbishment e existe uma norma formal da sua execução que garante o aspecto e funcionamento como a de um novo equipamento e inclui a projeção da sua vida útil.</t>
  </si>
  <si>
    <t>Existe automatização dos processos para a realização do serviço na oficina (exemplo; elevador, cinta, etc.)</t>
  </si>
  <si>
    <t>Garantir a eficiência dos processos de manutenção na oficina.</t>
  </si>
  <si>
    <t>Workflow de aprovação e motivos de classificação</t>
  </si>
  <si>
    <t>Processo formal, layout do armazém e exemplos de execução</t>
  </si>
  <si>
    <t>O coordenador de manutenção é o responsavel pela autorização da troca técnica, necessário incluir nos procedimentos formais os motivos pre-definidos e o responsáveis pela aprovação.</t>
  </si>
  <si>
    <t>Visto o layout das áres onde é possível identificar a sinalização no piso e placas, ficando assim visivel qual o tipo de procedimento. Há marcação individual identificando a manutenção é os dados do cooler. Há um layout e um fluxo orientando as etapas.</t>
  </si>
  <si>
    <t>Dentro da política é possível observar a orientação da manutenção visando que o equipamento fique com o aspecto de novo. Necessário adicionar a projeção da sua vida útil.</t>
  </si>
  <si>
    <r>
      <t xml:space="preserve">#5: </t>
    </r>
    <r>
      <rPr>
        <b/>
        <sz val="36"/>
        <color theme="1" tint="0.14999847407452621"/>
        <rFont val="Century Gothic"/>
        <family val="2"/>
      </rPr>
      <t>TRACKING DE SLA DE MANUTENÇÃO</t>
    </r>
  </si>
  <si>
    <t>Há uma priorização de acordo com o fator de urgência e a segmentação do cliente</t>
  </si>
  <si>
    <t>Necessario ver o tracking semanal.</t>
  </si>
  <si>
    <t>Existe uma matriz de priorização com SLA que se começa a medir a partir do momento de abertura do pedido do cliente e a mesma está sendo implementada.</t>
  </si>
  <si>
    <t>A matriz de priorização inclui no mínimo 2 critérios (região, tipo de manutenção, segmento do cliente, quantidade de EDFs, programa de exclusividade, etc.) e/ou os serviços estão definidos para serem executados em 48h, assim como há um tracking mensal de cumprimento dos tempos definidos.</t>
  </si>
  <si>
    <t>O 95% dos serviços realizados no trimestre estão de acordo com o SLA (próprio ou terceiro)</t>
  </si>
  <si>
    <t>Há capabilities de utilização de rotas dinâmicas automáticas para os técnicos</t>
  </si>
  <si>
    <t>Assegurar que as ordens de manutenção sejam executadas de acordo a critérios e tempos definidos.</t>
  </si>
  <si>
    <t>Possuem uma priorização de acordo com o fator de urgência e a segmentação do cliente</t>
  </si>
  <si>
    <t>Possuem uma priorização de acordo com o fator de urgência e a segmentação do cliente. Necessário ver o tracking mensal.</t>
  </si>
  <si>
    <r>
      <t xml:space="preserve">#6: </t>
    </r>
    <r>
      <rPr>
        <b/>
        <sz val="36"/>
        <color theme="1" tint="0.14999847407452621"/>
        <rFont val="Century Gothic"/>
        <family val="2"/>
      </rPr>
      <t>ANÁLISE DE MOTIVOS DE MANUTENÇÃO</t>
    </r>
  </si>
  <si>
    <t>Os técnico realizam a reclassificação dos motivos tendo como base uma lista pré-definida no Pmobile</t>
  </si>
  <si>
    <t>Há rotina de validação do problema real pelo técnico e se registra devidamente o motivo final para todos os chamados de acordo a uma classificação pré-definida.</t>
  </si>
  <si>
    <t>A classificação inclui pelo menos 5 dos critérios para manutenção (reparação interior, compressor, condensador, porta, elétrico, controlador, ventilador, gás, luz ou manutenção preventiva), assim como há um tracking mensal dos motivos vs. quantidades.</t>
  </si>
  <si>
    <t>Existe rotina trimestral para análise dos motivos de manutenção por modelo, fornecedor e idade, assim como planos de ação sendo elaborados</t>
  </si>
  <si>
    <t>Há reuniões trimestrais com o fornecedor maioritário para planos de ação destinados a reduzir os serviços de manutenção.</t>
  </si>
  <si>
    <t>Identificar se há um processo formal de classificação de chamados de manutenção e análise continua para minimização de casos futuros</t>
  </si>
  <si>
    <t>Motivos de classificação e registro no sistema</t>
  </si>
  <si>
    <t>Motivos de classificação, registro no sistema e relatório mensal</t>
  </si>
  <si>
    <t>Relatório trimestral e material y/o ata de reunião trimestral</t>
  </si>
  <si>
    <t>Faz parte da rotina do técnico realizar a reclassificação dos motivos tendo como base uma lista pré-definida no Pmobile. Visto exemplos no SAP.</t>
  </si>
  <si>
    <t>Os critérios sugeridos estão presentes na pre-definição e há tracking de motivos mais frequentes.</t>
  </si>
  <si>
    <r>
      <t xml:space="preserve">#7: </t>
    </r>
    <r>
      <rPr>
        <b/>
        <sz val="36"/>
        <color theme="1" tint="0.14999847407452621"/>
        <rFont val="Century Gothic"/>
        <family val="2"/>
      </rPr>
      <t>PRODUTIVIDADE E CAPACITAÇÃO DOS TECNICOS</t>
    </r>
  </si>
  <si>
    <t xml:space="preserve"> Há retrabalho  para geladeiras que sofrerem necessidade de manutenção após realização do serviço dentro de 1 mês</t>
  </si>
  <si>
    <t>Há um tracking mensal de performance por técnico (próprio ou terceiro) que utiliza pelo menos 2 das seguintes métricas operacionais: reincidência anual, % de serviços realizados no PDV vs troca técnica e cumprimento do SLA</t>
  </si>
  <si>
    <t>Há um tracking mensal de performance por técnico (próprio ou terceiro) que utiliza as seguintes métricas operacionais: reincidência anual, % de serviços realizados no PDV vs troca técnica e cumprimento do SLA, assim como o tracking inclui a métrica qualitativa (pesquisa de satisfação por técnico).</t>
  </si>
  <si>
    <t>Há um ranking trimestral da performance dos técnicos utilizando as métricas operacionais e qualitativas, assim como existe programa implementado de reconhecimento considerando o resultado.</t>
  </si>
  <si>
    <t>Existe capacitação trimestral com toda a equipe técnica (ex.: atendimento pessoal, problemas de iluminação,  reparação menor, regras de solicitação de troca, conectividade, execução do EDF, etc.) e existe uma matriz de capacitação para a função de técnico que inclui: treinamentos, notas obtidas, data de validade e nota geral para cada técnico</t>
  </si>
  <si>
    <t>Garantir a produtividade da equipe técnica e a qualidade dos chamados através de seguimento continuo e programa de treinamento frequente e estruturado</t>
  </si>
  <si>
    <t>Ranking trimestral, plano do programa e exemplos de execução</t>
  </si>
  <si>
    <t>Material de capacitação, lista de participantes e matriz de capacitação</t>
  </si>
  <si>
    <r>
      <t xml:space="preserve">#8: </t>
    </r>
    <r>
      <rPr>
        <b/>
        <sz val="36"/>
        <color theme="1" tint="0.14999847407452621"/>
        <rFont val="Century Gothic"/>
        <family val="2"/>
      </rPr>
      <t>CONTROLE DE PEÇAS DE REPOSIÇÃO</t>
    </r>
  </si>
  <si>
    <t>Há controle de peças, quantidades e custos diretamente no SAP.</t>
  </si>
  <si>
    <t>Há controle de inventário, preços unitários e custos totais.</t>
  </si>
  <si>
    <t>Existe uma rotina mensal e/ou sistema de gerenciamento de peças parametrizado que utiliza, no mínimo, as seguintes métricas: estoque de segurança, preço/lote mínimo e lead-time.</t>
  </si>
  <si>
    <t>Há uma análise trimestral do % de serviços não executados por falta de peça em estoque, bem como planos de ação para minimizar os casos.</t>
  </si>
  <si>
    <t>Todo o processo de solicitação de peças é 100% automatizado e integrado ao sistema.</t>
  </si>
  <si>
    <t>Garantir que haja uma boa gestão do estoque de peças de reposição.</t>
  </si>
  <si>
    <t>Controle de Stock</t>
  </si>
  <si>
    <t>Relatório mensal e/ou mecanismo usado</t>
  </si>
  <si>
    <t>Possui o controle de peças, quantidades e custos diretamente no SAP.</t>
  </si>
  <si>
    <t>No SAP é possível observar cada um destes critérios.</t>
  </si>
  <si>
    <r>
      <t xml:space="preserve">#9: </t>
    </r>
    <r>
      <rPr>
        <b/>
        <sz val="36"/>
        <color theme="1" tint="0.14999847407452621"/>
        <rFont val="Century Gothic"/>
        <family val="2"/>
      </rPr>
      <t>GERENCIAMENTO DE GARANTIA DE FORNECEDORES</t>
    </r>
  </si>
  <si>
    <t>Há acompanhamento dos custos médios de manutenção para EDFs com menos de 5 anos através de um powerbi.</t>
  </si>
  <si>
    <t>Existe um estudo que verifica o custo médio de manutenção de EDFs com menos de 5 anos por fornecedor e modelos utilizados pelo Fabricante.</t>
  </si>
  <si>
    <t>O crédito só é aceito em troca de garantia quando comprovado o benefício (o crédito é superior ao custo médio de Manutenção de EDFs com menos de 5 anos) e/ou o processo de garantia é aplicado, existe uma matriz de cobertura e direcionamento aos fornecedores .</t>
  </si>
  <si>
    <t>Há um controle financeiro anual dos savings gerados.</t>
  </si>
  <si>
    <t>Os savings gerados são destinados à Área de EDF (ex.: projetos, compra de novos equipamentos, etc.).</t>
  </si>
  <si>
    <t>Garantir que o fabricante esteja comprometido com uma rotina de conectividade para Manutenção.</t>
  </si>
  <si>
    <t>Resultado do cálculo e/ou material aplicado e exemplos de execução</t>
  </si>
  <si>
    <t>Possuem um powerbi para acompanhamento dos custos médios de manutenção para EDFs com menos de 5 anos.</t>
  </si>
  <si>
    <r>
      <t xml:space="preserve">#10: </t>
    </r>
    <r>
      <rPr>
        <b/>
        <sz val="36"/>
        <color theme="1" tint="0.14999847407452621"/>
        <rFont val="Century Gothic"/>
        <family val="2"/>
      </rPr>
      <t>CONECTIVIDADE PARA MANUTENÇÃO</t>
    </r>
  </si>
  <si>
    <t>Possuem procedimento formal e rotina de acompanhamento.</t>
  </si>
  <si>
    <t>Incluir alguma relação com os níveis de criticidade para os motivos de funcionamento atípico identificados.</t>
  </si>
  <si>
    <t>Existe um processo formal de manutenção através de conectividade que define os níveis de criticidade, responsáveis ​​e ações para regularização em cada caso, além de tracking mensal de funcionamentos atípicos.</t>
  </si>
  <si>
    <t>Há um tracking semanal do funcionamento atípico dos equipamentos conectados (com um mínimo de 1.000 EDFs ou 2,5% dos equipamentos no mercado), assim como planos de ação sendo gerados.</t>
  </si>
  <si>
    <t>Existe um cálculo do valor gerado através da rotina e validado pela área Financeira.</t>
  </si>
  <si>
    <t>Os alertas são integrados à inteligência técnica, os pedidos são gerados automaticamente sendo direcionados ao sistema dos executores.</t>
  </si>
  <si>
    <t>ConectividadE</t>
  </si>
  <si>
    <t>Reporte semanal e exemplos de execução</t>
  </si>
  <si>
    <t xml:space="preserve"> Quantidade de quipamentos com conectividade completa é de 2,3%. Necessário incluir alguma relação com os níveis de criticidade para os motivos de funcionamento atípico identificados.</t>
  </si>
  <si>
    <r>
      <t xml:space="preserve">#1: </t>
    </r>
    <r>
      <rPr>
        <b/>
        <sz val="36"/>
        <color theme="1" tint="0.14999847407452621"/>
        <rFont val="Century Gothic"/>
        <family val="2"/>
      </rPr>
      <t>PROCEDIMENTOS PARA MINIMIZAR O DESCARTE</t>
    </r>
  </si>
  <si>
    <t>Há uma norma com critérios para descarte muito bem estabelecido.</t>
  </si>
  <si>
    <t>Existe uma norma formal definindo os critérios para a decisão de descarte, estes foram validados pela Área de Finanças, Controladoria e/ou Contabilidade, e o responsável tem acesso direto para consulta durante a atividade.</t>
  </si>
  <si>
    <t>A norma evidência que só são descartados equipamentos irreparáveis (ex.: casos de obsolescência ou peça indisponível para compra) ou com payback negativo (baseado no estudo de custos para manutenção vs. projeção de receitas da vida útil prolongada).</t>
  </si>
  <si>
    <t>Há treinamento semestral para toda a equipe de descarte sobre os critérios.</t>
  </si>
  <si>
    <t>A Área de Auditoria valida o processo de descarte pelo menos duas vezes ao ano.</t>
  </si>
  <si>
    <t>Garantir a existência de um processo que minimiza as baixas, assegurando que a vida útil seja a maior possível.</t>
  </si>
  <si>
    <t>Processo formal, rotinas de revisão com lista de participantes e ferramenta de acesso ao documento</t>
  </si>
  <si>
    <t>Material de treinamento semestral e lista de participantes</t>
  </si>
  <si>
    <t>Relatório de auditoria semestral</t>
  </si>
  <si>
    <t>Há uma norma com critérios para descarte</t>
  </si>
  <si>
    <t>Realizaram um treinamento em fevereiro.</t>
  </si>
  <si>
    <t>As auditorias internas são realizadas mensalmente  - para a evidência foi visto o referente a junho - (Área de Meio ambiente)</t>
  </si>
  <si>
    <r>
      <t xml:space="preserve">#2: </t>
    </r>
    <r>
      <rPr>
        <b/>
        <sz val="36"/>
        <color theme="1" tint="0.14999847407452621"/>
        <rFont val="Century Gothic"/>
        <family val="2"/>
      </rPr>
      <t>APROVAÇÃO E SEGREGAÇÃO DO DESCARTE</t>
    </r>
  </si>
  <si>
    <t>Há um laudo com motivos para cada equipamento descartado e</t>
  </si>
  <si>
    <t>Necessário atualizar o tracking de armazenamento e ver com o é feito o direcionamento do motivo  selecionado e a necessidade de descarte</t>
  </si>
  <si>
    <t>Existe um reporte técnico para cada equipamento destinado a descarte que inclui o diagnóstico e os critérios utilizados.</t>
  </si>
  <si>
    <t>Existe um workflow de aprovação que passa pela Área de Finanças</t>
  </si>
  <si>
    <t>Os equipamentos são segregados digital e fisicamente em uma área sinalizada e marcados individualmente.</t>
  </si>
  <si>
    <t>Há uma política de armazenamento que define a quantidade e/ou o prazo máximo para descarte, há um tracking trimestral e a mesma está sendo cumprida.</t>
  </si>
  <si>
    <t>Garantir a existência de um procedimento formal para a aprovação do descarte de equipamentos e a organização dos EDFs segregados para esse fim</t>
  </si>
  <si>
    <t>Workflow de aprovação</t>
  </si>
  <si>
    <t>Layout do armazém e exemplos de execução</t>
  </si>
  <si>
    <t>Processo formal, relatório trimestral e reporte de cumprimento.</t>
  </si>
  <si>
    <t>Cada equipamento descartado possui um laudo com os motivos. Material devidamente assinado. Necessário ver com o é feito o direcionamento do motivo  selecionado e a necessidade de descarte</t>
  </si>
  <si>
    <t>O diretor comercial é responsável a aprovação finaceira.</t>
  </si>
  <si>
    <t>No  sistema os equipamentos ficam sinalizados como INAT. Fisicamente são segregados em lugar apropriado. Os equipamentos assim que são desinados para descarte já saem com o gabinete cortado  e sinalizado indicivualmente.</t>
  </si>
  <si>
    <t>Capacidade máxima de 15% do estoque e 15 dias como prazo limite. Necessário atualizar o tracking de armazenamento.</t>
  </si>
  <si>
    <r>
      <t xml:space="preserve">#3: </t>
    </r>
    <r>
      <rPr>
        <b/>
        <sz val="36"/>
        <color theme="1" tint="0.14999847407452621"/>
        <rFont val="Century Gothic"/>
        <family val="2"/>
      </rPr>
      <t>ANÁLISE DO DESCARTE</t>
    </r>
  </si>
  <si>
    <t>Há  na política a descrição da atividad.</t>
  </si>
  <si>
    <t>Todos os EDFs descartados possuem registro no sistema com informação de data de descarte, número de série, atualização cadastral e valor residual</t>
  </si>
  <si>
    <t>Existem análises trimestrais dos EDFs descartados contendo no mínimo: motivo de baixa, idade, fornecedor e modelo</t>
  </si>
  <si>
    <t>Há um tracking trimestral que inclui a % da quantidade de equipamentos descartados vs o parque total do Fabricante e o valor residual total do equipamento descartado no período.</t>
  </si>
  <si>
    <t>A média de anos de equipamentos descartados está acima de 12 anos (YTD).</t>
  </si>
  <si>
    <t>Garantir o correto registro das baixas de acordo com as normas para gerar análise de descarte</t>
  </si>
  <si>
    <t>Possuem na política a descrição da atividade. No SAP é possível ver os critérios e dados de registro.</t>
  </si>
  <si>
    <t>Possuem um Powerbi (necessário atualização)</t>
  </si>
  <si>
    <r>
      <t xml:space="preserve">#4: </t>
    </r>
    <r>
      <rPr>
        <b/>
        <sz val="36"/>
        <color theme="1" tint="0.14999847407452621"/>
        <rFont val="Century Gothic"/>
        <family val="2"/>
      </rPr>
      <t>SUSTENTABILIDADE PARA O DESCARTE</t>
    </r>
  </si>
  <si>
    <t>Há uma política que enfatiza os critérios gerais para reutilização de peças</t>
  </si>
  <si>
    <t>Necessário entender se há alguma definição clara para as principais peças reaproveitadas.</t>
  </si>
  <si>
    <t>Existe um processo formal de sustentabilidade para o descarte que define critérios claros de reutilização de peças, assim como o registro no estoque de todas as peças reutilizadas</t>
  </si>
  <si>
    <t>Há direcionamento formal de material não reutilizável para recolhimento por empresas especializadas</t>
  </si>
  <si>
    <t>Há um tracking trimestral de % de material e/ou gases reutilizado vs. descartado do equipamento, e uma meta formalmente definida para maximizar a reutilização.</t>
  </si>
  <si>
    <t>Há programas de sustentabilidade de peças reutilizadas entre Fabricantes, fornecedores (ex.: troca de peças por crédito ou novo equipamento) e/ou agentes sociais.</t>
  </si>
  <si>
    <t>Identificar se há ações efetivas no que se refere a sustentabilidade para descarte</t>
  </si>
  <si>
    <t>Reporte trimestral e processo formal</t>
  </si>
  <si>
    <t>Compartilhar critérios de reutilização</t>
  </si>
  <si>
    <t>Visto a política que enfatiza os critérios gerais para reutilização de peças, necessário entender se há alguma definição clara para as principais peças reaproveitadas. No sistema é possível ver a quantidade de peças reaproveitadas e se estão disponíveis para uso.</t>
  </si>
  <si>
    <r>
      <t xml:space="preserve">#5: </t>
    </r>
    <r>
      <rPr>
        <b/>
        <sz val="36"/>
        <color theme="1" tint="0.14999847407452621"/>
        <rFont val="Century Gothic"/>
        <family val="2"/>
      </rPr>
      <t>POLÍTICA DE DESCARTE DE EQUIPAMENTOS</t>
    </r>
  </si>
  <si>
    <t>Há uma norma com critérios para descarte.</t>
  </si>
  <si>
    <t xml:space="preserve"> Necessário atualizar com os critérios formais para reutilização de peças</t>
  </si>
  <si>
    <t>Há um documento único com a política de descarte que inclui procedimentos para minimizar o descarte, com os critérios definidos e utilização de reportes técnicos por equipamentos</t>
  </si>
  <si>
    <t>O documento único também inclui o fluxo de autorização para as baixas e as informações  necessárias para registro no sistema (data de descarte, número de série, atualização de status e valor residual)</t>
  </si>
  <si>
    <t>O documento único também inclui a política de armazenamento com a definição das quantidades e/ou limite máximo de tempo para o descarte e os critérios formais para a reutilização de peças.</t>
  </si>
  <si>
    <t>Toda a equipe de descarte foi treinada sobre o conteúdo da política nos últimos 12 meses.</t>
  </si>
  <si>
    <t>Garantir a existência de uma política formal única de descarte de equipamentos</t>
  </si>
  <si>
    <t>Há uma norma com critérios para descarte. Fica a cargo do diretor comercial a aprovação financeira. A disponibilização é via owncloud, nas oficinas há a disponibilibilização via toten .</t>
  </si>
  <si>
    <t>O fluxo de aprovação com os devidos responsáveis está na política</t>
  </si>
  <si>
    <t>Verificado a existência dos limites vinculados ao armazenamento de geladeiras para descarte. Necessário atualizar com os critérios formais para reutilização de peças</t>
  </si>
  <si>
    <t>Realizado um treinamento sobre a política em fevereiro, necessário entender o conteudo do material , objetivos, fotos de treinamentos práticos...</t>
  </si>
  <si>
    <t>Status parcial</t>
  </si>
  <si>
    <t>GAP 2</t>
  </si>
  <si>
    <t>O processo de solução remota é voa chatbot do whatsapp. Necessário adicionar algu print de ações para casos de solução remota</t>
  </si>
  <si>
    <t>Apresentaram a política e um excel complementar com as definições para cada caso de venda zero. Necessário adicionar essas definições à politica.</t>
  </si>
  <si>
    <t>Identificar a viabilidade de propor o recolhimneto com menos de 90 dias</t>
  </si>
  <si>
    <t>Finalizado</t>
  </si>
  <si>
    <t>En Progreso</t>
  </si>
  <si>
    <t>Realizada a divulgação para o time comercial em reuniões</t>
  </si>
  <si>
    <t>Apresentado um vídeo com a entrevista do colaborador da área.</t>
  </si>
  <si>
    <t>Realizado u treinamento sobre a nova política de descarte para toda equipe. O novo material está disponibilzado via owncloud</t>
  </si>
  <si>
    <t>Apresentado os critérios definidos para reaproveitamento das peças dentro da política.</t>
  </si>
  <si>
    <t>Mejor Práctica</t>
  </si>
  <si>
    <t>Cumple</t>
  </si>
  <si>
    <t>Há um workshop anual de inovação promovido pela Área de EDF com a participação de convidados (diferentes áreas, fornecedores, outros Fabricantes, clientes, consultores, etc.) com o objetivo de gerar novas ideias.</t>
  </si>
  <si>
    <t>Areas de meio ambiente, tecnica, e trade amrketing estão sendo envolvidas em rotinas de inovação e No processo de priorização contempla complexidade e custo e há um gant sendo feito.</t>
  </si>
  <si>
    <t>Benchmarking</t>
  </si>
  <si>
    <t>Possuem o processo de recuperação via empresa de cobrança e controle da taxa de rec.</t>
  </si>
  <si>
    <t>O retrabalho é realizado para geladeiras que sofrerem necessidade de manutenção após realização do serviço dentro de 1 mês (inclusive para defeitos diferentes). Além desse considera o SLA e a troca técnica</t>
  </si>
  <si>
    <t>Não Cumpre</t>
  </si>
  <si>
    <t>Dezembro</t>
  </si>
  <si>
    <t>Abril</t>
  </si>
  <si>
    <t>Novembro</t>
  </si>
  <si>
    <t>Janeiro</t>
  </si>
  <si>
    <t>Fevereiro</t>
  </si>
  <si>
    <t>Março</t>
  </si>
  <si>
    <t>(mai/2023): em um powerbi conseguem rastrear informações como idade, valor residual de cada equipamento descartado. Em um formulário registram os motivos e data para cada equipamento associado. Na política há a descrição dos motivos</t>
  </si>
  <si>
    <t>Mayo</t>
  </si>
  <si>
    <t>(mai/2023): Apresentao apolítica com a inclusão dos motivos que resultam na troca técnica. Há a definição dos responsáveis pela aprovação da execução desse procedimento</t>
  </si>
  <si>
    <t>(mai/2023): Apresentada a nota fiscal com a informação de envio para a empresa sucateira especializada. Apresentada a formalização da atividade mediante contrato assinado com a empresa.</t>
  </si>
  <si>
    <t>(mai/2023): apresentada a política com as definições dos procedimentos de manutenção e critérios para a projeção da vida útil, realizam teste de carga de gás e compressão para medir o impacto de 3 a 4 anos. Apresentaram um exemplo onde por meio de testes com o amperimetro foi possível observar a necesidade da troca do compressor, prolongando o ciclo de refrigeração do equipamento em pelo menos 3 anos.</t>
  </si>
  <si>
    <t>Más que Cumple</t>
  </si>
  <si>
    <t>Apresentada a atualiação política de estoque, onde são definidos as capacidades máximas e a ferramenta de acompanhamento junto com os responsaveis para cada etapa.</t>
  </si>
  <si>
    <t>Possuem todo  um acompanhamento trimestral dos equipamentos descartados junt com o vaor total de residuo descartado</t>
  </si>
  <si>
    <t>(jul/2023): participação da Anne e do Paulo</t>
  </si>
  <si>
    <t>(ju/2023): Fabricante participou em junho de uma reunião presencial no RJ com a AFBCC.</t>
  </si>
  <si>
    <t>(jul/2023): Apresentada as definições do venda zero na política, vale destacar que mudaram a visão para 15, 30, 45.</t>
  </si>
  <si>
    <t>(jun/2023): como o vendedor tem acesso à esse material durante a rota ? Seria legal trazer exemplos da utilização desse material durante a rota. (jul/2023): apresentado o guia de bolso junto com os vendedores.</t>
  </si>
  <si>
    <t>Alinhar com a Coca-Cola se Schweppes seria classificada como still. (jun/2023): apresentada duas notas fiscais referente a compra de um total de 100 unidades de powerade.</t>
  </si>
  <si>
    <t>Há um FDS digitalizado através do SF coke e disponivel para ser consultado durante a rota</t>
  </si>
  <si>
    <t>Possuem um direcionamento geral para a execução do balcão refrigerado dos clientes.</t>
  </si>
  <si>
    <t>(jul/2023): pendente mostrar por tamanho de clientes e indicar que é um documento único (planograma e 1ª posição estão em um outro documento)</t>
  </si>
  <si>
    <t>(jul/2023): Necessário somente ver alguma aprovação ou revisão por parte de Trade. A disponibilização é feita via SFCoke (time de vendas), neessário ver também com a área técnica.
(ago/2023): visto o email com a validação da FDS por parte de trade o diretório de compartilhamento para GEEM.</t>
  </si>
  <si>
    <t>(ago/2023): Há um treinamento com um material completo sobre planograma e seus beneficios. Item dinâmico validado</t>
  </si>
  <si>
    <t>(ago/2023): pontuação dinâmico validado</t>
  </si>
  <si>
    <t>(ago/2023): pontuação dinâmico validado. No Powerbi é possível ver a média mensal por equipamento</t>
  </si>
  <si>
    <t>(ago/2023): pontuação dinâmico validado. Apresentada a atas das agendas mensais com os participantes e os planos de ação.</t>
  </si>
  <si>
    <t>Areas de meio ambiente, tecnica, e trade amrketing estão sendo envolvidas em rotinas de inovação.
(ago/2021): apresentada a lista de inovações (caixa simuladora de geladeira para testar controladores e impressora 3D para peças). Visto os participantes de áreas diversas.</t>
  </si>
  <si>
    <t>No processo de priorização contempla complexidade e custo e há um gant sendo feito. (ago/2023): pontuação dinâmica validada. Possuem os criterios de complexidade e custo + gantt</t>
  </si>
  <si>
    <t>Relatorio é feito em tempo real no trello e compartilhado com o responsavel da area. (ago/2023): pontuação dinâmico validado. As agendas com SLT estão acontecendo e o tracking é realizado diretamente no trello.</t>
  </si>
  <si>
    <t xml:space="preserve">Ainda não há um workshop anual porem esta sendo planejado para o proximo ano.
(ago/2023): pontuação dinâmica validada. </t>
  </si>
  <si>
    <t>(ago/2023): pontuação dinâmica validada</t>
  </si>
  <si>
    <t>Há uma pesquisa sendo feita na qual engloba todos os criterios e nessa pesquisa há um campo para feedback no qual ajuda no desenvolvimento.
(ago/2023): pontuação dinâmica validada. Nas reuniões trimestrais são gerados os planos de ação.</t>
  </si>
  <si>
    <t>(ago/2023): pontuação dinâmica validada. As pesquisas seguem, inclusive abrangem outras áreas como por exemplo jurídico</t>
  </si>
  <si>
    <t>(ago/2023): pontuação dinâmica validada. Reunião realizada tendo como foco a pesquisa e planos de ação.</t>
  </si>
  <si>
    <t>(ago/2023): Apresentaram a pesquisa de SLA, nessário verificar os critérios exemplificados</t>
  </si>
  <si>
    <t>(ago/2023): pontuação dinâmica validada. Verificado que possuem um atingimento da meta mensal visando alcançarem a projeção definida de equipamentos com conectividade.</t>
  </si>
  <si>
    <t>(ago/2023): Apresentada a política de sustentabilidade. A meta de redução de carbono está atrelada a substituição do parque por equipamentos com gás R290 em 60% até 20230, atualmente estão com 29%</t>
  </si>
  <si>
    <t>(ago/2023): Apresentado o powerbi para companhamento de consumo de energia e do parque sustentável vs não sustentável.</t>
  </si>
  <si>
    <t>Paulo participa semanalmente das agendas com a equipe e mensalmente realiza uma rotina com a diretoria (formalizada em ata com os planos). 
(ago/2023): pontuação dinâmica validada</t>
  </si>
  <si>
    <t>Possuem uma ferramenta própria para registrar as atas, além de um controle direcionado em um planner (onde há o registro do responsável por cada item e quais são os resultados esperados.). 
(ago/2023): pontuação dinâmica validada</t>
  </si>
  <si>
    <t>1. Archivo de revisión Ítems dinámicos</t>
  </si>
  <si>
    <t>Modulo</t>
  </si>
  <si>
    <t>Data Revisão</t>
  </si>
  <si>
    <t>Total Ítens Dinâmicos validados pre-fechamento 2023</t>
  </si>
  <si>
    <t>Total Ítems Dinámicos validados</t>
  </si>
  <si>
    <t>Total Itens Dinámicos Pendentes (*)</t>
  </si>
  <si>
    <t>Pontuação E2E pre-fechamento 2023</t>
  </si>
  <si>
    <t>Pontuação E2E Atual</t>
  </si>
  <si>
    <t>2. Cierre Diagnóstico 2023</t>
  </si>
  <si>
    <t>Pontuação atualizada</t>
  </si>
  <si>
    <t>Itens Dinâmicos validados</t>
  </si>
  <si>
    <t>Itens Dinâmicos validados pre-cierre 2023</t>
  </si>
  <si>
    <t>Formatação condicional</t>
  </si>
  <si>
    <t>Tema</t>
  </si>
  <si>
    <t>Quantidade "D"</t>
  </si>
  <si>
    <t>Puntuación E2E Actual</t>
  </si>
  <si>
    <t>Puntuación E2E  pre-cierre 2023</t>
  </si>
  <si>
    <t>Total pontuação din perdida</t>
  </si>
  <si>
    <t>Puntuación E2E</t>
  </si>
  <si>
    <t>Revisión [R]</t>
  </si>
  <si>
    <t>Obs: Colar valor  antes do call nos campos amarelos</t>
  </si>
  <si>
    <t>(ago/2023): Apresentaram o 6 criterios. Apresentaram  o saving gerado pela impressora 3D, onde produzem cases para envolver o circuito interno da geladeira</t>
  </si>
  <si>
    <t>Ago/23: Verificado o Feedback do CEPG.</t>
  </si>
  <si>
    <t>(set/2023): apresentada a carta de 2023 devidamente assinada</t>
  </si>
  <si>
    <t>(set/2023): A carta é assinada todos os anos, consideramos a pontuação pois foi explicado que o planejamento dela ocorreu desde o ano passado.</t>
  </si>
  <si>
    <t>(set/2023): Não foi possível observar dois anos completos.</t>
  </si>
  <si>
    <t>(set/2023): Possuem o acompnahmento de todas as variáveis solicitadas.</t>
  </si>
  <si>
    <t>(set/2023): Possuem toda a rotina definida em política e o acompnhamento no Power Bi</t>
  </si>
  <si>
    <t>(set/2023): Todos os critérios estão sendo cumpridos.</t>
  </si>
  <si>
    <t>(jul/2023): semanalmente realizam uma reunião com a Metalfrio devidamente registrada em ata. Durante a reunião é apresentado o SLA e definido planos de ação (ex:verificação de possibilidade de recebimento de EDF vs capacidade no estoque.
(set/2023): apresentado exemplos de atas com informação dos planos de ação.</t>
  </si>
  <si>
    <t>(set/2023): Atualmente cada equipamento está registrado no Power BI. Todos os criterios foram etendidos</t>
  </si>
  <si>
    <t>(set/2023): Apresentada análises por SKU</t>
  </si>
  <si>
    <t>(set/2023): Apresentada uma tabela relacionando somente a pivot, necessario acrescentar os demais modelos.</t>
  </si>
  <si>
    <t>(set/2023): o acompanhmento de inventário é semanal, possuem um power bi para controla. As tratativas são passadas por email</t>
  </si>
  <si>
    <t>(set/2023): Apresentada a lista de presença e o conteudo da política. Treinamento realizado em julho.</t>
  </si>
  <si>
    <t>(set/2023): apresentado o checklist da auditoria de 5S, inclusive a área foi premiada como Área Modelo da empresa. Não apresentaram planos de ação devido a nota star em 100%.</t>
  </si>
  <si>
    <t>(set/2023): Apresentada a certificação da Área de geladeira: 100%</t>
  </si>
  <si>
    <t>(set/2023): Apresentada a relação de participantes e o conteudo da política.</t>
  </si>
  <si>
    <t>(set/2023): Apresentado o mesmo item do diagnóstico inicial, oportunidade de ter um manual mais completo.</t>
  </si>
  <si>
    <t>(set/2023): Apresentada todas as variáveis solicitadas</t>
  </si>
  <si>
    <t>(set/2023): Apresentada a relação de acompanhamento de indicadores e os planos de priorização.</t>
  </si>
  <si>
    <t>(set/2023): De acordo com o report mensal o indicador está em 4,2%</t>
  </si>
  <si>
    <t>(set/2023): Apresentado o treinamento realizado em agosto + lista de participantes. O conteúdo é diretamente a política. Oportunidade pra criar material proprio.</t>
  </si>
  <si>
    <t>Vendas zeros são repassados por email para os consultores, acrescentado também a definição das ações para regularixação na política. Há um tracking mensal.
(set/2023): possuem uma planilha de acompanhamento de venda a nível vendedor e gerencia. O venda zero começa a ser medido com 15/30 e 45 dias.</t>
  </si>
  <si>
    <t>Há o detalhamento dos principais motivos e por meio da planilha de controle é possível identificar a relação das maiores causas apresentadas por vendedor.
(set/2023): possuem uma planilha de acompanhamento de venda a nível vendedor e gerencia. O venda zero começa a ser medido com 15/30 e 45 dias.</t>
  </si>
  <si>
    <t>Realizam reuniões trimestrais para debater os maiores motivos de venda zero e a partir disso desenvolvem planos de ação. Necessário somente arescentar exemplos principlamente relacionados a ações em clientes inativos.
(set/2023): possuem acompanhamentodos maiores motivos de venda zero. Oportunidade para tornar isso mais faciolmente identificado (visual) no dashboard.</t>
  </si>
  <si>
    <t>(set/2023): de acordo com o reporte o resultado está em 1,4%</t>
  </si>
  <si>
    <t xml:space="preserve">sep/23: Acompanhamento mensal </t>
  </si>
  <si>
    <t>Politica devidamente definida por niveis de movimentação e suas ações
Sep/23: atualização semanal no Power BI con leituras de equipos movidos, que são verificados pelo analista GEM</t>
  </si>
  <si>
    <t>Estão com +2,5% de EDFs com conectividade completa, necessário entender se há tracking semanal (além de planos)
Sep/23: Tem semanal pelo Power BI, plano de ação de acordo com a politica e 1328 no mês agosto</t>
  </si>
  <si>
    <t>(out/2023): Pontuação dinâmica validada.</t>
  </si>
  <si>
    <t>(out/2023): Pontuação dinâmica validada. Apresentado um dahboard com a relação de maiores ações e motivos. Sugestão inserir as análises no BI do parcial</t>
  </si>
  <si>
    <t>(out/2023): Pontuação dinâmica validada. Realizaram e disponibilizaram a informa do conteúdo via QRCode</t>
  </si>
  <si>
    <t>(out/2023): Pontuação dinâmica validada. Criterios: priorização a nível canal e tipo de geladiera (nova pou usada)</t>
  </si>
  <si>
    <t>(out/2023): Pontuação dinâmica validada. Atingimento de 96% (prazo de 7 a 14 dias)</t>
  </si>
  <si>
    <t>A  matriz é atualizada através do SAP.
(out/2023): Pontuação dinâmica validada.</t>
  </si>
  <si>
    <t>(out/2023): Apresentado o ranking de vendedores.</t>
  </si>
  <si>
    <t>(out/2023): Pontuação dinâmica validada. Visto os dados extraídos da pesquisa RED</t>
  </si>
  <si>
    <t>treinamentos estão realziados sobre negociaçãopara toda a equipe de vendas.
(out/2023): Pontuação dinâmica validada. Sugestão: inserir no material um melhor direcionamento de vantaens para o cliente em  seguir com a proposta.</t>
  </si>
  <si>
    <t>Há na política  o direcionamento para Mercado  e existe o controle mensal da abertura portas, no momento o processo de direcionamento para Comercial está pausado. As ações listadas na política estão em andamento.
(out/2023): Pontuação dinâmica validada. Elaboraram um dashboard proprio referente a conectividade.</t>
  </si>
  <si>
    <t>(out/2023): Possuem 1120 EDFs conectados e realizam o trancking das métricas no dashboard proprio, necesario somente estabalecer um plano partir de um histórico (em desenvolvimento).</t>
  </si>
  <si>
    <t>(out/2023): Apresentarsm um material compartilhado por email com as definições da negociação da localização do equipamento. Contrato de comodato digital é assinado posteriormente pelo PDV.</t>
  </si>
  <si>
    <t>(out/2023): Processo realizado diretamente no SFCoke</t>
  </si>
  <si>
    <t>(out/2023): Apresentada a metologia da elaboração da Lista Foco, além da lista foco propriamente dita</t>
  </si>
  <si>
    <t>(out/2023): a distribuição para os vendedores é via onecloud e por meio do Sfcoke. Apresentaram uma relação da conversão quantitativa por vendedor.</t>
  </si>
  <si>
    <t>(out/2023): Necessário adicionar uma relação % vs a meta e assim entender a cada trimestre quais são os vendedores com as maiores performances.</t>
  </si>
  <si>
    <t>(out/2023): Além do solicitado realizam o trackin com metas de instalação de usados.</t>
  </si>
  <si>
    <t>Há treinamentos com o mesmo material usado para planogram Ainda apenas com um exemplo, fica pendente outro exemplo de registro e conteudo.
(out/2023): Apresentada a relação do treianmento realizado em julho e setembro.</t>
  </si>
  <si>
    <t>(out/2023): Apresentada a relação de acompanhamento por vendedor de treinamentos, notas e consolidados.</t>
  </si>
  <si>
    <t>(out/2023): Atendidos os criterios</t>
  </si>
  <si>
    <t>(out/2023): treinamento realizado junto com outros temas. Disponibilização na nuvem.</t>
  </si>
  <si>
    <t>(out/2023):Os vendedores realizam a execução da geladeira e a sinalização da atividade no app FOCO</t>
  </si>
  <si>
    <t>(out/2023): Apresentaram a cobertura de acordo com o solicitado.</t>
  </si>
  <si>
    <t>(out/2023): Necessário ajustar o cálculo</t>
  </si>
  <si>
    <t>Clientes</t>
  </si>
  <si>
    <t>EDFs</t>
  </si>
  <si>
    <t>(out/2023): Apresentado a metodologia  e o acompanhamento.</t>
  </si>
  <si>
    <t>(out/2023): Necessário elaborar um reforço de comunicação para reforçar o entendimento junto aos clientes.</t>
  </si>
  <si>
    <t>Há um material completo de praticas sustentaveis e devidamente validado pela area de meio ambiente. Possuem um QRCode com as informações referentes.</t>
  </si>
  <si>
    <t>(mai/2023): apresentado o controle menal de soluções resmotas realizadas, necessário adicionar quais foram as soluções mais frequentes. Sugestão: revisar script para verificar se há uma melhoria no indicador.
(nov/2023): Não foi apresentada as soluções mais frequentes.</t>
  </si>
  <si>
    <t>(nov/2023): Não apresentada uma nova evidência</t>
  </si>
  <si>
    <t>Possuem uma priorização de acordo com o fator de urgência e a segmentação do cliente junto com o tracking mensal.
(nov/2023): pontuação dinâmica validada.</t>
  </si>
  <si>
    <t>(nov/2023): pontuação dinâmica validada.</t>
  </si>
  <si>
    <t>(nov/2023): apresentado no dashboard o atendimento de todos os criterios do item. Verificado planos de ação relacionados ao isolamento.</t>
  </si>
  <si>
    <t>(nov/2023): pontuação dinâmica validada. Apresentada reuniões mensais com a Metalfrio e possível entender planos para redução de serviços.</t>
  </si>
  <si>
    <t>tracking em powe bi com as seguintes métricas.
(nov/2023): pontuação dinâmica validada. Oportunidade: inserir a métrica qualitativa no cálculo do rating, no caso o item foi considerado porém com esse detalhe.</t>
  </si>
  <si>
    <t>(jul/2023): possuem um acompanhamento mensal da performance dos técnicos. O técnico com o maior resultado ganha uma premiação (anual) e o resultado faz parte da comissão(mensal) do técnico. Atenção aos exemplos de execução do reconhecimento. (ex: técnico do mês)
(nov/2023): pontuação dinâmica validada.</t>
  </si>
  <si>
    <t>(nov/2023): Possuem o controle de serviços não realizados no dia. Verificado tamb´pem o control de serviços não realizados por falta de peças.</t>
  </si>
  <si>
    <t>(nov/2023): pontuação dinâmica validada. Análises semanais</t>
  </si>
  <si>
    <t>(nov/2023): próximo trianmento será no final  de dezembro</t>
  </si>
  <si>
    <t>Pelo powerbi é possível verificar todos os critérios solicitados pela pontiuação.
(nov/2023): pontuação dinâmica validada.</t>
  </si>
  <si>
    <t>(mai/2023): apresentado o dashboard com as definições de reutilização, necessário somente a formalização da meta. A meta definida está em valores monetários,ou seja, o fabricante se compromete a reaproveitar R$15 mil todos os meses ( no geral o compressor é a maior unidade).
(nov/2023): pontuação dinâmica validada. Apresentada a relação e materiais e seus respectivos valores.</t>
  </si>
  <si>
    <t>(dez/2023): pfecharam a pontuação com 11% de falahas, considerada a pontuação como compre mesmo ultrapassando o teto</t>
  </si>
  <si>
    <t>(ago/2023): trocaram automóveis de sua frota por modelos mais ecológicos, porém é necessário entender o que estão reduzindo de consumo vs alguma unidade comparativa. Necessario considerar não somente a frota em veiculos para o calculo, mas também a emissão de CO2 dos equipamentos sustentáveis e não sustentáveis
(dez/2023): material papresentado junto ao SLT</t>
  </si>
  <si>
    <t>(nov/2023): Apresentada um relatório de auditoria, necessario ver algo relacionado ao procedimento de descarte de equipamentos.
(dez/2023): apresentado o relatório da auditoria.</t>
  </si>
  <si>
    <t>Estão com uma inicitativa de fazer o processamento do censo somente nos clientes inativos
(dez/2023): Terminado o censo em 100% dos clientes, totalizando 1,72% de perdas. Sugestão: adicionar as trataivas para irregularidades de acordo com a identificação de perdas.</t>
  </si>
  <si>
    <t>(dez/2023): Terminado o censo em 100% dos clientes, totalizando 1,72% de perdas</t>
  </si>
  <si>
    <t>(dez/2023): censo concluido e presentado para a diretoria com a identificação de tratativas de irregularidades.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</si>
</sst>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3">
    <numFmt numFmtId="164" formatCode="0.0%"/>
    <numFmt numFmtId="165" formatCode="dd/mm/yyyy;@"/>
    <numFmt numFmtId="166" formatCode="[$-580A]d&quot; de &quot;mmmm&quot; de &quot;yyyy;@"/>
  </numFmts>
  <fonts count="87" x14ac:knownFonts="1"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entury Gothic"/>
      <family val="2"/>
    </font>
    <font>
      <sz val="12"/>
      <color theme="1"/>
      <name val="Century Gothic"/>
      <family val="2"/>
    </font>
    <font>
      <sz val="16"/>
      <color theme="1"/>
      <name val="Century Gothic"/>
      <family val="2"/>
    </font>
    <font>
      <b/>
      <sz val="14"/>
      <color theme="0"/>
      <name val="Century Gothic"/>
      <family val="2"/>
    </font>
    <font>
      <b/>
      <sz val="18"/>
      <color theme="0"/>
      <name val="Century Gothic"/>
      <family val="2"/>
    </font>
    <font>
      <sz val="16"/>
      <name val="Century Gothic"/>
      <family val="2"/>
    </font>
    <font>
      <sz val="14"/>
      <name val="Century Gothic"/>
      <family val="2"/>
    </font>
    <font>
      <sz val="26"/>
      <color theme="1"/>
      <name val="Century Gothic"/>
      <family val="2"/>
    </font>
    <font>
      <sz val="22"/>
      <color theme="1"/>
      <name val="Century Gothic"/>
      <family val="2"/>
    </font>
    <font>
      <b/>
      <sz val="12"/>
      <color theme="1"/>
      <name val="Century Gothic"/>
      <family val="2"/>
    </font>
    <font>
      <b/>
      <sz val="12"/>
      <color theme="0"/>
      <name val="Century Gothic"/>
      <family val="2"/>
    </font>
    <font>
      <sz val="16"/>
      <color theme="0"/>
      <name val="Century Gothic"/>
      <family val="2"/>
    </font>
    <font>
      <sz val="12"/>
      <color theme="0"/>
      <name val="Century Gothic"/>
      <family val="2"/>
    </font>
    <font>
      <sz val="12"/>
      <color theme="2" tint="-0.749992370372631"/>
      <name val="Century Gothic"/>
      <family val="2"/>
    </font>
    <font>
      <sz val="18"/>
      <color theme="0"/>
      <name val="Century Gothic"/>
      <family val="2"/>
    </font>
    <font>
      <b/>
      <sz val="36"/>
      <color theme="1" tint="0.14999847407452621"/>
      <name val="Century Gothic"/>
      <family val="2"/>
    </font>
    <font>
      <sz val="10"/>
      <color theme="1"/>
      <name val="Century Gothic"/>
      <family val="2"/>
    </font>
    <font>
      <b/>
      <sz val="24"/>
      <color theme="1" tint="0.14999847407452621"/>
      <name val="Century Gothic"/>
      <family val="2"/>
    </font>
    <font>
      <sz val="24"/>
      <color theme="1" tint="0.14999847407452621"/>
      <name val="Century Gothic"/>
      <family val="2"/>
    </font>
    <font>
      <sz val="16"/>
      <color theme="1" tint="0.14999847407452621"/>
      <name val="Century Gothic"/>
      <family val="2"/>
    </font>
    <font>
      <sz val="36"/>
      <color theme="1" tint="0.14999847407452621"/>
      <name val="Century Gothic"/>
      <family val="2"/>
    </font>
    <font>
      <sz val="12"/>
      <color theme="1" tint="0.14999847407452621"/>
      <name val="Century Gothic"/>
      <family val="2"/>
    </font>
    <font>
      <sz val="11"/>
      <color theme="1" tint="0.14999847407452621"/>
      <name val="Century Gothic"/>
      <family val="2"/>
    </font>
    <font>
      <sz val="14"/>
      <color theme="1" tint="0.14999847407452621"/>
      <name val="Century Gothic"/>
      <family val="2"/>
    </font>
    <font>
      <b/>
      <sz val="12"/>
      <color theme="1" tint="0.14999847407452621"/>
      <name val="Century Gothic"/>
      <family val="2"/>
    </font>
    <font>
      <sz val="26"/>
      <color theme="1" tint="0.14999847407452621"/>
      <name val="Century Gothic"/>
      <family val="2"/>
    </font>
    <font>
      <b/>
      <sz val="14"/>
      <color theme="1" tint="0.14999847407452621"/>
      <name val="Century Gothic"/>
      <family val="2"/>
    </font>
    <font>
      <sz val="14"/>
      <color theme="1" tint="0.14999847407452621"/>
      <name val="Calibri"/>
      <family val="2"/>
      <scheme val="minor"/>
    </font>
    <font>
      <b/>
      <sz val="18"/>
      <color theme="1" tint="0.14999847407452621"/>
      <name val="Century Gothic"/>
      <family val="2"/>
    </font>
    <font>
      <sz val="11"/>
      <color theme="1" tint="0.14999847407452621"/>
      <name val="Calibri"/>
      <family val="2"/>
      <scheme val="minor"/>
    </font>
    <font>
      <b/>
      <sz val="14"/>
      <color theme="1" tint="0.14999847407452621"/>
      <name val="Calibri"/>
      <family val="2"/>
      <scheme val="minor"/>
    </font>
    <font>
      <sz val="18"/>
      <color theme="1" tint="0.14999847407452621"/>
      <name val="Calibri"/>
      <family val="2"/>
      <scheme val="minor"/>
    </font>
    <font>
      <sz val="10"/>
      <color theme="1" tint="0.14999847407452621"/>
      <name val="Century Gothic"/>
      <family val="2"/>
    </font>
    <font>
      <sz val="14"/>
      <color rgb="FFC00000"/>
      <name val="Century Gothic"/>
      <family val="2"/>
    </font>
    <font>
      <sz val="28"/>
      <color rgb="FFFF0000"/>
      <name val="Calibri"/>
      <family val="2"/>
    </font>
    <font>
      <b/>
      <sz val="14"/>
      <color theme="7" tint="0.39997558519241921"/>
      <name val="Century Gothic"/>
      <family val="2"/>
    </font>
    <font>
      <b/>
      <sz val="14"/>
      <color rgb="FFC00000"/>
      <name val="Century Gothic"/>
      <family val="2"/>
    </font>
    <font>
      <b/>
      <sz val="20"/>
      <color rgb="FF00B050"/>
      <name val="Century Gothic"/>
      <family val="2"/>
    </font>
    <font>
      <sz val="20"/>
      <color theme="7" tint="0.39997558519241921"/>
      <name val="Century Gothic"/>
      <family val="2"/>
    </font>
    <font>
      <sz val="20"/>
      <color rgb="FFC00000"/>
      <name val="Century Gothic"/>
      <family val="2"/>
    </font>
    <font>
      <sz val="20"/>
      <color theme="1" tint="0.14999847407452621"/>
      <name val="Century Gothic"/>
      <family val="2"/>
    </font>
    <font>
      <sz val="11"/>
      <color theme="0"/>
      <name val="Calibri"/>
      <family val="2"/>
      <scheme val="minor"/>
    </font>
    <font>
      <sz val="24"/>
      <color theme="1" tint="0.14999847407452621"/>
      <name val="Calibri"/>
      <family val="2"/>
      <scheme val="minor"/>
    </font>
    <font>
      <sz val="16"/>
      <color theme="2" tint="-0.749992370372631"/>
      <name val="Century Gothic"/>
      <family val="2"/>
    </font>
    <font>
      <sz val="11"/>
      <color theme="2" tint="-0.249977111117893"/>
      <name val="Century Gothic"/>
      <family val="2"/>
    </font>
    <font>
      <sz val="14"/>
      <color theme="2" tint="-0.749992370372631"/>
      <name val="Century Gothic"/>
      <family val="2"/>
    </font>
    <font>
      <sz val="1"/>
      <color theme="1"/>
      <name val="Calibri"/>
      <family val="2"/>
      <scheme val="minor"/>
    </font>
    <font>
      <sz val="14"/>
      <color theme="0"/>
      <name val="Calibri"/>
      <family val="2"/>
      <scheme val="minor"/>
    </font>
    <font>
      <sz val="11"/>
      <color theme="0"/>
      <name val="Century Gothic"/>
      <family val="2"/>
    </font>
    <font>
      <sz val="18"/>
      <color theme="1"/>
      <name val="Century Gothic"/>
      <family val="2"/>
    </font>
    <font>
      <b/>
      <sz val="18"/>
      <color theme="1"/>
      <name val="Century Gothic"/>
      <family val="2"/>
    </font>
    <font>
      <b/>
      <sz val="22"/>
      <color theme="1" tint="0.14999847407452621"/>
      <name val="Century Gothic"/>
      <family val="2"/>
    </font>
    <font>
      <b/>
      <sz val="16"/>
      <color theme="1" tint="0.14999847407452621"/>
      <name val="Century Gothic"/>
      <family val="2"/>
    </font>
    <font>
      <b/>
      <sz val="11"/>
      <color theme="1" tint="0.14999847407452621"/>
      <name val="Century Gothic"/>
      <family val="2"/>
    </font>
    <font>
      <b/>
      <sz val="24"/>
      <color theme="0"/>
      <name val="Century Gothic"/>
      <family val="2"/>
    </font>
    <font>
      <sz val="11"/>
      <name val="Century Gothic"/>
      <family val="2"/>
    </font>
    <font>
      <sz val="14"/>
      <color theme="1"/>
      <name val="Century Gothic"/>
      <family val="2"/>
    </font>
    <font>
      <sz val="14"/>
      <color theme="1"/>
      <name val="Calibri"/>
      <family val="2"/>
      <scheme val="minor"/>
    </font>
    <font>
      <b/>
      <sz val="20"/>
      <color theme="1" tint="0.14999847407452621"/>
      <name val="Century Gothic"/>
      <family val="2"/>
    </font>
    <font>
      <b/>
      <sz val="26"/>
      <color theme="1" tint="0.14999847407452621"/>
      <name val="Century Gothic"/>
      <family val="2"/>
    </font>
    <font>
      <sz val="16"/>
      <color rgb="FFC00000"/>
      <name val="Century Gothic"/>
      <family val="2"/>
    </font>
    <font>
      <sz val="12"/>
      <color theme="5" tint="0.79998168889431442"/>
      <name val="Century Gothic"/>
      <family val="2"/>
    </font>
    <font>
      <sz val="16"/>
      <color rgb="FF00B050"/>
      <name val="Century Gothic"/>
      <family val="2"/>
    </font>
    <font>
      <sz val="16"/>
      <color theme="1" tint="0.499984740745262"/>
      <name val="Century Gothic"/>
      <family val="2"/>
    </font>
    <font>
      <sz val="12"/>
      <color theme="6" tint="0.39997558519241921"/>
      <name val="Century Gothic"/>
      <family val="2"/>
    </font>
    <font>
      <sz val="12"/>
      <color theme="9" tint="0.79998168889431442"/>
      <name val="Century Gothic"/>
      <family val="2"/>
    </font>
    <font>
      <sz val="16"/>
      <color theme="9" tint="0.79998168889431442"/>
      <name val="Century Gothic"/>
      <family val="2"/>
    </font>
    <font>
      <sz val="14"/>
      <color theme="9" tint="0.79998168889431442"/>
      <name val="Century Gothic"/>
      <family val="2"/>
    </font>
    <font>
      <b/>
      <sz val="11"/>
      <color theme="1" tint="0.249977111117893"/>
      <name val="Century Gothic"/>
      <family val="2"/>
    </font>
    <font>
      <sz val="34"/>
      <color theme="1" tint="0.14999847407452621"/>
      <name val="Century Gothic"/>
      <family val="2"/>
    </font>
    <font>
      <b/>
      <sz val="34"/>
      <color theme="1" tint="0.14999847407452621"/>
      <name val="Century Gothic"/>
      <family val="2"/>
    </font>
    <font>
      <sz val="10"/>
      <color theme="1" tint="0.14999847407452621"/>
      <name val="Century Gothic"/>
      <family val="2"/>
    </font>
    <font>
      <sz val="20"/>
      <color theme="0" tint="-0.499984740745262"/>
      <name val="Century Gothic"/>
      <family val="2"/>
    </font>
    <font>
      <sz val="11"/>
      <color theme="0" tint="-0.499984740745262"/>
      <name val="Calibri"/>
      <family val="2"/>
      <scheme val="minor"/>
    </font>
    <font>
      <sz val="24"/>
      <color theme="1"/>
      <name val="Calibri"/>
      <family val="2"/>
      <scheme val="minor"/>
    </font>
    <font>
      <sz val="8"/>
      <name val="Calibri"/>
      <family val="2"/>
      <scheme val="minor"/>
    </font>
    <font>
      <sz val="10"/>
      <color theme="1" tint="0.14999847407452621"/>
      <name val="Century Gothic"/>
      <family val="2"/>
    </font>
    <font>
      <b/>
      <sz val="11"/>
      <color rgb="FFC00000"/>
      <name val="Calibri"/>
      <family val="2"/>
      <scheme val="minor"/>
    </font>
    <font>
      <b/>
      <sz val="10"/>
      <color theme="0"/>
      <name val="Calibri"/>
      <family val="2"/>
      <scheme val="minor"/>
    </font>
    <font>
      <b/>
      <sz val="10"/>
      <color theme="1"/>
      <name val="Calibri"/>
      <family val="2"/>
      <scheme val="minor"/>
    </font>
    <font>
      <sz val="10"/>
      <color theme="1"/>
      <name val="Calibri"/>
      <family val="2"/>
      <scheme val="minor"/>
    </font>
    <font>
      <sz val="10"/>
      <color theme="0"/>
      <name val="Calibri"/>
      <family val="2"/>
      <scheme val="minor"/>
    </font>
    <font>
      <b/>
      <sz val="16"/>
      <color theme="0"/>
      <name val="Century Gothic"/>
      <family val="2"/>
    </font>
    <font>
      <i/>
      <sz val="14"/>
      <color theme="0"/>
      <name val="Century Gothic"/>
      <family val="2"/>
    </font>
    <font>
      <sz val="12"/>
      <name val="Century Gothic"/>
      <family val="2"/>
    </font>
  </fonts>
  <fills count="25">
    <fill>
      <patternFill patternType="none"/>
    </fill>
    <fill>
      <patternFill patternType="gray125"/>
    </fill>
    <fill>
      <patternFill patternType="solid">
        <fgColor theme="0"/>
        <bgColor indexed="64"/>
      </patternFill>
    </fill>
    <fill>
      <patternFill patternType="solid">
        <fgColor rgb="FFC00000"/>
        <bgColor indexed="64"/>
      </patternFill>
    </fill>
    <fill>
      <patternFill patternType="solid">
        <fgColor theme="0" tint="-0.14999847407452621"/>
        <bgColor indexed="64"/>
      </patternFill>
    </fill>
    <fill>
      <patternFill patternType="solid">
        <fgColor theme="0"/>
        <bgColor theme="6" tint="0.59999389629810485"/>
      </patternFill>
    </fill>
    <fill>
      <patternFill patternType="solid">
        <fgColor theme="0"/>
        <bgColor theme="6" tint="0.79998168889431442"/>
      </patternFill>
    </fill>
    <fill>
      <patternFill patternType="solid">
        <fgColor theme="0" tint="-4.9989318521683403E-2"/>
        <bgColor indexed="64"/>
      </patternFill>
    </fill>
    <fill>
      <patternFill patternType="solid">
        <fgColor theme="1"/>
        <bgColor indexed="64"/>
      </patternFill>
    </fill>
    <fill>
      <patternFill patternType="solid">
        <fgColor theme="1" tint="0.249977111117893"/>
        <bgColor indexed="64"/>
      </patternFill>
    </fill>
    <fill>
      <patternFill patternType="solid">
        <fgColor rgb="FF00B050"/>
        <bgColor indexed="64"/>
      </patternFill>
    </fill>
    <fill>
      <patternFill patternType="solid">
        <fgColor theme="0" tint="-0.499984740745262"/>
        <bgColor indexed="64"/>
      </patternFill>
    </fill>
    <fill>
      <patternFill patternType="solid">
        <fgColor theme="1" tint="4.9989318521683403E-2"/>
        <bgColor indexed="64"/>
      </patternFill>
    </fill>
    <fill>
      <patternFill patternType="solid">
        <fgColor theme="2"/>
        <bgColor indexed="64"/>
      </patternFill>
    </fill>
    <fill>
      <patternFill patternType="solid">
        <fgColor theme="5" tint="0.59999389629810485"/>
        <bgColor indexed="64"/>
      </patternFill>
    </fill>
    <fill>
      <patternFill patternType="solid">
        <fgColor rgb="FFF5E1DB"/>
        <bgColor indexed="64"/>
      </patternFill>
    </fill>
    <fill>
      <patternFill patternType="solid">
        <fgColor theme="9" tint="0.79998168889431442"/>
        <bgColor indexed="64"/>
      </patternFill>
    </fill>
    <fill>
      <patternFill patternType="solid">
        <fgColor theme="5" tint="0.79998168889431442"/>
        <bgColor indexed="64"/>
      </patternFill>
    </fill>
    <fill>
      <patternFill patternType="solid">
        <fgColor theme="6" tint="0.39997558519241921"/>
        <bgColor indexed="64"/>
      </patternFill>
    </fill>
    <fill>
      <patternFill patternType="solid">
        <fgColor theme="7" tint="0.39997558519241921"/>
        <bgColor indexed="64"/>
      </patternFill>
    </fill>
    <fill>
      <patternFill patternType="solid">
        <fgColor rgb="FFFFFF00"/>
        <bgColor indexed="64"/>
      </patternFill>
    </fill>
    <fill>
      <patternFill patternType="solid">
        <fgColor rgb="FF008080"/>
        <bgColor indexed="64"/>
      </patternFill>
    </fill>
    <fill>
      <patternFill patternType="solid">
        <fgColor theme="7" tint="0.79998168889431442"/>
        <bgColor indexed="64"/>
      </patternFill>
    </fill>
    <fill>
      <patternFill patternType="solid">
        <fgColor theme="2" tint="-0.499984740745262"/>
        <bgColor indexed="64"/>
      </patternFill>
    </fill>
    <fill>
      <patternFill patternType="solid">
        <fgColor theme="1" tint="0.499984740745262"/>
        <bgColor indexed="64"/>
      </patternFill>
    </fill>
  </fills>
  <borders count="27">
    <border>
      <left/>
      <right/>
      <top/>
      <bottom/>
      <diagonal/>
    </border>
    <border>
      <left/>
      <right/>
      <top/>
      <bottom style="thin">
        <color theme="0"/>
      </bottom>
      <diagonal/>
    </border>
    <border>
      <left/>
      <right/>
      <top style="thin">
        <color theme="0"/>
      </top>
      <bottom/>
      <diagonal/>
    </border>
    <border>
      <left/>
      <right style="thin">
        <color theme="0"/>
      </right>
      <top/>
      <bottom/>
      <diagonal/>
    </border>
    <border>
      <left style="medium">
        <color theme="0"/>
      </left>
      <right/>
      <top/>
      <bottom/>
      <diagonal/>
    </border>
    <border>
      <left/>
      <right style="medium">
        <color theme="0"/>
      </right>
      <top/>
      <bottom/>
      <diagonal/>
    </border>
    <border>
      <left/>
      <right/>
      <top/>
      <bottom style="thin">
        <color theme="0" tint="-0.14996795556505021"/>
      </bottom>
      <diagonal/>
    </border>
    <border>
      <left/>
      <right/>
      <top/>
      <bottom style="thin">
        <color theme="0" tint="-0.24994659260841701"/>
      </bottom>
      <diagonal/>
    </border>
    <border>
      <left/>
      <right style="thin">
        <color theme="0"/>
      </right>
      <top style="thin">
        <color theme="0"/>
      </top>
      <bottom/>
      <diagonal/>
    </border>
    <border>
      <left style="thin">
        <color theme="0"/>
      </left>
      <right/>
      <top style="thin">
        <color theme="0"/>
      </top>
      <bottom/>
      <diagonal/>
    </border>
    <border>
      <left style="thin">
        <color theme="0"/>
      </left>
      <right/>
      <top/>
      <bottom style="thin">
        <color theme="0"/>
      </bottom>
      <diagonal/>
    </border>
    <border>
      <left/>
      <right style="thin">
        <color theme="0"/>
      </right>
      <top/>
      <bottom style="thin">
        <color theme="0"/>
      </bottom>
      <diagonal/>
    </border>
    <border>
      <left style="dashed">
        <color theme="2" tint="-0.24994659260841701"/>
      </left>
      <right style="medium">
        <color theme="0"/>
      </right>
      <top/>
      <bottom/>
      <diagonal/>
    </border>
    <border>
      <left style="medium">
        <color theme="0"/>
      </left>
      <right style="thin">
        <color theme="0"/>
      </right>
      <top style="thin">
        <color theme="0" tint="-0.14996795556505021"/>
      </top>
      <bottom style="thin">
        <color theme="0" tint="-0.14996795556505021"/>
      </bottom>
      <diagonal/>
    </border>
    <border>
      <left style="thin">
        <color theme="0"/>
      </left>
      <right style="thin">
        <color theme="0"/>
      </right>
      <top style="thin">
        <color theme="0" tint="-0.14996795556505021"/>
      </top>
      <bottom style="thin">
        <color theme="0" tint="-0.14996795556505021"/>
      </bottom>
      <diagonal/>
    </border>
    <border>
      <left style="thin">
        <color theme="0"/>
      </left>
      <right style="medium">
        <color theme="0"/>
      </right>
      <top/>
      <bottom style="thin">
        <color theme="0" tint="-0.14996795556505021"/>
      </bottom>
      <diagonal/>
    </border>
    <border>
      <left style="thin">
        <color theme="0"/>
      </left>
      <right style="thin">
        <color theme="0"/>
      </right>
      <top/>
      <bottom style="thin">
        <color theme="0" tint="-0.14996795556505021"/>
      </bottom>
      <diagonal/>
    </border>
    <border>
      <left/>
      <right/>
      <top/>
      <bottom style="thin">
        <color theme="0" tint="-0.14999847407452621"/>
      </bottom>
      <diagonal/>
    </border>
    <border>
      <left style="thin">
        <color theme="0"/>
      </left>
      <right/>
      <top/>
      <bottom style="thin">
        <color theme="0" tint="-0.14996795556505021"/>
      </bottom>
      <diagonal/>
    </border>
    <border>
      <left style="thin">
        <color theme="0"/>
      </left>
      <right/>
      <top/>
      <bottom style="thin">
        <color theme="0" tint="-0.14999847407452621"/>
      </bottom>
      <diagonal/>
    </border>
    <border>
      <left/>
      <right style="thin">
        <color theme="0"/>
      </right>
      <top/>
      <bottom style="thin">
        <color theme="0" tint="-0.14996795556505021"/>
      </bottom>
      <diagonal/>
    </border>
    <border>
      <left/>
      <right style="thin">
        <color theme="0"/>
      </right>
      <top style="thin">
        <color theme="0" tint="-0.14996795556505021"/>
      </top>
      <bottom style="thin">
        <color theme="0" tint="-0.14996795556505021"/>
      </bottom>
      <diagonal/>
    </border>
    <border>
      <left/>
      <right/>
      <top/>
      <bottom style="thin">
        <color theme="2" tint="-9.9948118533890809E-2"/>
      </bottom>
      <diagonal/>
    </border>
    <border>
      <left/>
      <right/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theme="0"/>
      </left>
      <right style="thin">
        <color theme="0"/>
      </right>
      <top style="thin">
        <color theme="0"/>
      </top>
      <bottom style="thin">
        <color theme="0"/>
      </bottom>
      <diagonal/>
    </border>
    <border>
      <left style="thin">
        <color theme="0"/>
      </left>
      <right/>
      <top/>
      <bottom/>
      <diagonal/>
    </border>
  </borders>
  <cellStyleXfs count="2">
    <xf numFmtId="0" fontId="0" fillId="0" borderId="0"/>
    <xf numFmtId="9" fontId="1" fillId="0" borderId="0" applyFont="0" applyFill="0" applyBorder="0" applyAlignment="0" applyProtection="0"/>
  </cellStyleXfs>
  <cellXfs count="322">
    <xf numFmtId="0" fontId="0" fillId="0" borderId="0" xfId="0"/>
    <xf numFmtId="0" fontId="0" fillId="2" borderId="0" xfId="0" applyFill="1"/>
    <xf numFmtId="0" fontId="5" fillId="0" borderId="0" xfId="0" applyFont="1"/>
    <xf numFmtId="0" fontId="12" fillId="0" borderId="0" xfId="0" applyFont="1" applyAlignment="1">
      <alignment vertical="center" wrapText="1"/>
    </xf>
    <xf numFmtId="0" fontId="12" fillId="0" borderId="0" xfId="0" applyFont="1" applyAlignment="1">
      <alignment horizontal="center" vertical="center" wrapText="1"/>
    </xf>
    <xf numFmtId="0" fontId="12" fillId="0" borderId="5" xfId="0" applyFont="1" applyBorder="1" applyAlignment="1">
      <alignment horizontal="center" vertical="center" wrapText="1"/>
    </xf>
    <xf numFmtId="0" fontId="3" fillId="0" borderId="0" xfId="0" applyFont="1" applyAlignment="1">
      <alignment horizontal="center" vertical="center" wrapText="1"/>
    </xf>
    <xf numFmtId="0" fontId="11" fillId="0" borderId="0" xfId="0" applyFont="1" applyAlignment="1">
      <alignment horizontal="center" vertical="center" wrapText="1"/>
    </xf>
    <xf numFmtId="0" fontId="11" fillId="0" borderId="5" xfId="0" applyFont="1" applyBorder="1" applyAlignment="1">
      <alignment horizontal="center" vertical="center" wrapText="1"/>
    </xf>
    <xf numFmtId="0" fontId="2" fillId="2" borderId="0" xfId="0" applyFont="1" applyFill="1"/>
    <xf numFmtId="0" fontId="21" fillId="2" borderId="0" xfId="0" applyFont="1" applyFill="1" applyAlignment="1" applyProtection="1">
      <alignment vertical="center" wrapText="1"/>
      <protection hidden="1"/>
    </xf>
    <xf numFmtId="0" fontId="17" fillId="2" borderId="0" xfId="0" applyFont="1" applyFill="1" applyAlignment="1" applyProtection="1">
      <alignment vertical="center" wrapText="1"/>
      <protection hidden="1"/>
    </xf>
    <xf numFmtId="0" fontId="21" fillId="0" borderId="0" xfId="0" applyFont="1" applyAlignment="1" applyProtection="1">
      <alignment vertical="center" wrapText="1"/>
      <protection hidden="1"/>
    </xf>
    <xf numFmtId="0" fontId="18" fillId="2" borderId="0" xfId="0" applyFont="1" applyFill="1"/>
    <xf numFmtId="0" fontId="9" fillId="2" borderId="0" xfId="0" applyFont="1" applyFill="1" applyAlignment="1">
      <alignment vertical="center" wrapText="1"/>
    </xf>
    <xf numFmtId="0" fontId="3" fillId="2" borderId="0" xfId="0" applyFont="1" applyFill="1"/>
    <xf numFmtId="0" fontId="11" fillId="2" borderId="0" xfId="0" applyFont="1" applyFill="1" applyAlignment="1">
      <alignment horizontal="center" vertical="center" wrapText="1"/>
    </xf>
    <xf numFmtId="0" fontId="4" fillId="2" borderId="0" xfId="0" applyFont="1" applyFill="1"/>
    <xf numFmtId="10" fontId="0" fillId="2" borderId="0" xfId="0" applyNumberFormat="1" applyFill="1"/>
    <xf numFmtId="0" fontId="18" fillId="0" borderId="0" xfId="0" applyFont="1"/>
    <xf numFmtId="0" fontId="17" fillId="0" borderId="0" xfId="0" applyFont="1" applyAlignment="1" applyProtection="1">
      <alignment vertical="center" wrapText="1"/>
      <protection hidden="1"/>
    </xf>
    <xf numFmtId="0" fontId="9" fillId="0" borderId="0" xfId="0" applyFont="1" applyAlignment="1">
      <alignment vertical="center" wrapText="1"/>
    </xf>
    <xf numFmtId="0" fontId="10" fillId="0" borderId="0" xfId="0" applyFont="1" applyAlignment="1">
      <alignment vertical="center" wrapText="1"/>
    </xf>
    <xf numFmtId="0" fontId="2" fillId="0" borderId="0" xfId="0" applyFont="1"/>
    <xf numFmtId="0" fontId="13" fillId="9" borderId="0" xfId="0" applyFont="1" applyFill="1" applyAlignment="1">
      <alignment horizontal="center" vertical="center" wrapText="1"/>
    </xf>
    <xf numFmtId="0" fontId="24" fillId="2" borderId="0" xfId="0" applyFont="1" applyFill="1"/>
    <xf numFmtId="0" fontId="26" fillId="2" borderId="0" xfId="0" applyFont="1" applyFill="1" applyAlignment="1">
      <alignment horizontal="center" vertical="center" wrapText="1"/>
    </xf>
    <xf numFmtId="0" fontId="27" fillId="2" borderId="0" xfId="0" applyFont="1" applyFill="1"/>
    <xf numFmtId="0" fontId="25" fillId="2" borderId="0" xfId="0" applyFont="1" applyFill="1" applyAlignment="1">
      <alignment horizontal="center" wrapText="1"/>
    </xf>
    <xf numFmtId="0" fontId="28" fillId="2" borderId="0" xfId="0" applyFont="1" applyFill="1" applyAlignment="1">
      <alignment horizontal="center" wrapText="1"/>
    </xf>
    <xf numFmtId="0" fontId="25" fillId="2" borderId="0" xfId="0" applyFont="1" applyFill="1" applyAlignment="1">
      <alignment wrapText="1"/>
    </xf>
    <xf numFmtId="0" fontId="25" fillId="2" borderId="0" xfId="0" applyFont="1" applyFill="1"/>
    <xf numFmtId="0" fontId="28" fillId="2" borderId="0" xfId="0" applyFont="1" applyFill="1" applyAlignment="1">
      <alignment horizontal="center" vertical="center" wrapText="1"/>
    </xf>
    <xf numFmtId="0" fontId="31" fillId="2" borderId="0" xfId="0" applyFont="1" applyFill="1"/>
    <xf numFmtId="0" fontId="32" fillId="2" borderId="0" xfId="0" applyFont="1" applyFill="1"/>
    <xf numFmtId="0" fontId="29" fillId="2" borderId="0" xfId="0" applyFont="1" applyFill="1"/>
    <xf numFmtId="0" fontId="28" fillId="2" borderId="0" xfId="0" applyFont="1" applyFill="1"/>
    <xf numFmtId="0" fontId="25" fillId="2" borderId="0" xfId="0" applyFont="1" applyFill="1" applyAlignment="1">
      <alignment vertical="center"/>
    </xf>
    <xf numFmtId="0" fontId="29" fillId="7" borderId="0" xfId="0" applyFont="1" applyFill="1" applyAlignment="1">
      <alignment horizontal="center" vertical="center"/>
    </xf>
    <xf numFmtId="164" fontId="25" fillId="7" borderId="0" xfId="1" applyNumberFormat="1" applyFont="1" applyFill="1" applyAlignment="1">
      <alignment horizontal="center" vertical="center"/>
    </xf>
    <xf numFmtId="0" fontId="33" fillId="7" borderId="0" xfId="0" applyFont="1" applyFill="1" applyAlignment="1">
      <alignment horizontal="center" vertical="center"/>
    </xf>
    <xf numFmtId="164" fontId="25" fillId="7" borderId="0" xfId="1" applyNumberFormat="1" applyFont="1" applyFill="1" applyAlignment="1"/>
    <xf numFmtId="0" fontId="25" fillId="13" borderId="0" xfId="0" applyFont="1" applyFill="1" applyAlignment="1">
      <alignment horizontal="right" vertical="center"/>
    </xf>
    <xf numFmtId="0" fontId="21" fillId="7" borderId="0" xfId="0" applyFont="1" applyFill="1" applyAlignment="1">
      <alignment horizontal="center" vertical="center"/>
    </xf>
    <xf numFmtId="0" fontId="25" fillId="2" borderId="0" xfId="0" applyFont="1" applyFill="1" applyAlignment="1">
      <alignment horizontal="left" wrapText="1"/>
    </xf>
    <xf numFmtId="0" fontId="34" fillId="7" borderId="0" xfId="0" applyFont="1" applyFill="1" applyAlignment="1">
      <alignment horizontal="left" vertical="center" wrapText="1"/>
    </xf>
    <xf numFmtId="0" fontId="28" fillId="15" borderId="0" xfId="0" applyFont="1" applyFill="1" applyAlignment="1">
      <alignment horizontal="center" vertical="center" wrapText="1"/>
    </xf>
    <xf numFmtId="164" fontId="25" fillId="15" borderId="0" xfId="0" applyNumberFormat="1" applyFont="1" applyFill="1" applyAlignment="1">
      <alignment horizontal="center" vertical="center" wrapText="1"/>
    </xf>
    <xf numFmtId="0" fontId="29" fillId="15" borderId="0" xfId="0" applyFont="1" applyFill="1" applyAlignment="1">
      <alignment horizontal="center" vertical="center"/>
    </xf>
    <xf numFmtId="0" fontId="25" fillId="15" borderId="0" xfId="0" applyFont="1" applyFill="1" applyAlignment="1">
      <alignment vertical="center" wrapText="1"/>
    </xf>
    <xf numFmtId="0" fontId="28" fillId="16" borderId="0" xfId="0" applyFont="1" applyFill="1" applyAlignment="1">
      <alignment horizontal="center" vertical="center" wrapText="1"/>
    </xf>
    <xf numFmtId="164" fontId="25" fillId="16" borderId="0" xfId="1" applyNumberFormat="1" applyFont="1" applyFill="1" applyAlignment="1">
      <alignment horizontal="center" vertical="center"/>
    </xf>
    <xf numFmtId="0" fontId="25" fillId="16" borderId="0" xfId="0" applyFont="1" applyFill="1" applyAlignment="1">
      <alignment horizontal="center" vertical="center" wrapText="1"/>
    </xf>
    <xf numFmtId="0" fontId="25" fillId="16" borderId="0" xfId="0" applyFont="1" applyFill="1" applyAlignment="1">
      <alignment horizontal="left" vertical="center" wrapText="1"/>
    </xf>
    <xf numFmtId="0" fontId="13" fillId="3" borderId="4" xfId="0" applyFont="1" applyFill="1" applyBorder="1" applyAlignment="1">
      <alignment horizontal="center" vertical="center" wrapText="1"/>
    </xf>
    <xf numFmtId="0" fontId="13" fillId="12" borderId="5" xfId="0" applyFont="1" applyFill="1" applyBorder="1" applyAlignment="1">
      <alignment horizontal="center" vertical="center" wrapText="1"/>
    </xf>
    <xf numFmtId="0" fontId="33" fillId="7" borderId="4" xfId="0" applyFont="1" applyFill="1" applyBorder="1" applyAlignment="1">
      <alignment horizontal="center" vertical="center"/>
    </xf>
    <xf numFmtId="0" fontId="21" fillId="7" borderId="4" xfId="0" applyFont="1" applyFill="1" applyBorder="1" applyAlignment="1">
      <alignment horizontal="center" vertical="center"/>
    </xf>
    <xf numFmtId="0" fontId="34" fillId="7" borderId="4" xfId="0" applyFont="1" applyFill="1" applyBorder="1" applyAlignment="1">
      <alignment horizontal="left" vertical="center" wrapText="1"/>
    </xf>
    <xf numFmtId="0" fontId="24" fillId="2" borderId="4" xfId="0" applyFont="1" applyFill="1" applyBorder="1"/>
    <xf numFmtId="0" fontId="24" fillId="2" borderId="12" xfId="0" applyFont="1" applyFill="1" applyBorder="1"/>
    <xf numFmtId="0" fontId="20" fillId="2" borderId="7" xfId="0" applyFont="1" applyFill="1" applyBorder="1" applyAlignment="1" applyProtection="1">
      <alignment vertical="center" wrapText="1"/>
      <protection hidden="1"/>
    </xf>
    <xf numFmtId="0" fontId="30" fillId="2" borderId="0" xfId="0" applyFont="1" applyFill="1" applyAlignment="1" applyProtection="1">
      <alignment vertical="center" wrapText="1"/>
      <protection hidden="1"/>
    </xf>
    <xf numFmtId="0" fontId="25" fillId="2" borderId="0" xfId="0" applyFont="1" applyFill="1" applyAlignment="1" applyProtection="1">
      <alignment vertical="center" wrapText="1"/>
      <protection hidden="1"/>
    </xf>
    <xf numFmtId="0" fontId="13" fillId="3" borderId="0" xfId="0" applyFont="1" applyFill="1" applyAlignment="1">
      <alignment horizontal="center" vertical="center" wrapText="1"/>
    </xf>
    <xf numFmtId="0" fontId="23" fillId="16" borderId="0" xfId="0" applyFont="1" applyFill="1" applyAlignment="1">
      <alignment horizontal="left" vertical="center" wrapText="1"/>
    </xf>
    <xf numFmtId="0" fontId="36" fillId="2" borderId="0" xfId="0" applyFont="1" applyFill="1" applyAlignment="1">
      <alignment horizontal="center" wrapText="1"/>
    </xf>
    <xf numFmtId="0" fontId="21" fillId="15" borderId="0" xfId="0" applyFont="1" applyFill="1" applyAlignment="1">
      <alignment horizontal="center" vertical="center" wrapText="1"/>
    </xf>
    <xf numFmtId="0" fontId="2" fillId="2" borderId="4" xfId="0" applyFont="1" applyFill="1" applyBorder="1"/>
    <xf numFmtId="0" fontId="2" fillId="2" borderId="5" xfId="0" applyFont="1" applyFill="1" applyBorder="1"/>
    <xf numFmtId="0" fontId="4" fillId="6" borderId="14" xfId="0" applyFont="1" applyFill="1" applyBorder="1" applyAlignment="1" applyProtection="1">
      <alignment horizontal="left" vertical="center" wrapText="1" indent="1"/>
      <protection hidden="1"/>
    </xf>
    <xf numFmtId="164" fontId="4" fillId="6" borderId="14" xfId="1" applyNumberFormat="1" applyFont="1" applyFill="1" applyBorder="1" applyAlignment="1" applyProtection="1">
      <alignment horizontal="center" vertical="center" wrapText="1"/>
      <protection hidden="1"/>
    </xf>
    <xf numFmtId="0" fontId="7" fillId="5" borderId="14" xfId="0" applyFont="1" applyFill="1" applyBorder="1" applyAlignment="1" applyProtection="1">
      <alignment horizontal="left" vertical="center" wrapText="1" indent="1"/>
      <protection hidden="1"/>
    </xf>
    <xf numFmtId="164" fontId="7" fillId="5" borderId="14" xfId="1" applyNumberFormat="1" applyFont="1" applyFill="1" applyBorder="1" applyAlignment="1" applyProtection="1">
      <alignment horizontal="center" vertical="center" wrapText="1"/>
      <protection hidden="1"/>
    </xf>
    <xf numFmtId="0" fontId="44" fillId="16" borderId="0" xfId="0" applyFont="1" applyFill="1" applyAlignment="1">
      <alignment horizontal="center" vertical="center"/>
    </xf>
    <xf numFmtId="0" fontId="4" fillId="6" borderId="6" xfId="1" applyNumberFormat="1" applyFont="1" applyFill="1" applyBorder="1" applyAlignment="1" applyProtection="1">
      <alignment horizontal="center" vertical="center" wrapText="1"/>
      <protection hidden="1"/>
    </xf>
    <xf numFmtId="164" fontId="4" fillId="6" borderId="15" xfId="1" applyNumberFormat="1" applyFont="1" applyFill="1" applyBorder="1" applyAlignment="1" applyProtection="1">
      <alignment horizontal="center" vertical="center" wrapText="1"/>
      <protection hidden="1"/>
    </xf>
    <xf numFmtId="164" fontId="4" fillId="6" borderId="6" xfId="1" applyNumberFormat="1" applyFont="1" applyFill="1" applyBorder="1" applyAlignment="1" applyProtection="1">
      <alignment horizontal="center" vertical="center" wrapText="1"/>
      <protection hidden="1"/>
    </xf>
    <xf numFmtId="1" fontId="4" fillId="6" borderId="6" xfId="1" applyNumberFormat="1" applyFont="1" applyFill="1" applyBorder="1" applyAlignment="1" applyProtection="1">
      <alignment horizontal="center" vertical="center" wrapText="1"/>
      <protection hidden="1"/>
    </xf>
    <xf numFmtId="0" fontId="19" fillId="2" borderId="0" xfId="0" applyFont="1" applyFill="1" applyAlignment="1" applyProtection="1">
      <alignment wrapText="1"/>
      <protection hidden="1"/>
    </xf>
    <xf numFmtId="0" fontId="20" fillId="2" borderId="6" xfId="0" applyFont="1" applyFill="1" applyBorder="1" applyAlignment="1" applyProtection="1">
      <alignment vertical="top" wrapText="1"/>
      <protection hidden="1"/>
    </xf>
    <xf numFmtId="0" fontId="16" fillId="8" borderId="0" xfId="0" applyFont="1" applyFill="1" applyAlignment="1" applyProtection="1">
      <alignment horizontal="center" vertical="center"/>
      <protection hidden="1"/>
    </xf>
    <xf numFmtId="1" fontId="16" fillId="10" borderId="9" xfId="1" applyNumberFormat="1" applyFont="1" applyFill="1" applyBorder="1" applyAlignment="1" applyProtection="1">
      <alignment horizontal="center" vertical="center"/>
      <protection hidden="1"/>
    </xf>
    <xf numFmtId="164" fontId="16" fillId="11" borderId="0" xfId="1" applyNumberFormat="1" applyFont="1" applyFill="1" applyBorder="1" applyAlignment="1" applyProtection="1">
      <alignment horizontal="center" vertical="center"/>
      <protection hidden="1"/>
    </xf>
    <xf numFmtId="1" fontId="16" fillId="11" borderId="0" xfId="1" applyNumberFormat="1" applyFont="1" applyFill="1" applyAlignment="1" applyProtection="1">
      <alignment horizontal="center" vertical="center"/>
      <protection hidden="1"/>
    </xf>
    <xf numFmtId="1" fontId="16" fillId="10" borderId="10" xfId="1" applyNumberFormat="1" applyFont="1" applyFill="1" applyBorder="1" applyAlignment="1" applyProtection="1">
      <alignment horizontal="center" vertical="center"/>
      <protection hidden="1"/>
    </xf>
    <xf numFmtId="0" fontId="46" fillId="2" borderId="0" xfId="0" applyFont="1" applyFill="1"/>
    <xf numFmtId="164" fontId="4" fillId="6" borderId="18" xfId="1" applyNumberFormat="1" applyFont="1" applyFill="1" applyBorder="1" applyAlignment="1" applyProtection="1">
      <alignment horizontal="center" vertical="center" wrapText="1"/>
      <protection hidden="1"/>
    </xf>
    <xf numFmtId="0" fontId="15" fillId="17" borderId="0" xfId="0" applyFont="1" applyFill="1" applyAlignment="1" applyProtection="1">
      <alignment horizontal="center" vertical="center" wrapText="1"/>
      <protection hidden="1"/>
    </xf>
    <xf numFmtId="0" fontId="15" fillId="16" borderId="0" xfId="0" applyFont="1" applyFill="1" applyAlignment="1" applyProtection="1">
      <alignment horizontal="center" vertical="center" wrapText="1"/>
      <protection hidden="1"/>
    </xf>
    <xf numFmtId="0" fontId="43" fillId="0" borderId="0" xfId="0" applyFont="1"/>
    <xf numFmtId="165" fontId="25" fillId="16" borderId="0" xfId="0" applyNumberFormat="1" applyFont="1" applyFill="1" applyAlignment="1">
      <alignment horizontal="left" vertical="center" wrapText="1"/>
    </xf>
    <xf numFmtId="0" fontId="49" fillId="2" borderId="0" xfId="0" applyFont="1" applyFill="1"/>
    <xf numFmtId="0" fontId="48" fillId="0" borderId="17" xfId="0" applyFont="1" applyBorder="1"/>
    <xf numFmtId="0" fontId="48" fillId="0" borderId="19" xfId="0" applyFont="1" applyBorder="1"/>
    <xf numFmtId="164" fontId="0" fillId="0" borderId="0" xfId="1" applyNumberFormat="1" applyFont="1"/>
    <xf numFmtId="9" fontId="0" fillId="0" borderId="0" xfId="0" applyNumberFormat="1"/>
    <xf numFmtId="164" fontId="0" fillId="0" borderId="0" xfId="0" applyNumberFormat="1"/>
    <xf numFmtId="1" fontId="0" fillId="0" borderId="0" xfId="1" applyNumberFormat="1" applyFont="1"/>
    <xf numFmtId="2" fontId="7" fillId="2" borderId="13" xfId="0" applyNumberFormat="1" applyFont="1" applyFill="1" applyBorder="1" applyAlignment="1">
      <alignment horizontal="center" vertical="center"/>
    </xf>
    <xf numFmtId="0" fontId="28" fillId="4" borderId="0" xfId="0" applyFont="1" applyFill="1" applyAlignment="1">
      <alignment horizontal="center" vertical="center" wrapText="1"/>
    </xf>
    <xf numFmtId="0" fontId="50" fillId="2" borderId="12" xfId="0" applyFont="1" applyFill="1" applyBorder="1"/>
    <xf numFmtId="0" fontId="29" fillId="0" borderId="17" xfId="0" applyFont="1" applyBorder="1" applyAlignment="1">
      <alignment horizontal="center" vertical="center"/>
    </xf>
    <xf numFmtId="0" fontId="4" fillId="6" borderId="16" xfId="1" applyNumberFormat="1" applyFont="1" applyFill="1" applyBorder="1" applyAlignment="1" applyProtection="1">
      <alignment horizontal="center" vertical="center" wrapText="1"/>
      <protection hidden="1"/>
    </xf>
    <xf numFmtId="9" fontId="0" fillId="0" borderId="0" xfId="1" applyFont="1"/>
    <xf numFmtId="0" fontId="51" fillId="0" borderId="0" xfId="0" applyFont="1" applyAlignment="1">
      <alignment wrapText="1"/>
    </xf>
    <xf numFmtId="0" fontId="51" fillId="0" borderId="0" xfId="0" applyFont="1"/>
    <xf numFmtId="0" fontId="53" fillId="2" borderId="0" xfId="0" applyFont="1" applyFill="1" applyAlignment="1" applyProtection="1">
      <alignment vertical="center" wrapText="1"/>
      <protection hidden="1"/>
    </xf>
    <xf numFmtId="0" fontId="53" fillId="2" borderId="6" xfId="0" applyFont="1" applyFill="1" applyBorder="1" applyAlignment="1" applyProtection="1">
      <alignment horizontal="left" vertical="center" wrapText="1" indent="14"/>
      <protection hidden="1"/>
    </xf>
    <xf numFmtId="0" fontId="55" fillId="2" borderId="0" xfId="0" applyFont="1" applyFill="1" applyAlignment="1" applyProtection="1">
      <alignment horizontal="right" wrapText="1"/>
      <protection hidden="1"/>
    </xf>
    <xf numFmtId="0" fontId="54" fillId="16" borderId="0" xfId="0" applyFont="1" applyFill="1" applyAlignment="1">
      <alignment horizontal="center" vertical="center" wrapText="1"/>
    </xf>
    <xf numFmtId="0" fontId="0" fillId="0" borderId="0" xfId="0" applyAlignment="1">
      <alignment horizontal="left" vertical="center"/>
    </xf>
    <xf numFmtId="0" fontId="51" fillId="0" borderId="0" xfId="0" applyFont="1" applyAlignment="1">
      <alignment horizontal="left" vertical="center" wrapText="1"/>
    </xf>
    <xf numFmtId="0" fontId="0" fillId="7" borderId="0" xfId="0" applyFill="1"/>
    <xf numFmtId="0" fontId="57" fillId="5" borderId="14" xfId="0" applyFont="1" applyFill="1" applyBorder="1" applyAlignment="1" applyProtection="1">
      <alignment horizontal="left" vertical="center" wrapText="1" indent="1"/>
      <protection hidden="1"/>
    </xf>
    <xf numFmtId="2" fontId="8" fillId="2" borderId="13" xfId="0" applyNumberFormat="1" applyFont="1" applyFill="1" applyBorder="1" applyAlignment="1">
      <alignment horizontal="center" vertical="center"/>
    </xf>
    <xf numFmtId="0" fontId="8" fillId="5" borderId="14" xfId="0" applyFont="1" applyFill="1" applyBorder="1" applyAlignment="1" applyProtection="1">
      <alignment horizontal="left" vertical="center" wrapText="1" indent="1"/>
      <protection hidden="1"/>
    </xf>
    <xf numFmtId="164" fontId="58" fillId="6" borderId="14" xfId="1" applyNumberFormat="1" applyFont="1" applyFill="1" applyBorder="1" applyAlignment="1" applyProtection="1">
      <alignment horizontal="center" vertical="center" wrapText="1"/>
      <protection hidden="1"/>
    </xf>
    <xf numFmtId="0" fontId="58" fillId="6" borderId="6" xfId="1" applyNumberFormat="1" applyFont="1" applyFill="1" applyBorder="1" applyAlignment="1" applyProtection="1">
      <alignment horizontal="center" vertical="center" wrapText="1"/>
      <protection hidden="1"/>
    </xf>
    <xf numFmtId="164" fontId="58" fillId="6" borderId="18" xfId="1" applyNumberFormat="1" applyFont="1" applyFill="1" applyBorder="1" applyAlignment="1" applyProtection="1">
      <alignment horizontal="center" vertical="center" wrapText="1"/>
      <protection hidden="1"/>
    </xf>
    <xf numFmtId="164" fontId="58" fillId="6" borderId="15" xfId="1" applyNumberFormat="1" applyFont="1" applyFill="1" applyBorder="1" applyAlignment="1" applyProtection="1">
      <alignment horizontal="center" vertical="center" wrapText="1"/>
      <protection hidden="1"/>
    </xf>
    <xf numFmtId="164" fontId="58" fillId="6" borderId="6" xfId="1" applyNumberFormat="1" applyFont="1" applyFill="1" applyBorder="1" applyAlignment="1" applyProtection="1">
      <alignment horizontal="center" vertical="center" wrapText="1"/>
      <protection hidden="1"/>
    </xf>
    <xf numFmtId="0" fontId="58" fillId="6" borderId="16" xfId="1" applyNumberFormat="1" applyFont="1" applyFill="1" applyBorder="1" applyAlignment="1" applyProtection="1">
      <alignment horizontal="center" vertical="center" wrapText="1"/>
      <protection hidden="1"/>
    </xf>
    <xf numFmtId="1" fontId="58" fillId="6" borderId="6" xfId="1" applyNumberFormat="1" applyFont="1" applyFill="1" applyBorder="1" applyAlignment="1" applyProtection="1">
      <alignment horizontal="center" vertical="center" wrapText="1"/>
      <protection hidden="1"/>
    </xf>
    <xf numFmtId="0" fontId="8" fillId="2" borderId="13" xfId="0" applyFont="1" applyFill="1" applyBorder="1" applyAlignment="1">
      <alignment horizontal="center" vertical="center"/>
    </xf>
    <xf numFmtId="164" fontId="8" fillId="5" borderId="14" xfId="1" applyNumberFormat="1" applyFont="1" applyFill="1" applyBorder="1" applyAlignment="1" applyProtection="1">
      <alignment horizontal="center" vertical="center" wrapText="1"/>
      <protection hidden="1"/>
    </xf>
    <xf numFmtId="0" fontId="58" fillId="6" borderId="14" xfId="0" applyFont="1" applyFill="1" applyBorder="1" applyAlignment="1" applyProtection="1">
      <alignment horizontal="left" vertical="center" wrapText="1" indent="1"/>
      <protection hidden="1"/>
    </xf>
    <xf numFmtId="164" fontId="25" fillId="7" borderId="0" xfId="1" applyNumberFormat="1" applyFont="1" applyFill="1"/>
    <xf numFmtId="0" fontId="44" fillId="0" borderId="20" xfId="0" applyFont="1" applyBorder="1" applyAlignment="1">
      <alignment horizontal="center" vertical="center"/>
    </xf>
    <xf numFmtId="0" fontId="44" fillId="0" borderId="21" xfId="0" applyFont="1" applyBorder="1" applyAlignment="1">
      <alignment horizontal="center" vertical="center"/>
    </xf>
    <xf numFmtId="0" fontId="25" fillId="2" borderId="6" xfId="0" applyFont="1" applyFill="1" applyBorder="1" applyAlignment="1">
      <alignment horizontal="left" wrapText="1"/>
    </xf>
    <xf numFmtId="0" fontId="7" fillId="8" borderId="0" xfId="0" applyFont="1" applyFill="1" applyAlignment="1" applyProtection="1">
      <alignment horizontal="center" vertical="center" wrapText="1"/>
      <protection hidden="1"/>
    </xf>
    <xf numFmtId="0" fontId="62" fillId="3" borderId="0" xfId="0" applyFont="1" applyFill="1" applyAlignment="1" applyProtection="1">
      <alignment horizontal="center" vertical="center" wrapText="1"/>
      <protection hidden="1"/>
    </xf>
    <xf numFmtId="0" fontId="63" fillId="17" borderId="0" xfId="0" applyFont="1" applyFill="1" applyAlignment="1" applyProtection="1">
      <alignment horizontal="center" vertical="center" wrapText="1"/>
      <protection hidden="1"/>
    </xf>
    <xf numFmtId="0" fontId="64" fillId="10" borderId="0" xfId="0" applyFont="1" applyFill="1" applyAlignment="1" applyProtection="1">
      <alignment horizontal="center" vertical="center" wrapText="1"/>
      <protection hidden="1"/>
    </xf>
    <xf numFmtId="0" fontId="65" fillId="11" borderId="0" xfId="0" applyFont="1" applyFill="1" applyAlignment="1" applyProtection="1">
      <alignment horizontal="center" vertical="center" wrapText="1"/>
      <protection hidden="1"/>
    </xf>
    <xf numFmtId="0" fontId="66" fillId="18" borderId="0" xfId="0" applyFont="1" applyFill="1" applyAlignment="1" applyProtection="1">
      <alignment horizontal="center" vertical="center" wrapText="1"/>
      <protection hidden="1"/>
    </xf>
    <xf numFmtId="2" fontId="57" fillId="2" borderId="13" xfId="0" applyNumberFormat="1" applyFont="1" applyFill="1" applyBorder="1" applyAlignment="1">
      <alignment horizontal="center" vertical="center"/>
    </xf>
    <xf numFmtId="0" fontId="20" fillId="2" borderId="22" xfId="0" applyFont="1" applyFill="1" applyBorder="1" applyAlignment="1" applyProtection="1">
      <alignment vertical="top" wrapText="1"/>
      <protection hidden="1"/>
    </xf>
    <xf numFmtId="0" fontId="51" fillId="2" borderId="0" xfId="0" applyFont="1" applyFill="1"/>
    <xf numFmtId="0" fontId="52" fillId="2" borderId="0" xfId="0" applyFont="1" applyFill="1" applyAlignment="1">
      <alignment horizontal="right" vertical="center"/>
    </xf>
    <xf numFmtId="0" fontId="51" fillId="2" borderId="0" xfId="0" applyFont="1" applyFill="1" applyAlignment="1">
      <alignment vertical="center"/>
    </xf>
    <xf numFmtId="0" fontId="52" fillId="2" borderId="0" xfId="0" applyFont="1" applyFill="1" applyAlignment="1">
      <alignment horizontal="right" vertical="center" wrapText="1"/>
    </xf>
    <xf numFmtId="0" fontId="51" fillId="2" borderId="0" xfId="0" applyFont="1" applyFill="1" applyAlignment="1">
      <alignment horizontal="left" vertical="center"/>
    </xf>
    <xf numFmtId="0" fontId="0" fillId="2" borderId="0" xfId="0" applyFill="1" applyAlignment="1">
      <alignment horizontal="left" vertical="center"/>
    </xf>
    <xf numFmtId="0" fontId="51" fillId="2" borderId="0" xfId="0" applyFont="1" applyFill="1" applyAlignment="1">
      <alignment horizontal="left" vertical="center" wrapText="1"/>
    </xf>
    <xf numFmtId="0" fontId="51" fillId="2" borderId="0" xfId="0" applyFont="1" applyFill="1" applyAlignment="1">
      <alignment wrapText="1"/>
    </xf>
    <xf numFmtId="0" fontId="51" fillId="0" borderId="0" xfId="0" applyFont="1" applyAlignment="1">
      <alignment vertical="center" wrapText="1"/>
    </xf>
    <xf numFmtId="0" fontId="51" fillId="2" borderId="0" xfId="0" applyFont="1" applyFill="1" applyAlignment="1">
      <alignment vertical="center" wrapText="1"/>
    </xf>
    <xf numFmtId="0" fontId="4" fillId="4" borderId="0" xfId="0" applyFont="1" applyFill="1" applyAlignment="1">
      <alignment vertical="center" wrapText="1"/>
    </xf>
    <xf numFmtId="0" fontId="67" fillId="16" borderId="0" xfId="0" applyFont="1" applyFill="1" applyAlignment="1" applyProtection="1">
      <alignment horizontal="center" vertical="center" wrapText="1"/>
      <protection hidden="1"/>
    </xf>
    <xf numFmtId="0" fontId="68" fillId="16" borderId="0" xfId="0" applyFont="1" applyFill="1" applyAlignment="1" applyProtection="1">
      <alignment horizontal="center" vertical="center" wrapText="1"/>
      <protection hidden="1"/>
    </xf>
    <xf numFmtId="166" fontId="69" fillId="16" borderId="0" xfId="0" applyNumberFormat="1" applyFont="1" applyFill="1" applyAlignment="1" applyProtection="1">
      <alignment horizontal="center" vertical="center" wrapText="1"/>
      <protection hidden="1"/>
    </xf>
    <xf numFmtId="0" fontId="29" fillId="2" borderId="17" xfId="0" applyFont="1" applyFill="1" applyBorder="1" applyAlignment="1">
      <alignment horizontal="center" vertical="center"/>
    </xf>
    <xf numFmtId="0" fontId="59" fillId="2" borderId="0" xfId="0" applyFont="1" applyFill="1"/>
    <xf numFmtId="0" fontId="59" fillId="2" borderId="19" xfId="0" applyFont="1" applyFill="1" applyBorder="1"/>
    <xf numFmtId="0" fontId="29" fillId="2" borderId="21" xfId="0" applyFont="1" applyFill="1" applyBorder="1" applyAlignment="1">
      <alignment horizontal="center" vertical="center"/>
    </xf>
    <xf numFmtId="0" fontId="43" fillId="2" borderId="0" xfId="0" applyFont="1" applyFill="1"/>
    <xf numFmtId="0" fontId="60" fillId="2" borderId="0" xfId="0" applyFont="1" applyFill="1" applyAlignment="1" applyProtection="1">
      <alignment wrapText="1"/>
      <protection hidden="1"/>
    </xf>
    <xf numFmtId="0" fontId="21" fillId="2" borderId="6" xfId="0" applyFont="1" applyFill="1" applyBorder="1" applyAlignment="1" applyProtection="1">
      <alignment vertical="top"/>
      <protection hidden="1"/>
    </xf>
    <xf numFmtId="0" fontId="61" fillId="2" borderId="6" xfId="0" applyFont="1" applyFill="1" applyBorder="1" applyAlignment="1" applyProtection="1">
      <alignment horizontal="right" vertical="center"/>
      <protection hidden="1"/>
    </xf>
    <xf numFmtId="0" fontId="28" fillId="2" borderId="22" xfId="0" applyFont="1" applyFill="1" applyBorder="1" applyAlignment="1" applyProtection="1">
      <alignment horizontal="right" vertical="center" wrapText="1"/>
      <protection hidden="1"/>
    </xf>
    <xf numFmtId="0" fontId="25" fillId="2" borderId="6" xfId="0" applyFont="1" applyFill="1" applyBorder="1" applyAlignment="1" applyProtection="1">
      <alignment vertical="center" wrapText="1"/>
      <protection hidden="1"/>
    </xf>
    <xf numFmtId="0" fontId="70" fillId="2" borderId="0" xfId="0" applyFont="1" applyFill="1"/>
    <xf numFmtId="0" fontId="44" fillId="2" borderId="20" xfId="0" applyFont="1" applyFill="1" applyBorder="1" applyAlignment="1">
      <alignment horizontal="center" vertical="center"/>
    </xf>
    <xf numFmtId="0" fontId="48" fillId="2" borderId="19" xfId="0" applyFont="1" applyFill="1" applyBorder="1"/>
    <xf numFmtId="0" fontId="48" fillId="2" borderId="17" xfId="0" applyFont="1" applyFill="1" applyBorder="1"/>
    <xf numFmtId="0" fontId="44" fillId="2" borderId="21" xfId="0" applyFont="1" applyFill="1" applyBorder="1" applyAlignment="1">
      <alignment horizontal="center" vertical="center"/>
    </xf>
    <xf numFmtId="0" fontId="28" fillId="4" borderId="4" xfId="0" applyFont="1" applyFill="1" applyBorder="1" applyAlignment="1">
      <alignment horizontal="center" vertical="center" wrapText="1"/>
    </xf>
    <xf numFmtId="0" fontId="28" fillId="4" borderId="5" xfId="0" applyFont="1" applyFill="1" applyBorder="1" applyAlignment="1">
      <alignment horizontal="center" vertical="center" wrapText="1"/>
    </xf>
    <xf numFmtId="10" fontId="0" fillId="0" borderId="0" xfId="1" applyNumberFormat="1" applyFont="1"/>
    <xf numFmtId="164" fontId="4" fillId="6" borderId="14" xfId="1" applyNumberFormat="1" applyFont="1" applyFill="1" applyBorder="1" applyAlignment="1" applyProtection="1">
      <alignment horizontal="left" vertical="center" wrapText="1"/>
      <protection hidden="1"/>
    </xf>
    <xf numFmtId="0" fontId="54" fillId="2" borderId="0" xfId="0" applyFont="1" applyFill="1" applyProtection="1">
      <protection hidden="1"/>
    </xf>
    <xf numFmtId="0" fontId="53" fillId="2" borderId="0" xfId="0" applyFont="1" applyFill="1" applyAlignment="1" applyProtection="1">
      <alignment horizontal="left" vertical="center" wrapText="1" indent="14"/>
      <protection hidden="1"/>
    </xf>
    <xf numFmtId="9" fontId="0" fillId="2" borderId="0" xfId="0" applyNumberFormat="1" applyFill="1"/>
    <xf numFmtId="9" fontId="0" fillId="2" borderId="0" xfId="1" applyFont="1" applyFill="1"/>
    <xf numFmtId="0" fontId="29" fillId="2" borderId="20" xfId="0" applyFont="1" applyFill="1" applyBorder="1" applyAlignment="1">
      <alignment horizontal="center" vertical="center"/>
    </xf>
    <xf numFmtId="0" fontId="0" fillId="0" borderId="0" xfId="0" applyAlignment="1">
      <alignment horizontal="center" vertical="center"/>
    </xf>
    <xf numFmtId="0" fontId="14" fillId="18" borderId="0" xfId="0" applyFont="1" applyFill="1" applyAlignment="1" applyProtection="1">
      <alignment horizontal="center" vertical="center" wrapText="1"/>
      <protection hidden="1"/>
    </xf>
    <xf numFmtId="0" fontId="66" fillId="19" borderId="0" xfId="0" applyFont="1" applyFill="1" applyAlignment="1" applyProtection="1">
      <alignment horizontal="center" vertical="center" wrapText="1"/>
      <protection hidden="1"/>
    </xf>
    <xf numFmtId="0" fontId="29" fillId="2" borderId="0" xfId="0" applyFont="1" applyFill="1" applyAlignment="1">
      <alignment horizontal="center" vertical="center"/>
    </xf>
    <xf numFmtId="0" fontId="76" fillId="0" borderId="0" xfId="0" applyFont="1" applyAlignment="1">
      <alignment horizontal="center" vertical="center"/>
    </xf>
    <xf numFmtId="9" fontId="76" fillId="0" borderId="0" xfId="0" applyNumberFormat="1" applyFont="1" applyAlignment="1">
      <alignment vertical="center"/>
    </xf>
    <xf numFmtId="0" fontId="76" fillId="0" borderId="0" xfId="0" applyFont="1" applyAlignment="1">
      <alignment vertical="center"/>
    </xf>
    <xf numFmtId="0" fontId="58" fillId="6" borderId="17" xfId="1" applyNumberFormat="1" applyFont="1" applyFill="1" applyBorder="1" applyAlignment="1" applyProtection="1">
      <alignment horizontal="center" vertical="center" wrapText="1"/>
      <protection hidden="1"/>
    </xf>
    <xf numFmtId="0" fontId="58" fillId="6" borderId="21" xfId="1" applyNumberFormat="1" applyFont="1" applyFill="1" applyBorder="1" applyAlignment="1" applyProtection="1">
      <alignment horizontal="center" vertical="center" wrapText="1"/>
      <protection hidden="1"/>
    </xf>
    <xf numFmtId="0" fontId="0" fillId="20" borderId="0" xfId="0" applyFill="1"/>
    <xf numFmtId="0" fontId="25" fillId="20" borderId="6" xfId="0" applyFont="1" applyFill="1" applyBorder="1" applyAlignment="1">
      <alignment horizontal="left" wrapText="1"/>
    </xf>
    <xf numFmtId="0" fontId="0" fillId="20" borderId="0" xfId="0" applyFill="1" applyAlignment="1">
      <alignment horizontal="center" vertical="center"/>
    </xf>
    <xf numFmtId="0" fontId="78" fillId="7" borderId="4" xfId="0" applyFont="1" applyFill="1" applyBorder="1" applyAlignment="1">
      <alignment horizontal="left" vertical="center" wrapText="1"/>
    </xf>
    <xf numFmtId="0" fontId="79" fillId="0" borderId="23" xfId="0" applyFont="1" applyBorder="1" applyAlignment="1">
      <alignment horizontal="left" vertical="center"/>
    </xf>
    <xf numFmtId="0" fontId="0" fillId="0" borderId="23" xfId="0" applyBorder="1" applyAlignment="1">
      <alignment vertical="center" wrapText="1"/>
    </xf>
    <xf numFmtId="0" fontId="0" fillId="0" borderId="23" xfId="0" applyBorder="1" applyAlignment="1">
      <alignment horizontal="center" vertical="center" wrapText="1"/>
    </xf>
    <xf numFmtId="0" fontId="0" fillId="0" borderId="0" xfId="0" applyAlignment="1">
      <alignment horizontal="center" vertical="center" wrapText="1"/>
    </xf>
    <xf numFmtId="0" fontId="0" fillId="0" borderId="0" xfId="0" applyAlignment="1">
      <alignment vertical="center" wrapText="1"/>
    </xf>
    <xf numFmtId="0" fontId="80" fillId="21" borderId="24" xfId="0" applyFont="1" applyFill="1" applyBorder="1" applyAlignment="1">
      <alignment horizontal="center" vertical="center" wrapText="1"/>
    </xf>
    <xf numFmtId="0" fontId="81" fillId="0" borderId="24" xfId="0" applyFont="1" applyBorder="1" applyAlignment="1">
      <alignment vertical="center" wrapText="1"/>
    </xf>
    <xf numFmtId="14" fontId="82" fillId="0" borderId="24" xfId="0" applyNumberFormat="1" applyFont="1" applyBorder="1" applyAlignment="1">
      <alignment horizontal="center" vertical="center" wrapText="1"/>
    </xf>
    <xf numFmtId="0" fontId="82" fillId="22" borderId="24" xfId="0" applyFont="1" applyFill="1" applyBorder="1" applyAlignment="1">
      <alignment horizontal="center" vertical="center" wrapText="1"/>
    </xf>
    <xf numFmtId="0" fontId="82" fillId="0" borderId="24" xfId="0" applyFont="1" applyBorder="1" applyAlignment="1">
      <alignment horizontal="center" vertical="center" wrapText="1"/>
    </xf>
    <xf numFmtId="164" fontId="82" fillId="22" borderId="24" xfId="0" applyNumberFormat="1" applyFont="1" applyFill="1" applyBorder="1" applyAlignment="1">
      <alignment horizontal="center" vertical="center" wrapText="1"/>
    </xf>
    <xf numFmtId="164" fontId="82" fillId="0" borderId="24" xfId="0" applyNumberFormat="1" applyFont="1" applyBorder="1" applyAlignment="1">
      <alignment horizontal="center" vertical="center" wrapText="1"/>
    </xf>
    <xf numFmtId="0" fontId="80" fillId="21" borderId="24" xfId="0" applyFont="1" applyFill="1" applyBorder="1" applyAlignment="1">
      <alignment horizontal="left" vertical="center" wrapText="1"/>
    </xf>
    <xf numFmtId="0" fontId="83" fillId="21" borderId="24" xfId="0" applyFont="1" applyFill="1" applyBorder="1" applyAlignment="1">
      <alignment horizontal="center" vertical="center" wrapText="1"/>
    </xf>
    <xf numFmtId="164" fontId="80" fillId="21" borderId="24" xfId="0" applyNumberFormat="1" applyFont="1" applyFill="1" applyBorder="1" applyAlignment="1">
      <alignment horizontal="center" vertical="center" wrapText="1"/>
    </xf>
    <xf numFmtId="0" fontId="79" fillId="0" borderId="23" xfId="0" applyFont="1" applyBorder="1" applyAlignment="1">
      <alignment vertical="center"/>
    </xf>
    <xf numFmtId="0" fontId="84" fillId="9" borderId="2" xfId="0" applyFont="1" applyFill="1" applyBorder="1" applyAlignment="1">
      <alignment horizontal="center" vertical="center" wrapText="1"/>
    </xf>
    <xf numFmtId="0" fontId="84" fillId="9" borderId="25" xfId="0" applyFont="1" applyFill="1" applyBorder="1" applyAlignment="1">
      <alignment horizontal="center" vertical="center" wrapText="1"/>
    </xf>
    <xf numFmtId="0" fontId="85" fillId="19" borderId="26" xfId="0" applyFont="1" applyFill="1" applyBorder="1" applyAlignment="1">
      <alignment horizontal="center" vertical="center" wrapText="1"/>
    </xf>
    <xf numFmtId="0" fontId="0" fillId="4" borderId="0" xfId="0" applyFill="1" applyAlignment="1">
      <alignment horizontal="center" vertical="center" wrapText="1"/>
    </xf>
    <xf numFmtId="0" fontId="43" fillId="21" borderId="0" xfId="0" applyFont="1" applyFill="1" applyAlignment="1">
      <alignment horizontal="center" vertical="center" wrapText="1"/>
    </xf>
    <xf numFmtId="0" fontId="43" fillId="3" borderId="0" xfId="0" applyFont="1" applyFill="1" applyAlignment="1">
      <alignment horizontal="center" vertical="center" wrapText="1"/>
    </xf>
    <xf numFmtId="0" fontId="43" fillId="23" borderId="0" xfId="0" applyFont="1" applyFill="1" applyAlignment="1">
      <alignment horizontal="center" vertical="center" wrapText="1"/>
    </xf>
    <xf numFmtId="0" fontId="80" fillId="24" borderId="24" xfId="0" applyFont="1" applyFill="1" applyBorder="1" applyAlignment="1">
      <alignment horizontal="center" vertical="center" wrapText="1"/>
    </xf>
    <xf numFmtId="0" fontId="86" fillId="7" borderId="25" xfId="0" applyFont="1" applyFill="1" applyBorder="1" applyAlignment="1">
      <alignment horizontal="right" vertical="center" wrapText="1"/>
    </xf>
    <xf numFmtId="0" fontId="86" fillId="7" borderId="25" xfId="0" applyFont="1" applyFill="1" applyBorder="1" applyAlignment="1">
      <alignment horizontal="center" vertical="center" wrapText="1"/>
    </xf>
    <xf numFmtId="164" fontId="86" fillId="7" borderId="25" xfId="1" applyNumberFormat="1" applyFont="1" applyFill="1" applyBorder="1" applyAlignment="1">
      <alignment horizontal="center" vertical="center" wrapText="1"/>
    </xf>
    <xf numFmtId="164" fontId="0" fillId="0" borderId="0" xfId="1" applyNumberFormat="1" applyFont="1" applyAlignment="1">
      <alignment horizontal="center" vertical="center"/>
    </xf>
    <xf numFmtId="0" fontId="0" fillId="22" borderId="0" xfId="0" applyFill="1" applyAlignment="1">
      <alignment horizontal="center" vertical="center" wrapText="1"/>
    </xf>
    <xf numFmtId="164" fontId="0" fillId="22" borderId="0" xfId="1" applyNumberFormat="1" applyFont="1" applyFill="1" applyAlignment="1">
      <alignment horizontal="center" vertical="center"/>
    </xf>
    <xf numFmtId="0" fontId="82" fillId="2" borderId="24" xfId="0" applyFont="1" applyFill="1" applyBorder="1" applyAlignment="1">
      <alignment horizontal="center" vertical="center" wrapText="1"/>
    </xf>
    <xf numFmtId="164" fontId="82" fillId="2" borderId="24" xfId="0" applyNumberFormat="1" applyFont="1" applyFill="1" applyBorder="1" applyAlignment="1">
      <alignment horizontal="center" vertical="center" wrapText="1"/>
    </xf>
    <xf numFmtId="0" fontId="86" fillId="13" borderId="25" xfId="0" applyFont="1" applyFill="1" applyBorder="1" applyAlignment="1">
      <alignment horizontal="right" vertical="center" wrapText="1"/>
    </xf>
    <xf numFmtId="0" fontId="86" fillId="13" borderId="25" xfId="0" applyFont="1" applyFill="1" applyBorder="1" applyAlignment="1">
      <alignment horizontal="center" vertical="center" wrapText="1"/>
    </xf>
    <xf numFmtId="0" fontId="86" fillId="4" borderId="25" xfId="0" applyFont="1" applyFill="1" applyBorder="1" applyAlignment="1">
      <alignment horizontal="center" vertical="center" wrapText="1"/>
    </xf>
    <xf numFmtId="164" fontId="86" fillId="4" borderId="25" xfId="1" applyNumberFormat="1" applyFont="1" applyFill="1" applyBorder="1" applyAlignment="1">
      <alignment horizontal="center" vertical="center" wrapText="1"/>
    </xf>
    <xf numFmtId="0" fontId="80" fillId="24" borderId="24" xfId="0" applyFont="1" applyFill="1" applyBorder="1" applyAlignment="1">
      <alignment horizontal="left" vertical="center" wrapText="1"/>
    </xf>
    <xf numFmtId="164" fontId="80" fillId="24" borderId="24" xfId="0" applyNumberFormat="1" applyFont="1" applyFill="1" applyBorder="1" applyAlignment="1">
      <alignment horizontal="center" vertical="center" wrapText="1"/>
    </xf>
    <xf numFmtId="0" fontId="24" fillId="2" borderId="4" xfId="0" applyFont="1" applyFill="1" applyBorder="1" applyAlignment="1">
      <alignment horizontal="center" vertical="center"/>
    </xf>
    <xf numFmtId="0" fontId="24" fillId="2" borderId="0" xfId="0" applyFont="1" applyFill="1" applyAlignment="1">
      <alignment horizontal="center" vertical="center"/>
    </xf>
    <xf numFmtId="9" fontId="24" fillId="2" borderId="0" xfId="1" applyFont="1" applyFill="1" applyAlignment="1">
      <alignment horizontal="center" vertical="center"/>
    </xf>
    <xf numFmtId="0" fontId="61" fillId="2" borderId="6" xfId="0" applyFont="1" applyFill="1" applyBorder="1" applyAlignment="1" applyProtection="1">
      <alignment horizontal="left" vertical="center"/>
      <protection hidden="1"/>
    </xf>
    <xf numFmtId="0" fontId="14" fillId="19" borderId="0" xfId="0" applyFont="1" applyFill="1" applyAlignment="1" applyProtection="1">
      <alignment horizontal="center" vertical="center" wrapText="1"/>
      <protection hidden="1"/>
    </xf>
    <xf numFmtId="0" fontId="75" fillId="0" borderId="0" xfId="0" applyFont="1" applyAlignment="1">
      <alignment horizontal="center"/>
    </xf>
    <xf numFmtId="0" fontId="19" fillId="2" borderId="0" xfId="0" applyFont="1" applyFill="1" applyAlignment="1" applyProtection="1">
      <alignment horizontal="left" wrapText="1"/>
      <protection hidden="1"/>
    </xf>
    <xf numFmtId="0" fontId="20" fillId="2" borderId="22" xfId="0" applyFont="1" applyFill="1" applyBorder="1" applyAlignment="1" applyProtection="1">
      <alignment horizontal="left" vertical="top" wrapText="1"/>
      <protection hidden="1"/>
    </xf>
    <xf numFmtId="9" fontId="17" fillId="2" borderId="6" xfId="0" applyNumberFormat="1" applyFont="1" applyFill="1" applyBorder="1" applyAlignment="1" applyProtection="1">
      <alignment horizontal="left" vertical="center" wrapText="1" indent="1"/>
      <protection hidden="1"/>
    </xf>
    <xf numFmtId="0" fontId="17" fillId="2" borderId="6" xfId="0" applyFont="1" applyFill="1" applyBorder="1" applyAlignment="1" applyProtection="1">
      <alignment horizontal="left" vertical="center" wrapText="1" indent="1"/>
      <protection hidden="1"/>
    </xf>
    <xf numFmtId="0" fontId="25" fillId="20" borderId="6" xfId="0" applyFont="1" applyFill="1" applyBorder="1" applyAlignment="1">
      <alignment horizontal="left" wrapText="1"/>
    </xf>
    <xf numFmtId="164" fontId="74" fillId="2" borderId="0" xfId="0" applyNumberFormat="1" applyFont="1" applyFill="1" applyAlignment="1">
      <alignment horizontal="center"/>
    </xf>
    <xf numFmtId="0" fontId="13" fillId="10" borderId="0" xfId="0" applyFont="1" applyFill="1" applyAlignment="1" applyProtection="1">
      <alignment horizontal="center" vertical="center" wrapText="1"/>
      <protection hidden="1"/>
    </xf>
    <xf numFmtId="0" fontId="13" fillId="8" borderId="0" xfId="0" applyFont="1" applyFill="1" applyAlignment="1" applyProtection="1">
      <alignment horizontal="center" vertical="center" wrapText="1"/>
      <protection hidden="1"/>
    </xf>
    <xf numFmtId="0" fontId="13" fillId="3" borderId="0" xfId="0" applyFont="1" applyFill="1" applyAlignment="1" applyProtection="1">
      <alignment horizontal="center" vertical="center" wrapText="1"/>
      <protection hidden="1"/>
    </xf>
    <xf numFmtId="0" fontId="15" fillId="17" borderId="0" xfId="0" applyFont="1" applyFill="1" applyAlignment="1" applyProtection="1">
      <alignment horizontal="center" vertical="center" wrapText="1"/>
      <protection hidden="1"/>
    </xf>
    <xf numFmtId="166" fontId="47" fillId="16" borderId="0" xfId="0" applyNumberFormat="1" applyFont="1" applyFill="1" applyAlignment="1" applyProtection="1">
      <alignment horizontal="center" vertical="center" wrapText="1"/>
      <protection hidden="1"/>
    </xf>
    <xf numFmtId="0" fontId="15" fillId="16" borderId="0" xfId="0" applyFont="1" applyFill="1" applyAlignment="1" applyProtection="1">
      <alignment horizontal="center" vertical="center" wrapText="1"/>
      <protection hidden="1"/>
    </xf>
    <xf numFmtId="0" fontId="45" fillId="16" borderId="0" xfId="0" applyFont="1" applyFill="1" applyAlignment="1" applyProtection="1">
      <alignment horizontal="center" vertical="center" wrapText="1"/>
      <protection hidden="1"/>
    </xf>
    <xf numFmtId="0" fontId="14" fillId="18" borderId="0" xfId="0" applyFont="1" applyFill="1" applyAlignment="1" applyProtection="1">
      <alignment horizontal="center" vertical="center" wrapText="1"/>
      <protection hidden="1"/>
    </xf>
    <xf numFmtId="0" fontId="16" fillId="8" borderId="0" xfId="0" applyFont="1" applyFill="1" applyAlignment="1" applyProtection="1">
      <alignment horizontal="center" vertical="center"/>
      <protection hidden="1"/>
    </xf>
    <xf numFmtId="9" fontId="6" fillId="8" borderId="3" xfId="1" applyFont="1" applyFill="1" applyBorder="1" applyAlignment="1" applyProtection="1">
      <alignment horizontal="center" vertical="center"/>
      <protection hidden="1"/>
    </xf>
    <xf numFmtId="1" fontId="16" fillId="3" borderId="9" xfId="1" applyNumberFormat="1" applyFont="1" applyFill="1" applyBorder="1" applyAlignment="1" applyProtection="1">
      <alignment horizontal="center" vertical="center"/>
      <protection hidden="1"/>
    </xf>
    <xf numFmtId="1" fontId="16" fillId="3" borderId="10" xfId="1" applyNumberFormat="1" applyFont="1" applyFill="1" applyBorder="1" applyAlignment="1" applyProtection="1">
      <alignment horizontal="center" vertical="center"/>
      <protection hidden="1"/>
    </xf>
    <xf numFmtId="164" fontId="6" fillId="3" borderId="8" xfId="1" applyNumberFormat="1" applyFont="1" applyFill="1" applyBorder="1" applyAlignment="1" applyProtection="1">
      <alignment horizontal="center" vertical="center"/>
      <protection hidden="1"/>
    </xf>
    <xf numFmtId="164" fontId="6" fillId="3" borderId="11" xfId="1" applyNumberFormat="1" applyFont="1" applyFill="1" applyBorder="1" applyAlignment="1" applyProtection="1">
      <alignment horizontal="center" vertical="center"/>
      <protection hidden="1"/>
    </xf>
    <xf numFmtId="164" fontId="6" fillId="10" borderId="2" xfId="1" applyNumberFormat="1" applyFont="1" applyFill="1" applyBorder="1" applyAlignment="1" applyProtection="1">
      <alignment horizontal="center" vertical="center"/>
      <protection hidden="1"/>
    </xf>
    <xf numFmtId="164" fontId="6" fillId="10" borderId="1" xfId="1" applyNumberFormat="1" applyFont="1" applyFill="1" applyBorder="1" applyAlignment="1" applyProtection="1">
      <alignment horizontal="center" vertical="center"/>
      <protection hidden="1"/>
    </xf>
    <xf numFmtId="9" fontId="6" fillId="10" borderId="8" xfId="1" applyFont="1" applyFill="1" applyBorder="1" applyAlignment="1" applyProtection="1">
      <alignment horizontal="center" vertical="center"/>
      <protection hidden="1"/>
    </xf>
    <xf numFmtId="9" fontId="6" fillId="10" borderId="11" xfId="1" applyFont="1" applyFill="1" applyBorder="1" applyAlignment="1" applyProtection="1">
      <alignment horizontal="center" vertical="center"/>
      <protection hidden="1"/>
    </xf>
    <xf numFmtId="164" fontId="6" fillId="11" borderId="0" xfId="1" applyNumberFormat="1" applyFont="1" applyFill="1" applyAlignment="1" applyProtection="1">
      <alignment horizontal="center" vertical="center"/>
      <protection hidden="1"/>
    </xf>
    <xf numFmtId="0" fontId="13" fillId="11" borderId="0" xfId="0" applyFont="1" applyFill="1" applyAlignment="1" applyProtection="1">
      <alignment horizontal="center" vertical="center" wrapText="1"/>
      <protection hidden="1"/>
    </xf>
    <xf numFmtId="9" fontId="6" fillId="11" borderId="0" xfId="1" applyFont="1" applyFill="1" applyAlignment="1" applyProtection="1">
      <alignment horizontal="center" vertical="center"/>
      <protection hidden="1"/>
    </xf>
    <xf numFmtId="0" fontId="0" fillId="0" borderId="0" xfId="0" applyAlignment="1">
      <alignment horizontal="center" vertical="center" wrapText="1"/>
    </xf>
    <xf numFmtId="0" fontId="17" fillId="2" borderId="6" xfId="0" applyFont="1" applyFill="1" applyBorder="1" applyAlignment="1" applyProtection="1">
      <alignment horizontal="left" vertical="center" wrapText="1" indent="14"/>
      <protection hidden="1"/>
    </xf>
    <xf numFmtId="0" fontId="4" fillId="4" borderId="0" xfId="0" applyFont="1" applyFill="1" applyAlignment="1">
      <alignment horizontal="center" vertical="center" wrapText="1"/>
    </xf>
    <xf numFmtId="0" fontId="17" fillId="2" borderId="6" xfId="0" applyFont="1" applyFill="1" applyBorder="1" applyAlignment="1" applyProtection="1">
      <alignment horizontal="left" vertical="center" wrapText="1" indent="21"/>
      <protection hidden="1"/>
    </xf>
    <xf numFmtId="0" fontId="56" fillId="11" borderId="0" xfId="0" applyFont="1" applyFill="1" applyAlignment="1" applyProtection="1">
      <alignment horizontal="left" wrapText="1" indent="2"/>
      <protection hidden="1"/>
    </xf>
    <xf numFmtId="0" fontId="56" fillId="11" borderId="0" xfId="0" applyFont="1" applyFill="1" applyAlignment="1" applyProtection="1">
      <alignment horizontal="left" wrapText="1" indent="3"/>
      <protection hidden="1"/>
    </xf>
    <xf numFmtId="0" fontId="13" fillId="3" borderId="0" xfId="0" applyFont="1" applyFill="1" applyAlignment="1">
      <alignment horizontal="center" vertical="center" wrapText="1"/>
    </xf>
    <xf numFmtId="0" fontId="25" fillId="7" borderId="0" xfId="0" applyFont="1" applyFill="1" applyAlignment="1">
      <alignment horizontal="center" vertical="center" wrapText="1"/>
    </xf>
    <xf numFmtId="0" fontId="25" fillId="7" borderId="5" xfId="0" applyFont="1" applyFill="1" applyBorder="1" applyAlignment="1">
      <alignment horizontal="center" vertical="center" wrapText="1"/>
    </xf>
    <xf numFmtId="0" fontId="25" fillId="7" borderId="4" xfId="0" applyFont="1" applyFill="1" applyBorder="1" applyAlignment="1">
      <alignment horizontal="center" vertical="center" wrapText="1"/>
    </xf>
    <xf numFmtId="0" fontId="34" fillId="15" borderId="0" xfId="0" applyFont="1" applyFill="1" applyAlignment="1">
      <alignment horizontal="left" vertical="center" wrapText="1"/>
    </xf>
    <xf numFmtId="0" fontId="29" fillId="7" borderId="0" xfId="0" applyFont="1" applyFill="1" applyAlignment="1">
      <alignment horizontal="center" vertical="center"/>
    </xf>
    <xf numFmtId="0" fontId="13" fillId="10" borderId="2" xfId="0" applyFont="1" applyFill="1" applyBorder="1" applyAlignment="1">
      <alignment horizontal="center" vertical="center" wrapText="1"/>
    </xf>
    <xf numFmtId="0" fontId="13" fillId="9" borderId="2" xfId="0" applyFont="1" applyFill="1" applyBorder="1" applyAlignment="1">
      <alignment horizontal="center" vertical="center" wrapText="1"/>
    </xf>
    <xf numFmtId="0" fontId="13" fillId="9" borderId="0" xfId="0" applyFont="1" applyFill="1" applyAlignment="1">
      <alignment horizontal="center" vertical="center" wrapText="1"/>
    </xf>
    <xf numFmtId="0" fontId="21" fillId="7" borderId="0" xfId="0" applyFont="1" applyFill="1" applyAlignment="1">
      <alignment horizontal="center" vertical="center" wrapText="1"/>
    </xf>
    <xf numFmtId="164" fontId="25" fillId="7" borderId="0" xfId="1" applyNumberFormat="1" applyFont="1" applyFill="1" applyAlignment="1">
      <alignment horizontal="center" vertical="center"/>
    </xf>
    <xf numFmtId="0" fontId="28" fillId="4" borderId="0" xfId="0" applyFont="1" applyFill="1" applyAlignment="1">
      <alignment horizontal="right" indent="1"/>
    </xf>
    <xf numFmtId="0" fontId="19" fillId="2" borderId="0" xfId="0" applyFont="1" applyFill="1" applyAlignment="1" applyProtection="1">
      <alignment horizontal="left" wrapText="1" indent="1"/>
      <protection hidden="1"/>
    </xf>
    <xf numFmtId="0" fontId="20" fillId="2" borderId="0" xfId="0" applyFont="1" applyFill="1" applyAlignment="1" applyProtection="1">
      <alignment horizontal="left" vertical="top" wrapText="1"/>
      <protection hidden="1"/>
    </xf>
    <xf numFmtId="0" fontId="20" fillId="2" borderId="7" xfId="0" applyFont="1" applyFill="1" applyBorder="1" applyAlignment="1" applyProtection="1">
      <alignment horizontal="left" vertical="top" wrapText="1"/>
      <protection hidden="1"/>
    </xf>
    <xf numFmtId="0" fontId="22" fillId="2" borderId="0" xfId="0" applyFont="1" applyFill="1" applyAlignment="1" applyProtection="1">
      <alignment horizontal="center" wrapText="1"/>
      <protection hidden="1"/>
    </xf>
    <xf numFmtId="0" fontId="22" fillId="2" borderId="7" xfId="0" applyFont="1" applyFill="1" applyBorder="1" applyAlignment="1" applyProtection="1">
      <alignment horizontal="center" wrapText="1"/>
      <protection hidden="1"/>
    </xf>
    <xf numFmtId="0" fontId="25" fillId="2" borderId="6" xfId="0" applyFont="1" applyFill="1" applyBorder="1" applyAlignment="1">
      <alignment horizontal="left" wrapText="1"/>
    </xf>
    <xf numFmtId="165" fontId="25" fillId="4" borderId="0" xfId="1" applyNumberFormat="1" applyFont="1" applyFill="1" applyBorder="1" applyAlignment="1">
      <alignment horizontal="left" vertical="center" wrapText="1"/>
    </xf>
    <xf numFmtId="165" fontId="25" fillId="4" borderId="5" xfId="1" applyNumberFormat="1" applyFont="1" applyFill="1" applyBorder="1" applyAlignment="1">
      <alignment horizontal="left" vertical="center" wrapText="1"/>
    </xf>
    <xf numFmtId="0" fontId="28" fillId="4" borderId="0" xfId="0" applyFont="1" applyFill="1" applyAlignment="1">
      <alignment horizontal="center" vertical="center" wrapText="1"/>
    </xf>
    <xf numFmtId="0" fontId="35" fillId="14" borderId="0" xfId="0" applyFont="1" applyFill="1" applyAlignment="1">
      <alignment horizontal="center" vertical="center" wrapText="1"/>
    </xf>
    <xf numFmtId="0" fontId="13" fillId="8" borderId="0" xfId="0" applyFont="1" applyFill="1" applyAlignment="1">
      <alignment horizontal="center" vertical="center" wrapText="1"/>
    </xf>
    <xf numFmtId="0" fontId="13" fillId="12" borderId="4" xfId="0" applyFont="1" applyFill="1" applyBorder="1" applyAlignment="1">
      <alignment horizontal="center" vertical="center" wrapText="1"/>
    </xf>
    <xf numFmtId="0" fontId="13" fillId="12" borderId="0" xfId="0" applyFont="1" applyFill="1" applyAlignment="1">
      <alignment horizontal="center" vertical="center" wrapText="1"/>
    </xf>
    <xf numFmtId="0" fontId="34" fillId="7" borderId="0" xfId="0" applyFont="1" applyFill="1" applyAlignment="1">
      <alignment horizontal="left" vertical="center" wrapText="1"/>
    </xf>
    <xf numFmtId="0" fontId="25" fillId="13" borderId="0" xfId="0" applyFont="1" applyFill="1" applyAlignment="1">
      <alignment horizontal="right" vertical="top" indent="1"/>
    </xf>
    <xf numFmtId="0" fontId="25" fillId="7" borderId="0" xfId="0" applyFont="1" applyFill="1" applyAlignment="1">
      <alignment horizontal="left" vertical="center" wrapText="1" indent="1"/>
    </xf>
    <xf numFmtId="0" fontId="34" fillId="7" borderId="12" xfId="0" applyFont="1" applyFill="1" applyBorder="1" applyAlignment="1">
      <alignment horizontal="left" vertical="center" wrapText="1"/>
    </xf>
    <xf numFmtId="0" fontId="13" fillId="12" borderId="5" xfId="0" applyFont="1" applyFill="1" applyBorder="1" applyAlignment="1">
      <alignment horizontal="center" vertical="center" wrapText="1"/>
    </xf>
    <xf numFmtId="0" fontId="16" fillId="8" borderId="0" xfId="0" applyFont="1" applyFill="1" applyAlignment="1">
      <alignment horizontal="center" vertical="center" textRotation="90" wrapText="1"/>
    </xf>
    <xf numFmtId="0" fontId="28" fillId="13" borderId="0" xfId="0" applyFont="1" applyFill="1" applyAlignment="1">
      <alignment horizontal="right" vertical="center"/>
    </xf>
    <xf numFmtId="1" fontId="16" fillId="3" borderId="2" xfId="1" applyNumberFormat="1" applyFont="1" applyFill="1" applyBorder="1" applyAlignment="1" applyProtection="1">
      <alignment horizontal="center" vertical="center"/>
      <protection hidden="1"/>
    </xf>
    <xf numFmtId="1" fontId="16" fillId="3" borderId="1" xfId="1" applyNumberFormat="1" applyFont="1" applyFill="1" applyBorder="1" applyAlignment="1" applyProtection="1">
      <alignment horizontal="center" vertical="center"/>
      <protection hidden="1"/>
    </xf>
    <xf numFmtId="0" fontId="17" fillId="2" borderId="6" xfId="0" applyFont="1" applyFill="1" applyBorder="1" applyAlignment="1" applyProtection="1">
      <alignment horizontal="left" vertical="center" wrapText="1" indent="17"/>
      <protection hidden="1"/>
    </xf>
    <xf numFmtId="0" fontId="17" fillId="2" borderId="6" xfId="0" applyFont="1" applyFill="1" applyBorder="1" applyAlignment="1" applyProtection="1">
      <alignment horizontal="left" vertical="center" wrapText="1" indent="15"/>
      <protection hidden="1"/>
    </xf>
    <xf numFmtId="0" fontId="22" fillId="2" borderId="0" xfId="0" applyFont="1" applyFill="1" applyAlignment="1" applyProtection="1">
      <alignment horizontal="left" wrapText="1" indent="15"/>
      <protection hidden="1"/>
    </xf>
    <xf numFmtId="0" fontId="22" fillId="2" borderId="7" xfId="0" applyFont="1" applyFill="1" applyBorder="1" applyAlignment="1" applyProtection="1">
      <alignment horizontal="left" wrapText="1" indent="15"/>
      <protection hidden="1"/>
    </xf>
    <xf numFmtId="0" fontId="28" fillId="4" borderId="4" xfId="0" applyFont="1" applyFill="1" applyBorder="1" applyAlignment="1">
      <alignment horizontal="right" indent="1"/>
    </xf>
    <xf numFmtId="0" fontId="22" fillId="2" borderId="0" xfId="0" applyFont="1" applyFill="1" applyAlignment="1" applyProtection="1">
      <alignment horizontal="left" wrapText="1" indent="14"/>
      <protection hidden="1"/>
    </xf>
    <xf numFmtId="0" fontId="22" fillId="2" borderId="7" xfId="0" applyFont="1" applyFill="1" applyBorder="1" applyAlignment="1" applyProtection="1">
      <alignment horizontal="left" wrapText="1" indent="14"/>
      <protection hidden="1"/>
    </xf>
    <xf numFmtId="0" fontId="22" fillId="2" borderId="0" xfId="0" applyFont="1" applyFill="1" applyAlignment="1" applyProtection="1">
      <alignment horizontal="left" wrapText="1" indent="13"/>
      <protection hidden="1"/>
    </xf>
    <xf numFmtId="0" fontId="22" fillId="2" borderId="7" xfId="0" applyFont="1" applyFill="1" applyBorder="1" applyAlignment="1" applyProtection="1">
      <alignment horizontal="left" wrapText="1" indent="13"/>
      <protection hidden="1"/>
    </xf>
    <xf numFmtId="0" fontId="17" fillId="2" borderId="0" xfId="0" applyFont="1" applyFill="1" applyAlignment="1" applyProtection="1">
      <alignment horizontal="left" wrapText="1" indent="13"/>
      <protection hidden="1"/>
    </xf>
    <xf numFmtId="0" fontId="25" fillId="7" borderId="0" xfId="0" applyFont="1" applyFill="1" applyAlignment="1">
      <alignment horizontal="left" vertical="center" wrapText="1"/>
    </xf>
    <xf numFmtId="0" fontId="22" fillId="2" borderId="0" xfId="0" applyFont="1" applyFill="1" applyAlignment="1" applyProtection="1">
      <alignment horizontal="left" wrapText="1" indent="16"/>
      <protection hidden="1"/>
    </xf>
    <xf numFmtId="0" fontId="22" fillId="2" borderId="7" xfId="0" applyFont="1" applyFill="1" applyBorder="1" applyAlignment="1" applyProtection="1">
      <alignment horizontal="left" wrapText="1" indent="16"/>
      <protection hidden="1"/>
    </xf>
    <xf numFmtId="0" fontId="22" fillId="2" borderId="0" xfId="0" applyFont="1" applyFill="1" applyAlignment="1" applyProtection="1">
      <alignment horizontal="left" wrapText="1" indent="18"/>
      <protection hidden="1"/>
    </xf>
    <xf numFmtId="0" fontId="22" fillId="2" borderId="7" xfId="0" applyFont="1" applyFill="1" applyBorder="1" applyAlignment="1" applyProtection="1">
      <alignment horizontal="left" wrapText="1" indent="18"/>
      <protection hidden="1"/>
    </xf>
    <xf numFmtId="0" fontId="71" fillId="2" borderId="0" xfId="0" applyFont="1" applyFill="1" applyAlignment="1" applyProtection="1">
      <alignment horizontal="left" indent="15"/>
      <protection hidden="1"/>
    </xf>
    <xf numFmtId="0" fontId="71" fillId="2" borderId="7" xfId="0" applyFont="1" applyFill="1" applyBorder="1" applyAlignment="1" applyProtection="1">
      <alignment horizontal="left" indent="15"/>
      <protection hidden="1"/>
    </xf>
    <xf numFmtId="165" fontId="25" fillId="4" borderId="0" xfId="1" applyNumberFormat="1" applyFont="1" applyFill="1" applyAlignment="1">
      <alignment horizontal="left" vertical="center" wrapText="1"/>
    </xf>
    <xf numFmtId="0" fontId="22" fillId="2" borderId="0" xfId="0" applyFont="1" applyFill="1" applyAlignment="1" applyProtection="1">
      <alignment horizontal="left" indent="15"/>
      <protection hidden="1"/>
    </xf>
    <xf numFmtId="0" fontId="22" fillId="2" borderId="7" xfId="0" applyFont="1" applyFill="1" applyBorder="1" applyAlignment="1" applyProtection="1">
      <alignment horizontal="left" indent="15"/>
      <protection hidden="1"/>
    </xf>
    <xf numFmtId="0" fontId="73" fillId="7" borderId="12" xfId="0" applyFont="1" applyFill="1" applyBorder="1" applyAlignment="1">
      <alignment horizontal="left" vertical="center" wrapText="1"/>
    </xf>
  </cellXfs>
  <cellStyles count="2">
    <cellStyle name="Normal" xfId="0" builtinId="0"/>
    <cellStyle name="Porcentagem" xfId="1" builtinId="5"/>
  </cellStyles>
  <dxfs count="1065">
    <dxf>
      <font>
        <b/>
        <i val="0"/>
        <color rgb="FF00B050"/>
      </font>
    </dxf>
    <dxf>
      <font>
        <b/>
        <i val="0"/>
        <color rgb="FFFF0000"/>
      </font>
    </dxf>
    <dxf>
      <font>
        <b/>
        <i val="0"/>
        <color theme="7" tint="0.39994506668294322"/>
      </font>
    </dxf>
    <dxf>
      <font>
        <b/>
        <i val="0"/>
        <color rgb="FF00B050"/>
      </font>
    </dxf>
    <dxf>
      <font>
        <b/>
        <i val="0"/>
        <color rgb="FFFF0000"/>
      </font>
    </dxf>
    <dxf>
      <font>
        <b/>
        <i val="0"/>
        <color theme="7" tint="0.39994506668294322"/>
      </font>
    </dxf>
    <dxf>
      <font>
        <b/>
        <i val="0"/>
        <color rgb="FF00B050"/>
      </font>
    </dxf>
    <dxf>
      <font>
        <b/>
        <i val="0"/>
        <color rgb="FFFF0000"/>
      </font>
    </dxf>
    <dxf>
      <font>
        <b/>
        <i val="0"/>
        <color theme="7" tint="0.39994506668294322"/>
      </font>
    </dxf>
    <dxf>
      <font>
        <b/>
        <i val="0"/>
        <color rgb="FF00B050"/>
      </font>
    </dxf>
    <dxf>
      <font>
        <b/>
        <i val="0"/>
        <color rgb="FFFF0000"/>
      </font>
    </dxf>
    <dxf>
      <font>
        <b/>
        <i val="0"/>
        <color theme="7" tint="0.39994506668294322"/>
      </font>
    </dxf>
    <dxf>
      <font>
        <color rgb="FFC00000"/>
      </font>
      <fill>
        <patternFill>
          <bgColor theme="5" tint="0.59996337778862885"/>
        </patternFill>
      </fill>
    </dxf>
    <dxf>
      <font>
        <color rgb="FF00B0F0"/>
      </font>
      <fill>
        <patternFill>
          <bgColor theme="8" tint="0.79998168889431442"/>
        </patternFill>
      </fill>
    </dxf>
    <dxf>
      <font>
        <color theme="2" tint="-0.499984740745262"/>
      </font>
      <fill>
        <patternFill>
          <bgColor theme="0" tint="-4.9989318521683403E-2"/>
        </patternFill>
      </fill>
    </dxf>
    <dxf>
      <font>
        <color rgb="FF00B050"/>
      </font>
      <fill>
        <patternFill>
          <bgColor theme="9" tint="0.79998168889431442"/>
        </patternFill>
      </fill>
    </dxf>
    <dxf>
      <font>
        <b/>
        <i val="0"/>
        <color rgb="FF00B050"/>
      </font>
    </dxf>
    <dxf>
      <font>
        <b/>
        <i val="0"/>
        <color rgb="FFFF0000"/>
      </font>
    </dxf>
    <dxf>
      <font>
        <b/>
        <i val="0"/>
        <color theme="7" tint="0.39994506668294322"/>
      </font>
    </dxf>
    <dxf>
      <font>
        <b/>
        <i val="0"/>
        <color rgb="FF00B050"/>
      </font>
    </dxf>
    <dxf>
      <font>
        <b/>
        <i val="0"/>
        <color rgb="FFFF0000"/>
      </font>
    </dxf>
    <dxf>
      <font>
        <b/>
        <i val="0"/>
        <color theme="7" tint="0.39994506668294322"/>
      </font>
    </dxf>
    <dxf>
      <font>
        <b/>
        <i val="0"/>
        <color rgb="FF00B050"/>
      </font>
    </dxf>
    <dxf>
      <font>
        <b/>
        <i val="0"/>
        <color rgb="FFFF0000"/>
      </font>
    </dxf>
    <dxf>
      <font>
        <b/>
        <i val="0"/>
        <color theme="7" tint="0.39994506668294322"/>
      </font>
    </dxf>
    <dxf>
      <font>
        <b/>
        <i val="0"/>
        <color rgb="FF00B050"/>
      </font>
    </dxf>
    <dxf>
      <font>
        <b/>
        <i val="0"/>
        <color rgb="FFFF0000"/>
      </font>
    </dxf>
    <dxf>
      <font>
        <b/>
        <i val="0"/>
        <color theme="7" tint="0.39994506668294322"/>
      </font>
    </dxf>
    <dxf>
      <font>
        <color rgb="FFC00000"/>
      </font>
      <fill>
        <patternFill>
          <bgColor theme="5" tint="0.59996337778862885"/>
        </patternFill>
      </fill>
    </dxf>
    <dxf>
      <font>
        <color rgb="FF00B0F0"/>
      </font>
      <fill>
        <patternFill>
          <bgColor theme="8" tint="0.79998168889431442"/>
        </patternFill>
      </fill>
    </dxf>
    <dxf>
      <font>
        <color theme="2" tint="-0.499984740745262"/>
      </font>
      <fill>
        <patternFill>
          <bgColor theme="0" tint="-4.9989318521683403E-2"/>
        </patternFill>
      </fill>
    </dxf>
    <dxf>
      <font>
        <color rgb="FF00B050"/>
      </font>
      <fill>
        <patternFill>
          <bgColor theme="9" tint="0.79998168889431442"/>
        </patternFill>
      </fill>
    </dxf>
    <dxf>
      <font>
        <b/>
        <i val="0"/>
        <color rgb="FF00B050"/>
      </font>
    </dxf>
    <dxf>
      <font>
        <b/>
        <i val="0"/>
        <color rgb="FFFF0000"/>
      </font>
    </dxf>
    <dxf>
      <font>
        <b/>
        <i val="0"/>
        <color theme="7" tint="0.39994506668294322"/>
      </font>
    </dxf>
    <dxf>
      <font>
        <b/>
        <i val="0"/>
        <color rgb="FF00B050"/>
      </font>
    </dxf>
    <dxf>
      <font>
        <b/>
        <i val="0"/>
        <color rgb="FFFF0000"/>
      </font>
    </dxf>
    <dxf>
      <font>
        <b/>
        <i val="0"/>
        <color theme="7" tint="0.39994506668294322"/>
      </font>
    </dxf>
    <dxf>
      <font>
        <b/>
        <i val="0"/>
        <color rgb="FF00B050"/>
      </font>
    </dxf>
    <dxf>
      <font>
        <b/>
        <i val="0"/>
        <color rgb="FFFF0000"/>
      </font>
    </dxf>
    <dxf>
      <font>
        <b/>
        <i val="0"/>
        <color theme="7" tint="0.39994506668294322"/>
      </font>
    </dxf>
    <dxf>
      <font>
        <b/>
        <i val="0"/>
        <color rgb="FF00B050"/>
      </font>
    </dxf>
    <dxf>
      <font>
        <b/>
        <i val="0"/>
        <color rgb="FFFF0000"/>
      </font>
    </dxf>
    <dxf>
      <font>
        <b/>
        <i val="0"/>
        <color theme="7" tint="0.39994506668294322"/>
      </font>
    </dxf>
    <dxf>
      <font>
        <color rgb="FFC00000"/>
      </font>
      <fill>
        <patternFill>
          <bgColor theme="5" tint="0.59996337778862885"/>
        </patternFill>
      </fill>
    </dxf>
    <dxf>
      <font>
        <color rgb="FF00B0F0"/>
      </font>
      <fill>
        <patternFill>
          <bgColor theme="8" tint="0.79998168889431442"/>
        </patternFill>
      </fill>
    </dxf>
    <dxf>
      <font>
        <color theme="2" tint="-0.499984740745262"/>
      </font>
      <fill>
        <patternFill>
          <bgColor theme="0" tint="-4.9989318521683403E-2"/>
        </patternFill>
      </fill>
    </dxf>
    <dxf>
      <font>
        <color rgb="FF00B050"/>
      </font>
      <fill>
        <patternFill>
          <bgColor theme="9" tint="0.79998168889431442"/>
        </patternFill>
      </fill>
    </dxf>
    <dxf>
      <font>
        <b/>
        <i val="0"/>
        <color rgb="FF00B050"/>
      </font>
    </dxf>
    <dxf>
      <font>
        <b/>
        <i val="0"/>
        <color rgb="FFFF0000"/>
      </font>
    </dxf>
    <dxf>
      <font>
        <b/>
        <i val="0"/>
        <color theme="7" tint="0.39994506668294322"/>
      </font>
    </dxf>
    <dxf>
      <font>
        <b/>
        <i val="0"/>
        <color rgb="FF00B050"/>
      </font>
    </dxf>
    <dxf>
      <font>
        <b/>
        <i val="0"/>
        <color rgb="FFFF0000"/>
      </font>
    </dxf>
    <dxf>
      <font>
        <b/>
        <i val="0"/>
        <color theme="7" tint="0.39994506668294322"/>
      </font>
    </dxf>
    <dxf>
      <font>
        <b/>
        <i val="0"/>
        <color rgb="FF00B050"/>
      </font>
    </dxf>
    <dxf>
      <font>
        <b/>
        <i val="0"/>
        <color rgb="FFFF0000"/>
      </font>
    </dxf>
    <dxf>
      <font>
        <b/>
        <i val="0"/>
        <color theme="7" tint="0.39994506668294322"/>
      </font>
    </dxf>
    <dxf>
      <font>
        <b/>
        <i val="0"/>
        <color rgb="FF00B050"/>
      </font>
    </dxf>
    <dxf>
      <font>
        <b/>
        <i val="0"/>
        <color rgb="FFFF0000"/>
      </font>
    </dxf>
    <dxf>
      <font>
        <b/>
        <i val="0"/>
        <color theme="7" tint="0.39994506668294322"/>
      </font>
    </dxf>
    <dxf>
      <font>
        <color rgb="FFC00000"/>
      </font>
      <fill>
        <patternFill>
          <bgColor theme="5" tint="0.59996337778862885"/>
        </patternFill>
      </fill>
    </dxf>
    <dxf>
      <font>
        <color rgb="FF00B0F0"/>
      </font>
      <fill>
        <patternFill>
          <bgColor theme="8" tint="0.79998168889431442"/>
        </patternFill>
      </fill>
    </dxf>
    <dxf>
      <font>
        <color theme="2" tint="-0.499984740745262"/>
      </font>
      <fill>
        <patternFill>
          <bgColor theme="0" tint="-4.9989318521683403E-2"/>
        </patternFill>
      </fill>
    </dxf>
    <dxf>
      <font>
        <color rgb="FF00B050"/>
      </font>
      <fill>
        <patternFill>
          <bgColor theme="9" tint="0.79998168889431442"/>
        </patternFill>
      </fill>
    </dxf>
    <dxf>
      <font>
        <b/>
        <i val="0"/>
        <color rgb="FF00B050"/>
      </font>
    </dxf>
    <dxf>
      <font>
        <b/>
        <i val="0"/>
        <color rgb="FFFF0000"/>
      </font>
    </dxf>
    <dxf>
      <font>
        <b/>
        <i val="0"/>
        <color theme="7" tint="0.39994506668294322"/>
      </font>
    </dxf>
    <dxf>
      <font>
        <b/>
        <i val="0"/>
        <color rgb="FF00B050"/>
      </font>
    </dxf>
    <dxf>
      <font>
        <b/>
        <i val="0"/>
        <color rgb="FFFF0000"/>
      </font>
    </dxf>
    <dxf>
      <font>
        <b/>
        <i val="0"/>
        <color theme="7" tint="0.39994506668294322"/>
      </font>
    </dxf>
    <dxf>
      <font>
        <b/>
        <i val="0"/>
        <color rgb="FF00B050"/>
      </font>
    </dxf>
    <dxf>
      <font>
        <b/>
        <i val="0"/>
        <color rgb="FFFF0000"/>
      </font>
    </dxf>
    <dxf>
      <font>
        <b/>
        <i val="0"/>
        <color theme="7" tint="0.39994506668294322"/>
      </font>
    </dxf>
    <dxf>
      <font>
        <b/>
        <i val="0"/>
        <color rgb="FF00B050"/>
      </font>
    </dxf>
    <dxf>
      <font>
        <b/>
        <i val="0"/>
        <color rgb="FFFF0000"/>
      </font>
    </dxf>
    <dxf>
      <font>
        <b/>
        <i val="0"/>
        <color theme="7" tint="0.39994506668294322"/>
      </font>
    </dxf>
    <dxf>
      <font>
        <color rgb="FFC00000"/>
      </font>
      <fill>
        <patternFill>
          <bgColor theme="5" tint="0.59996337778862885"/>
        </patternFill>
      </fill>
    </dxf>
    <dxf>
      <font>
        <color rgb="FF00B0F0"/>
      </font>
      <fill>
        <patternFill>
          <bgColor theme="8" tint="0.79998168889431442"/>
        </patternFill>
      </fill>
    </dxf>
    <dxf>
      <font>
        <color theme="2" tint="-0.499984740745262"/>
      </font>
      <fill>
        <patternFill>
          <bgColor theme="0" tint="-4.9989318521683403E-2"/>
        </patternFill>
      </fill>
    </dxf>
    <dxf>
      <font>
        <color rgb="FF00B050"/>
      </font>
      <fill>
        <patternFill>
          <bgColor theme="9" tint="0.79998168889431442"/>
        </patternFill>
      </fill>
    </dxf>
    <dxf>
      <font>
        <b/>
        <i val="0"/>
        <color rgb="FF00B050"/>
      </font>
    </dxf>
    <dxf>
      <font>
        <b/>
        <i val="0"/>
        <color rgb="FFFF0000"/>
      </font>
    </dxf>
    <dxf>
      <font>
        <b/>
        <i val="0"/>
        <color theme="7" tint="0.39994506668294322"/>
      </font>
    </dxf>
    <dxf>
      <font>
        <b/>
        <i val="0"/>
        <color rgb="FF00B050"/>
      </font>
    </dxf>
    <dxf>
      <font>
        <b/>
        <i val="0"/>
        <color rgb="FFFF0000"/>
      </font>
    </dxf>
    <dxf>
      <font>
        <b/>
        <i val="0"/>
        <color theme="7" tint="0.39994506668294322"/>
      </font>
    </dxf>
    <dxf>
      <font>
        <b/>
        <i val="0"/>
        <color rgb="FF00B050"/>
      </font>
    </dxf>
    <dxf>
      <font>
        <b/>
        <i val="0"/>
        <color rgb="FFFF0000"/>
      </font>
    </dxf>
    <dxf>
      <font>
        <b/>
        <i val="0"/>
        <color theme="7" tint="0.39994506668294322"/>
      </font>
    </dxf>
    <dxf>
      <font>
        <b/>
        <i val="0"/>
        <color rgb="FF00B050"/>
      </font>
    </dxf>
    <dxf>
      <font>
        <b/>
        <i val="0"/>
        <color rgb="FFFF0000"/>
      </font>
    </dxf>
    <dxf>
      <font>
        <b/>
        <i val="0"/>
        <color theme="7" tint="0.39994506668294322"/>
      </font>
    </dxf>
    <dxf>
      <font>
        <color rgb="FFC00000"/>
      </font>
      <fill>
        <patternFill>
          <bgColor theme="5" tint="0.59996337778862885"/>
        </patternFill>
      </fill>
    </dxf>
    <dxf>
      <font>
        <color rgb="FF00B0F0"/>
      </font>
      <fill>
        <patternFill>
          <bgColor theme="8" tint="0.79998168889431442"/>
        </patternFill>
      </fill>
    </dxf>
    <dxf>
      <font>
        <color theme="2" tint="-0.499984740745262"/>
      </font>
      <fill>
        <patternFill>
          <bgColor theme="0" tint="-4.9989318521683403E-2"/>
        </patternFill>
      </fill>
    </dxf>
    <dxf>
      <font>
        <color rgb="FF00B050"/>
      </font>
      <fill>
        <patternFill>
          <bgColor theme="9" tint="0.79998168889431442"/>
        </patternFill>
      </fill>
    </dxf>
    <dxf>
      <font>
        <b/>
        <i val="0"/>
        <color rgb="FF00B050"/>
      </font>
    </dxf>
    <dxf>
      <font>
        <b/>
        <i val="0"/>
        <color rgb="FFFF0000"/>
      </font>
    </dxf>
    <dxf>
      <font>
        <b/>
        <i val="0"/>
        <color theme="7" tint="0.39994506668294322"/>
      </font>
    </dxf>
    <dxf>
      <font>
        <b/>
        <i val="0"/>
        <color rgb="FF00B050"/>
      </font>
    </dxf>
    <dxf>
      <font>
        <b/>
        <i val="0"/>
        <color rgb="FFFF0000"/>
      </font>
    </dxf>
    <dxf>
      <font>
        <b/>
        <i val="0"/>
        <color theme="7" tint="0.39994506668294322"/>
      </font>
    </dxf>
    <dxf>
      <font>
        <b/>
        <i val="0"/>
        <color rgb="FF00B050"/>
      </font>
    </dxf>
    <dxf>
      <font>
        <b/>
        <i val="0"/>
        <color rgb="FFFF0000"/>
      </font>
    </dxf>
    <dxf>
      <font>
        <b/>
        <i val="0"/>
        <color theme="7" tint="0.39994506668294322"/>
      </font>
    </dxf>
    <dxf>
      <font>
        <b/>
        <i val="0"/>
        <color rgb="FF00B050"/>
      </font>
    </dxf>
    <dxf>
      <font>
        <b/>
        <i val="0"/>
        <color rgb="FFFF0000"/>
      </font>
    </dxf>
    <dxf>
      <font>
        <b/>
        <i val="0"/>
        <color theme="7" tint="0.39994506668294322"/>
      </font>
    </dxf>
    <dxf>
      <font>
        <color rgb="FFC00000"/>
      </font>
      <fill>
        <patternFill>
          <bgColor theme="5" tint="0.59996337778862885"/>
        </patternFill>
      </fill>
    </dxf>
    <dxf>
      <font>
        <color rgb="FF00B0F0"/>
      </font>
      <fill>
        <patternFill>
          <bgColor theme="8" tint="0.79998168889431442"/>
        </patternFill>
      </fill>
    </dxf>
    <dxf>
      <font>
        <color theme="2" tint="-0.499984740745262"/>
      </font>
      <fill>
        <patternFill>
          <bgColor theme="0" tint="-4.9989318521683403E-2"/>
        </patternFill>
      </fill>
    </dxf>
    <dxf>
      <font>
        <color rgb="FF00B050"/>
      </font>
      <fill>
        <patternFill>
          <bgColor theme="9" tint="0.79998168889431442"/>
        </patternFill>
      </fill>
    </dxf>
    <dxf>
      <font>
        <b/>
        <i val="0"/>
        <color rgb="FF00B050"/>
      </font>
    </dxf>
    <dxf>
      <font>
        <b/>
        <i val="0"/>
        <color rgb="FFFF0000"/>
      </font>
    </dxf>
    <dxf>
      <font>
        <b/>
        <i val="0"/>
        <color theme="7" tint="0.39994506668294322"/>
      </font>
    </dxf>
    <dxf>
      <font>
        <b/>
        <i val="0"/>
        <color rgb="FF00B050"/>
      </font>
    </dxf>
    <dxf>
      <font>
        <b/>
        <i val="0"/>
        <color rgb="FFFF0000"/>
      </font>
    </dxf>
    <dxf>
      <font>
        <b/>
        <i val="0"/>
        <color theme="7" tint="0.39994506668294322"/>
      </font>
    </dxf>
    <dxf>
      <font>
        <b/>
        <i val="0"/>
        <color rgb="FF00B050"/>
      </font>
    </dxf>
    <dxf>
      <font>
        <b/>
        <i val="0"/>
        <color rgb="FFFF0000"/>
      </font>
    </dxf>
    <dxf>
      <font>
        <b/>
        <i val="0"/>
        <color theme="7" tint="0.39994506668294322"/>
      </font>
    </dxf>
    <dxf>
      <font>
        <b/>
        <i val="0"/>
        <color rgb="FF00B050"/>
      </font>
    </dxf>
    <dxf>
      <font>
        <b/>
        <i val="0"/>
        <color rgb="FFFF0000"/>
      </font>
    </dxf>
    <dxf>
      <font>
        <b/>
        <i val="0"/>
        <color theme="7" tint="0.39994506668294322"/>
      </font>
    </dxf>
    <dxf>
      <font>
        <color rgb="FFC00000"/>
      </font>
      <fill>
        <patternFill>
          <bgColor theme="5" tint="0.59996337778862885"/>
        </patternFill>
      </fill>
    </dxf>
    <dxf>
      <font>
        <color rgb="FF00B0F0"/>
      </font>
      <fill>
        <patternFill>
          <bgColor theme="8" tint="0.79998168889431442"/>
        </patternFill>
      </fill>
    </dxf>
    <dxf>
      <font>
        <color theme="2" tint="-0.499984740745262"/>
      </font>
      <fill>
        <patternFill>
          <bgColor theme="0" tint="-4.9989318521683403E-2"/>
        </patternFill>
      </fill>
    </dxf>
    <dxf>
      <font>
        <color rgb="FF00B050"/>
      </font>
      <fill>
        <patternFill>
          <bgColor theme="9" tint="0.79998168889431442"/>
        </patternFill>
      </fill>
    </dxf>
    <dxf>
      <font>
        <b/>
        <i val="0"/>
        <color rgb="FF00B050"/>
      </font>
    </dxf>
    <dxf>
      <font>
        <b/>
        <i val="0"/>
        <color rgb="FFFF0000"/>
      </font>
    </dxf>
    <dxf>
      <font>
        <b/>
        <i val="0"/>
        <color theme="7" tint="0.39994506668294322"/>
      </font>
    </dxf>
    <dxf>
      <font>
        <b/>
        <i val="0"/>
        <color rgb="FF00B050"/>
      </font>
    </dxf>
    <dxf>
      <font>
        <b/>
        <i val="0"/>
        <color rgb="FFFF0000"/>
      </font>
    </dxf>
    <dxf>
      <font>
        <b/>
        <i val="0"/>
        <color theme="7" tint="0.39994506668294322"/>
      </font>
    </dxf>
    <dxf>
      <font>
        <b/>
        <i val="0"/>
        <color rgb="FF00B050"/>
      </font>
    </dxf>
    <dxf>
      <font>
        <b/>
        <i val="0"/>
        <color rgb="FFFF0000"/>
      </font>
    </dxf>
    <dxf>
      <font>
        <b/>
        <i val="0"/>
        <color theme="7" tint="0.39994506668294322"/>
      </font>
    </dxf>
    <dxf>
      <font>
        <b/>
        <i val="0"/>
        <color rgb="FF00B050"/>
      </font>
    </dxf>
    <dxf>
      <font>
        <b/>
        <i val="0"/>
        <color rgb="FFFF0000"/>
      </font>
    </dxf>
    <dxf>
      <font>
        <b/>
        <i val="0"/>
        <color theme="7" tint="0.39994506668294322"/>
      </font>
    </dxf>
    <dxf>
      <font>
        <color rgb="FFC00000"/>
      </font>
      <fill>
        <patternFill>
          <bgColor theme="5" tint="0.59996337778862885"/>
        </patternFill>
      </fill>
    </dxf>
    <dxf>
      <font>
        <color rgb="FF00B0F0"/>
      </font>
      <fill>
        <patternFill>
          <bgColor theme="8" tint="0.79998168889431442"/>
        </patternFill>
      </fill>
    </dxf>
    <dxf>
      <font>
        <color theme="2" tint="-0.499984740745262"/>
      </font>
      <fill>
        <patternFill>
          <bgColor theme="0" tint="-4.9989318521683403E-2"/>
        </patternFill>
      </fill>
    </dxf>
    <dxf>
      <font>
        <color rgb="FF00B050"/>
      </font>
      <fill>
        <patternFill>
          <bgColor theme="9" tint="0.79998168889431442"/>
        </patternFill>
      </fill>
    </dxf>
    <dxf>
      <font>
        <b/>
        <i val="0"/>
        <color rgb="FF00B050"/>
      </font>
    </dxf>
    <dxf>
      <font>
        <b/>
        <i val="0"/>
        <color rgb="FFFF0000"/>
      </font>
    </dxf>
    <dxf>
      <font>
        <b/>
        <i val="0"/>
        <color theme="7" tint="0.39994506668294322"/>
      </font>
    </dxf>
    <dxf>
      <font>
        <b/>
        <i val="0"/>
        <color rgb="FF00B050"/>
      </font>
    </dxf>
    <dxf>
      <font>
        <b/>
        <i val="0"/>
        <color rgb="FFFF0000"/>
      </font>
    </dxf>
    <dxf>
      <font>
        <b/>
        <i val="0"/>
        <color theme="7" tint="0.39994506668294322"/>
      </font>
    </dxf>
    <dxf>
      <font>
        <b/>
        <i val="0"/>
        <color rgb="FF00B050"/>
      </font>
    </dxf>
    <dxf>
      <font>
        <b/>
        <i val="0"/>
        <color rgb="FFFF0000"/>
      </font>
    </dxf>
    <dxf>
      <font>
        <b/>
        <i val="0"/>
        <color theme="7" tint="0.39994506668294322"/>
      </font>
    </dxf>
    <dxf>
      <font>
        <b/>
        <i val="0"/>
        <color rgb="FF00B050"/>
      </font>
    </dxf>
    <dxf>
      <font>
        <b/>
        <i val="0"/>
        <color rgb="FFFF0000"/>
      </font>
    </dxf>
    <dxf>
      <font>
        <b/>
        <i val="0"/>
        <color theme="7" tint="0.39994506668294322"/>
      </font>
    </dxf>
    <dxf>
      <font>
        <color rgb="FFC00000"/>
      </font>
      <fill>
        <patternFill>
          <bgColor theme="5" tint="0.59996337778862885"/>
        </patternFill>
      </fill>
    </dxf>
    <dxf>
      <font>
        <color rgb="FF00B0F0"/>
      </font>
      <fill>
        <patternFill>
          <bgColor theme="8" tint="0.79998168889431442"/>
        </patternFill>
      </fill>
    </dxf>
    <dxf>
      <font>
        <color theme="2" tint="-0.499984740745262"/>
      </font>
      <fill>
        <patternFill>
          <bgColor theme="0" tint="-4.9989318521683403E-2"/>
        </patternFill>
      </fill>
    </dxf>
    <dxf>
      <font>
        <color rgb="FF00B050"/>
      </font>
      <fill>
        <patternFill>
          <bgColor theme="9" tint="0.79998168889431442"/>
        </patternFill>
      </fill>
    </dxf>
    <dxf>
      <font>
        <b/>
        <i val="0"/>
        <color rgb="FF00B050"/>
      </font>
    </dxf>
    <dxf>
      <font>
        <b/>
        <i val="0"/>
        <color rgb="FFFF0000"/>
      </font>
    </dxf>
    <dxf>
      <font>
        <b/>
        <i val="0"/>
        <color theme="7" tint="0.39994506668294322"/>
      </font>
    </dxf>
    <dxf>
      <font>
        <b/>
        <i val="0"/>
        <color rgb="FF00B050"/>
      </font>
    </dxf>
    <dxf>
      <font>
        <b/>
        <i val="0"/>
        <color rgb="FFFF0000"/>
      </font>
    </dxf>
    <dxf>
      <font>
        <b/>
        <i val="0"/>
        <color theme="7" tint="0.39994506668294322"/>
      </font>
    </dxf>
    <dxf>
      <font>
        <b/>
        <i val="0"/>
        <color rgb="FF00B050"/>
      </font>
    </dxf>
    <dxf>
      <font>
        <b/>
        <i val="0"/>
        <color rgb="FFFF0000"/>
      </font>
    </dxf>
    <dxf>
      <font>
        <b/>
        <i val="0"/>
        <color theme="7" tint="0.39994506668294322"/>
      </font>
    </dxf>
    <dxf>
      <font>
        <b/>
        <i val="0"/>
        <color rgb="FF00B050"/>
      </font>
    </dxf>
    <dxf>
      <font>
        <b/>
        <i val="0"/>
        <color rgb="FFFF0000"/>
      </font>
    </dxf>
    <dxf>
      <font>
        <b/>
        <i val="0"/>
        <color theme="7" tint="0.39994506668294322"/>
      </font>
    </dxf>
    <dxf>
      <font>
        <color rgb="FFC00000"/>
      </font>
      <fill>
        <patternFill>
          <bgColor theme="5" tint="0.59996337778862885"/>
        </patternFill>
      </fill>
    </dxf>
    <dxf>
      <font>
        <color rgb="FF00B0F0"/>
      </font>
      <fill>
        <patternFill>
          <bgColor theme="8" tint="0.79998168889431442"/>
        </patternFill>
      </fill>
    </dxf>
    <dxf>
      <font>
        <color theme="2" tint="-0.499984740745262"/>
      </font>
      <fill>
        <patternFill>
          <bgColor theme="0" tint="-4.9989318521683403E-2"/>
        </patternFill>
      </fill>
    </dxf>
    <dxf>
      <font>
        <color rgb="FF00B050"/>
      </font>
      <fill>
        <patternFill>
          <bgColor theme="9" tint="0.79998168889431442"/>
        </patternFill>
      </fill>
    </dxf>
    <dxf>
      <font>
        <b/>
        <i val="0"/>
        <color rgb="FF00B050"/>
      </font>
    </dxf>
    <dxf>
      <font>
        <b/>
        <i val="0"/>
        <color rgb="FFFF0000"/>
      </font>
    </dxf>
    <dxf>
      <font>
        <b/>
        <i val="0"/>
        <color theme="7" tint="0.39994506668294322"/>
      </font>
    </dxf>
    <dxf>
      <font>
        <b/>
        <i val="0"/>
        <color rgb="FF00B050"/>
      </font>
    </dxf>
    <dxf>
      <font>
        <b/>
        <i val="0"/>
        <color rgb="FFFF0000"/>
      </font>
    </dxf>
    <dxf>
      <font>
        <b/>
        <i val="0"/>
        <color theme="7" tint="0.39994506668294322"/>
      </font>
    </dxf>
    <dxf>
      <font>
        <b/>
        <i val="0"/>
        <color rgb="FF00B050"/>
      </font>
    </dxf>
    <dxf>
      <font>
        <b/>
        <i val="0"/>
        <color rgb="FFFF0000"/>
      </font>
    </dxf>
    <dxf>
      <font>
        <b/>
        <i val="0"/>
        <color theme="7" tint="0.39994506668294322"/>
      </font>
    </dxf>
    <dxf>
      <font>
        <b/>
        <i val="0"/>
        <color rgb="FF00B050"/>
      </font>
    </dxf>
    <dxf>
      <font>
        <b/>
        <i val="0"/>
        <color rgb="FFFF0000"/>
      </font>
    </dxf>
    <dxf>
      <font>
        <b/>
        <i val="0"/>
        <color theme="7" tint="0.39994506668294322"/>
      </font>
    </dxf>
    <dxf>
      <font>
        <color rgb="FFC00000"/>
      </font>
      <fill>
        <patternFill>
          <bgColor theme="5" tint="0.59996337778862885"/>
        </patternFill>
      </fill>
    </dxf>
    <dxf>
      <font>
        <color rgb="FF00B0F0"/>
      </font>
      <fill>
        <patternFill>
          <bgColor theme="8" tint="0.79998168889431442"/>
        </patternFill>
      </fill>
    </dxf>
    <dxf>
      <font>
        <color theme="2" tint="-0.499984740745262"/>
      </font>
      <fill>
        <patternFill>
          <bgColor theme="0" tint="-4.9989318521683403E-2"/>
        </patternFill>
      </fill>
    </dxf>
    <dxf>
      <font>
        <color rgb="FF00B050"/>
      </font>
      <fill>
        <patternFill>
          <bgColor theme="9" tint="0.79998168889431442"/>
        </patternFill>
      </fill>
    </dxf>
    <dxf>
      <font>
        <b/>
        <i val="0"/>
        <color rgb="FF00B050"/>
      </font>
    </dxf>
    <dxf>
      <font>
        <b/>
        <i val="0"/>
        <color rgb="FFFF0000"/>
      </font>
    </dxf>
    <dxf>
      <font>
        <b/>
        <i val="0"/>
        <color theme="7" tint="0.39994506668294322"/>
      </font>
    </dxf>
    <dxf>
      <font>
        <b/>
        <i val="0"/>
        <color rgb="FF00B050"/>
      </font>
    </dxf>
    <dxf>
      <font>
        <b/>
        <i val="0"/>
        <color rgb="FFFF0000"/>
      </font>
    </dxf>
    <dxf>
      <font>
        <b/>
        <i val="0"/>
        <color theme="7" tint="0.39994506668294322"/>
      </font>
    </dxf>
    <dxf>
      <font>
        <b/>
        <i val="0"/>
        <color rgb="FF00B050"/>
      </font>
    </dxf>
    <dxf>
      <font>
        <b/>
        <i val="0"/>
        <color rgb="FFFF0000"/>
      </font>
    </dxf>
    <dxf>
      <font>
        <b/>
        <i val="0"/>
        <color theme="7" tint="0.39994506668294322"/>
      </font>
    </dxf>
    <dxf>
      <font>
        <b/>
        <i val="0"/>
        <color rgb="FF00B050"/>
      </font>
    </dxf>
    <dxf>
      <font>
        <b/>
        <i val="0"/>
        <color rgb="FFFF0000"/>
      </font>
    </dxf>
    <dxf>
      <font>
        <b/>
        <i val="0"/>
        <color theme="7" tint="0.39994506668294322"/>
      </font>
    </dxf>
    <dxf>
      <font>
        <color rgb="FFC00000"/>
      </font>
      <fill>
        <patternFill>
          <bgColor theme="5" tint="0.59996337778862885"/>
        </patternFill>
      </fill>
    </dxf>
    <dxf>
      <font>
        <color rgb="FF00B0F0"/>
      </font>
      <fill>
        <patternFill>
          <bgColor theme="8" tint="0.79998168889431442"/>
        </patternFill>
      </fill>
    </dxf>
    <dxf>
      <font>
        <color theme="2" tint="-0.499984740745262"/>
      </font>
      <fill>
        <patternFill>
          <bgColor theme="0" tint="-4.9989318521683403E-2"/>
        </patternFill>
      </fill>
    </dxf>
    <dxf>
      <font>
        <color rgb="FF00B050"/>
      </font>
      <fill>
        <patternFill>
          <bgColor theme="9" tint="0.79998168889431442"/>
        </patternFill>
      </fill>
    </dxf>
    <dxf>
      <font>
        <b/>
        <i val="0"/>
        <color rgb="FF00B050"/>
      </font>
    </dxf>
    <dxf>
      <font>
        <b/>
        <i val="0"/>
        <color rgb="FFFF0000"/>
      </font>
    </dxf>
    <dxf>
      <font>
        <b/>
        <i val="0"/>
        <color theme="7" tint="0.39994506668294322"/>
      </font>
    </dxf>
    <dxf>
      <font>
        <b/>
        <i val="0"/>
        <color rgb="FF00B050"/>
      </font>
    </dxf>
    <dxf>
      <font>
        <b/>
        <i val="0"/>
        <color rgb="FFFF0000"/>
      </font>
    </dxf>
    <dxf>
      <font>
        <b/>
        <i val="0"/>
        <color theme="7" tint="0.39994506668294322"/>
      </font>
    </dxf>
    <dxf>
      <font>
        <b/>
        <i val="0"/>
        <color rgb="FF00B050"/>
      </font>
    </dxf>
    <dxf>
      <font>
        <b/>
        <i val="0"/>
        <color rgb="FFFF0000"/>
      </font>
    </dxf>
    <dxf>
      <font>
        <b/>
        <i val="0"/>
        <color theme="7" tint="0.39994506668294322"/>
      </font>
    </dxf>
    <dxf>
      <font>
        <b/>
        <i val="0"/>
        <color rgb="FF00B050"/>
      </font>
    </dxf>
    <dxf>
      <font>
        <b/>
        <i val="0"/>
        <color rgb="FFFF0000"/>
      </font>
    </dxf>
    <dxf>
      <font>
        <b/>
        <i val="0"/>
        <color theme="7" tint="0.39994506668294322"/>
      </font>
    </dxf>
    <dxf>
      <font>
        <color rgb="FFC00000"/>
      </font>
      <fill>
        <patternFill>
          <bgColor theme="5" tint="0.59996337778862885"/>
        </patternFill>
      </fill>
    </dxf>
    <dxf>
      <font>
        <color rgb="FF00B0F0"/>
      </font>
      <fill>
        <patternFill>
          <bgColor theme="8" tint="0.79998168889431442"/>
        </patternFill>
      </fill>
    </dxf>
    <dxf>
      <font>
        <color theme="2" tint="-0.499984740745262"/>
      </font>
      <fill>
        <patternFill>
          <bgColor theme="0" tint="-4.9989318521683403E-2"/>
        </patternFill>
      </fill>
    </dxf>
    <dxf>
      <font>
        <color rgb="FF00B050"/>
      </font>
      <fill>
        <patternFill>
          <bgColor theme="9" tint="0.79998168889431442"/>
        </patternFill>
      </fill>
    </dxf>
    <dxf>
      <font>
        <b/>
        <i val="0"/>
        <color rgb="FF00B050"/>
      </font>
    </dxf>
    <dxf>
      <font>
        <b/>
        <i val="0"/>
        <color rgb="FFFF0000"/>
      </font>
    </dxf>
    <dxf>
      <font>
        <b/>
        <i val="0"/>
        <color theme="7" tint="0.39994506668294322"/>
      </font>
    </dxf>
    <dxf>
      <font>
        <b/>
        <i val="0"/>
        <color rgb="FF00B050"/>
      </font>
    </dxf>
    <dxf>
      <font>
        <b/>
        <i val="0"/>
        <color rgb="FFFF0000"/>
      </font>
    </dxf>
    <dxf>
      <font>
        <b/>
        <i val="0"/>
        <color theme="7" tint="0.39994506668294322"/>
      </font>
    </dxf>
    <dxf>
      <font>
        <b/>
        <i val="0"/>
        <color rgb="FF00B050"/>
      </font>
    </dxf>
    <dxf>
      <font>
        <b/>
        <i val="0"/>
        <color rgb="FFFF0000"/>
      </font>
    </dxf>
    <dxf>
      <font>
        <b/>
        <i val="0"/>
        <color theme="7" tint="0.39994506668294322"/>
      </font>
    </dxf>
    <dxf>
      <font>
        <b/>
        <i val="0"/>
        <color rgb="FF00B050"/>
      </font>
    </dxf>
    <dxf>
      <font>
        <b/>
        <i val="0"/>
        <color rgb="FFFF0000"/>
      </font>
    </dxf>
    <dxf>
      <font>
        <b/>
        <i val="0"/>
        <color theme="7" tint="0.39994506668294322"/>
      </font>
    </dxf>
    <dxf>
      <font>
        <color rgb="FFC00000"/>
      </font>
      <fill>
        <patternFill>
          <bgColor theme="5" tint="0.59996337778862885"/>
        </patternFill>
      </fill>
    </dxf>
    <dxf>
      <font>
        <color rgb="FF00B0F0"/>
      </font>
      <fill>
        <patternFill>
          <bgColor theme="8" tint="0.79998168889431442"/>
        </patternFill>
      </fill>
    </dxf>
    <dxf>
      <font>
        <color theme="2" tint="-0.499984740745262"/>
      </font>
      <fill>
        <patternFill>
          <bgColor theme="0" tint="-4.9989318521683403E-2"/>
        </patternFill>
      </fill>
    </dxf>
    <dxf>
      <font>
        <color rgb="FF00B050"/>
      </font>
      <fill>
        <patternFill>
          <bgColor theme="9" tint="0.79998168889431442"/>
        </patternFill>
      </fill>
    </dxf>
    <dxf>
      <font>
        <b/>
        <i val="0"/>
        <color rgb="FF00B050"/>
      </font>
    </dxf>
    <dxf>
      <font>
        <b/>
        <i val="0"/>
        <color rgb="FFFF0000"/>
      </font>
    </dxf>
    <dxf>
      <font>
        <b/>
        <i val="0"/>
        <color theme="7" tint="0.39994506668294322"/>
      </font>
    </dxf>
    <dxf>
      <font>
        <b/>
        <i val="0"/>
        <color rgb="FF00B050"/>
      </font>
    </dxf>
    <dxf>
      <font>
        <b/>
        <i val="0"/>
        <color rgb="FFFF0000"/>
      </font>
    </dxf>
    <dxf>
      <font>
        <b/>
        <i val="0"/>
        <color theme="7" tint="0.39994506668294322"/>
      </font>
    </dxf>
    <dxf>
      <font>
        <b/>
        <i val="0"/>
        <color rgb="FF00B050"/>
      </font>
    </dxf>
    <dxf>
      <font>
        <b/>
        <i val="0"/>
        <color rgb="FFFF0000"/>
      </font>
    </dxf>
    <dxf>
      <font>
        <b/>
        <i val="0"/>
        <color theme="7" tint="0.39994506668294322"/>
      </font>
    </dxf>
    <dxf>
      <font>
        <b/>
        <i val="0"/>
        <color rgb="FF00B050"/>
      </font>
    </dxf>
    <dxf>
      <font>
        <b/>
        <i val="0"/>
        <color rgb="FFFF0000"/>
      </font>
    </dxf>
    <dxf>
      <font>
        <b/>
        <i val="0"/>
        <color theme="7" tint="0.39994506668294322"/>
      </font>
    </dxf>
    <dxf>
      <font>
        <color rgb="FFC00000"/>
      </font>
      <fill>
        <patternFill>
          <bgColor theme="5" tint="0.59996337778862885"/>
        </patternFill>
      </fill>
    </dxf>
    <dxf>
      <font>
        <color rgb="FF00B0F0"/>
      </font>
      <fill>
        <patternFill>
          <bgColor theme="8" tint="0.79998168889431442"/>
        </patternFill>
      </fill>
    </dxf>
    <dxf>
      <font>
        <color theme="2" tint="-0.499984740745262"/>
      </font>
      <fill>
        <patternFill>
          <bgColor theme="0" tint="-4.9989318521683403E-2"/>
        </patternFill>
      </fill>
    </dxf>
    <dxf>
      <font>
        <color rgb="FF00B050"/>
      </font>
      <fill>
        <patternFill>
          <bgColor theme="9" tint="0.79998168889431442"/>
        </patternFill>
      </fill>
    </dxf>
    <dxf>
      <font>
        <b/>
        <i val="0"/>
        <color rgb="FF00B050"/>
      </font>
    </dxf>
    <dxf>
      <font>
        <b/>
        <i val="0"/>
        <color rgb="FFFF0000"/>
      </font>
    </dxf>
    <dxf>
      <font>
        <b/>
        <i val="0"/>
        <color theme="7" tint="0.39994506668294322"/>
      </font>
    </dxf>
    <dxf>
      <font>
        <b/>
        <i val="0"/>
        <color rgb="FF00B050"/>
      </font>
    </dxf>
    <dxf>
      <font>
        <b/>
        <i val="0"/>
        <color rgb="FFFF0000"/>
      </font>
    </dxf>
    <dxf>
      <font>
        <b/>
        <i val="0"/>
        <color theme="7" tint="0.39994506668294322"/>
      </font>
    </dxf>
    <dxf>
      <font>
        <b/>
        <i val="0"/>
        <color rgb="FF00B050"/>
      </font>
    </dxf>
    <dxf>
      <font>
        <b/>
        <i val="0"/>
        <color rgb="FFFF0000"/>
      </font>
    </dxf>
    <dxf>
      <font>
        <b/>
        <i val="0"/>
        <color theme="7" tint="0.39994506668294322"/>
      </font>
    </dxf>
    <dxf>
      <font>
        <b/>
        <i val="0"/>
        <color rgb="FF00B050"/>
      </font>
    </dxf>
    <dxf>
      <font>
        <b/>
        <i val="0"/>
        <color rgb="FFFF0000"/>
      </font>
    </dxf>
    <dxf>
      <font>
        <b/>
        <i val="0"/>
        <color theme="7" tint="0.39994506668294322"/>
      </font>
    </dxf>
    <dxf>
      <font>
        <color rgb="FFC00000"/>
      </font>
      <fill>
        <patternFill>
          <bgColor theme="5" tint="0.59996337778862885"/>
        </patternFill>
      </fill>
    </dxf>
    <dxf>
      <font>
        <color rgb="FF00B0F0"/>
      </font>
      <fill>
        <patternFill>
          <bgColor theme="8" tint="0.79998168889431442"/>
        </patternFill>
      </fill>
    </dxf>
    <dxf>
      <font>
        <color theme="2" tint="-0.499984740745262"/>
      </font>
      <fill>
        <patternFill>
          <bgColor theme="0" tint="-4.9989318521683403E-2"/>
        </patternFill>
      </fill>
    </dxf>
    <dxf>
      <font>
        <color rgb="FF00B050"/>
      </font>
      <fill>
        <patternFill>
          <bgColor theme="9" tint="0.79998168889431442"/>
        </patternFill>
      </fill>
    </dxf>
    <dxf>
      <font>
        <b/>
        <i val="0"/>
        <color rgb="FF00B050"/>
      </font>
    </dxf>
    <dxf>
      <font>
        <b/>
        <i val="0"/>
        <color rgb="FFFF0000"/>
      </font>
    </dxf>
    <dxf>
      <font>
        <b/>
        <i val="0"/>
        <color theme="7" tint="0.39994506668294322"/>
      </font>
    </dxf>
    <dxf>
      <font>
        <b/>
        <i val="0"/>
        <color rgb="FF00B050"/>
      </font>
    </dxf>
    <dxf>
      <font>
        <b/>
        <i val="0"/>
        <color rgb="FFFF0000"/>
      </font>
    </dxf>
    <dxf>
      <font>
        <b/>
        <i val="0"/>
        <color theme="7" tint="0.39994506668294322"/>
      </font>
    </dxf>
    <dxf>
      <font>
        <b/>
        <i val="0"/>
        <color rgb="FF00B050"/>
      </font>
    </dxf>
    <dxf>
      <font>
        <b/>
        <i val="0"/>
        <color rgb="FFFF0000"/>
      </font>
    </dxf>
    <dxf>
      <font>
        <b/>
        <i val="0"/>
        <color theme="7" tint="0.39994506668294322"/>
      </font>
    </dxf>
    <dxf>
      <font>
        <b/>
        <i val="0"/>
        <color rgb="FF00B050"/>
      </font>
    </dxf>
    <dxf>
      <font>
        <b/>
        <i val="0"/>
        <color rgb="FFFF0000"/>
      </font>
    </dxf>
    <dxf>
      <font>
        <b/>
        <i val="0"/>
        <color theme="7" tint="0.39994506668294322"/>
      </font>
    </dxf>
    <dxf>
      <font>
        <color rgb="FFC00000"/>
      </font>
      <fill>
        <patternFill>
          <bgColor theme="5" tint="0.59996337778862885"/>
        </patternFill>
      </fill>
    </dxf>
    <dxf>
      <font>
        <color rgb="FF00B0F0"/>
      </font>
      <fill>
        <patternFill>
          <bgColor theme="8" tint="0.79998168889431442"/>
        </patternFill>
      </fill>
    </dxf>
    <dxf>
      <font>
        <color theme="2" tint="-0.499984740745262"/>
      </font>
      <fill>
        <patternFill>
          <bgColor theme="0" tint="-4.9989318521683403E-2"/>
        </patternFill>
      </fill>
    </dxf>
    <dxf>
      <font>
        <color rgb="FF00B050"/>
      </font>
      <fill>
        <patternFill>
          <bgColor theme="9" tint="0.79998168889431442"/>
        </patternFill>
      </fill>
    </dxf>
    <dxf>
      <font>
        <b/>
        <i val="0"/>
        <color rgb="FF00B050"/>
      </font>
    </dxf>
    <dxf>
      <font>
        <b/>
        <i val="0"/>
        <color rgb="FFFF0000"/>
      </font>
    </dxf>
    <dxf>
      <font>
        <b/>
        <i val="0"/>
        <color theme="7" tint="0.39994506668294322"/>
      </font>
    </dxf>
    <dxf>
      <font>
        <b/>
        <i val="0"/>
        <color rgb="FF00B050"/>
      </font>
    </dxf>
    <dxf>
      <font>
        <b/>
        <i val="0"/>
        <color rgb="FFFF0000"/>
      </font>
    </dxf>
    <dxf>
      <font>
        <b/>
        <i val="0"/>
        <color theme="7" tint="0.39994506668294322"/>
      </font>
    </dxf>
    <dxf>
      <font>
        <b/>
        <i val="0"/>
        <color rgb="FF00B050"/>
      </font>
    </dxf>
    <dxf>
      <font>
        <b/>
        <i val="0"/>
        <color rgb="FFFF0000"/>
      </font>
    </dxf>
    <dxf>
      <font>
        <b/>
        <i val="0"/>
        <color theme="7" tint="0.39994506668294322"/>
      </font>
    </dxf>
    <dxf>
      <font>
        <b/>
        <i val="0"/>
        <color rgb="FF00B050"/>
      </font>
    </dxf>
    <dxf>
      <font>
        <b/>
        <i val="0"/>
        <color rgb="FFFF0000"/>
      </font>
    </dxf>
    <dxf>
      <font>
        <b/>
        <i val="0"/>
        <color theme="7" tint="0.39994506668294322"/>
      </font>
    </dxf>
    <dxf>
      <font>
        <color rgb="FFC00000"/>
      </font>
      <fill>
        <patternFill>
          <bgColor theme="5" tint="0.59996337778862885"/>
        </patternFill>
      </fill>
    </dxf>
    <dxf>
      <font>
        <color rgb="FF00B0F0"/>
      </font>
      <fill>
        <patternFill>
          <bgColor theme="8" tint="0.79998168889431442"/>
        </patternFill>
      </fill>
    </dxf>
    <dxf>
      <font>
        <color theme="2" tint="-0.499984740745262"/>
      </font>
      <fill>
        <patternFill>
          <bgColor theme="0" tint="-4.9989318521683403E-2"/>
        </patternFill>
      </fill>
    </dxf>
    <dxf>
      <font>
        <color rgb="FF00B050"/>
      </font>
      <fill>
        <patternFill>
          <bgColor theme="9" tint="0.79998168889431442"/>
        </patternFill>
      </fill>
    </dxf>
    <dxf>
      <font>
        <b/>
        <i val="0"/>
        <color rgb="FF00B050"/>
      </font>
    </dxf>
    <dxf>
      <font>
        <b/>
        <i val="0"/>
        <color rgb="FFFF0000"/>
      </font>
    </dxf>
    <dxf>
      <font>
        <b/>
        <i val="0"/>
        <color theme="7" tint="0.39994506668294322"/>
      </font>
    </dxf>
    <dxf>
      <font>
        <b/>
        <i val="0"/>
        <color rgb="FF00B050"/>
      </font>
    </dxf>
    <dxf>
      <font>
        <b/>
        <i val="0"/>
        <color rgb="FFFF0000"/>
      </font>
    </dxf>
    <dxf>
      <font>
        <b/>
        <i val="0"/>
        <color theme="7" tint="0.39994506668294322"/>
      </font>
    </dxf>
    <dxf>
      <font>
        <b/>
        <i val="0"/>
        <color rgb="FF00B050"/>
      </font>
    </dxf>
    <dxf>
      <font>
        <b/>
        <i val="0"/>
        <color rgb="FFFF0000"/>
      </font>
    </dxf>
    <dxf>
      <font>
        <b/>
        <i val="0"/>
        <color theme="7" tint="0.39994506668294322"/>
      </font>
    </dxf>
    <dxf>
      <font>
        <b/>
        <i val="0"/>
        <color rgb="FF00B050"/>
      </font>
    </dxf>
    <dxf>
      <font>
        <b/>
        <i val="0"/>
        <color rgb="FFFF0000"/>
      </font>
    </dxf>
    <dxf>
      <font>
        <b/>
        <i val="0"/>
        <color theme="7" tint="0.39994506668294322"/>
      </font>
    </dxf>
    <dxf>
      <font>
        <color rgb="FFC00000"/>
      </font>
      <fill>
        <patternFill>
          <bgColor theme="5" tint="0.59996337778862885"/>
        </patternFill>
      </fill>
    </dxf>
    <dxf>
      <font>
        <color rgb="FF00B0F0"/>
      </font>
      <fill>
        <patternFill>
          <bgColor theme="8" tint="0.79998168889431442"/>
        </patternFill>
      </fill>
    </dxf>
    <dxf>
      <font>
        <color theme="2" tint="-0.499984740745262"/>
      </font>
      <fill>
        <patternFill>
          <bgColor theme="0" tint="-4.9989318521683403E-2"/>
        </patternFill>
      </fill>
    </dxf>
    <dxf>
      <font>
        <color rgb="FF00B050"/>
      </font>
      <fill>
        <patternFill>
          <bgColor theme="9" tint="0.79998168889431442"/>
        </patternFill>
      </fill>
    </dxf>
    <dxf>
      <font>
        <b/>
        <i val="0"/>
        <color rgb="FF00B050"/>
      </font>
    </dxf>
    <dxf>
      <font>
        <b/>
        <i val="0"/>
        <color rgb="FFFF0000"/>
      </font>
    </dxf>
    <dxf>
      <font>
        <b/>
        <i val="0"/>
        <color theme="7" tint="0.39994506668294322"/>
      </font>
    </dxf>
    <dxf>
      <font>
        <b/>
        <i val="0"/>
        <color rgb="FF00B050"/>
      </font>
    </dxf>
    <dxf>
      <font>
        <b/>
        <i val="0"/>
        <color rgb="FFFF0000"/>
      </font>
    </dxf>
    <dxf>
      <font>
        <b/>
        <i val="0"/>
        <color theme="7" tint="0.39994506668294322"/>
      </font>
    </dxf>
    <dxf>
      <font>
        <b/>
        <i val="0"/>
        <color rgb="FF00B050"/>
      </font>
    </dxf>
    <dxf>
      <font>
        <b/>
        <i val="0"/>
        <color rgb="FFFF0000"/>
      </font>
    </dxf>
    <dxf>
      <font>
        <b/>
        <i val="0"/>
        <color theme="7" tint="0.39994506668294322"/>
      </font>
    </dxf>
    <dxf>
      <font>
        <b/>
        <i val="0"/>
        <color rgb="FF00B050"/>
      </font>
    </dxf>
    <dxf>
      <font>
        <b/>
        <i val="0"/>
        <color rgb="FFFF0000"/>
      </font>
    </dxf>
    <dxf>
      <font>
        <b/>
        <i val="0"/>
        <color theme="7" tint="0.39994506668294322"/>
      </font>
    </dxf>
    <dxf>
      <font>
        <color rgb="FFC00000"/>
      </font>
      <fill>
        <patternFill>
          <bgColor theme="5" tint="0.59996337778862885"/>
        </patternFill>
      </fill>
    </dxf>
    <dxf>
      <font>
        <color rgb="FF00B0F0"/>
      </font>
      <fill>
        <patternFill>
          <bgColor theme="8" tint="0.79998168889431442"/>
        </patternFill>
      </fill>
    </dxf>
    <dxf>
      <font>
        <color theme="2" tint="-0.499984740745262"/>
      </font>
      <fill>
        <patternFill>
          <bgColor theme="0" tint="-4.9989318521683403E-2"/>
        </patternFill>
      </fill>
    </dxf>
    <dxf>
      <font>
        <color rgb="FF00B050"/>
      </font>
      <fill>
        <patternFill>
          <bgColor theme="9" tint="0.79998168889431442"/>
        </patternFill>
      </fill>
    </dxf>
    <dxf>
      <font>
        <b/>
        <i val="0"/>
        <color rgb="FF00B050"/>
      </font>
    </dxf>
    <dxf>
      <font>
        <b/>
        <i val="0"/>
        <color rgb="FFFF0000"/>
      </font>
    </dxf>
    <dxf>
      <font>
        <b/>
        <i val="0"/>
        <color theme="7" tint="0.39994506668294322"/>
      </font>
    </dxf>
    <dxf>
      <font>
        <b/>
        <i val="0"/>
        <color rgb="FF00B050"/>
      </font>
    </dxf>
    <dxf>
      <font>
        <b/>
        <i val="0"/>
        <color rgb="FFFF0000"/>
      </font>
    </dxf>
    <dxf>
      <font>
        <b/>
        <i val="0"/>
        <color theme="7" tint="0.39994506668294322"/>
      </font>
    </dxf>
    <dxf>
      <font>
        <b/>
        <i val="0"/>
        <color rgb="FF00B050"/>
      </font>
    </dxf>
    <dxf>
      <font>
        <b/>
        <i val="0"/>
        <color rgb="FFFF0000"/>
      </font>
    </dxf>
    <dxf>
      <font>
        <b/>
        <i val="0"/>
        <color theme="7" tint="0.39994506668294322"/>
      </font>
    </dxf>
    <dxf>
      <font>
        <b/>
        <i val="0"/>
        <color rgb="FF00B050"/>
      </font>
    </dxf>
    <dxf>
      <font>
        <b/>
        <i val="0"/>
        <color rgb="FFFF0000"/>
      </font>
    </dxf>
    <dxf>
      <font>
        <b/>
        <i val="0"/>
        <color theme="7" tint="0.39994506668294322"/>
      </font>
    </dxf>
    <dxf>
      <font>
        <color rgb="FFC00000"/>
      </font>
      <fill>
        <patternFill>
          <bgColor theme="5" tint="0.59996337778862885"/>
        </patternFill>
      </fill>
    </dxf>
    <dxf>
      <font>
        <color rgb="FF00B0F0"/>
      </font>
      <fill>
        <patternFill>
          <bgColor theme="8" tint="0.79998168889431442"/>
        </patternFill>
      </fill>
    </dxf>
    <dxf>
      <font>
        <color theme="2" tint="-0.499984740745262"/>
      </font>
      <fill>
        <patternFill>
          <bgColor theme="0" tint="-4.9989318521683403E-2"/>
        </patternFill>
      </fill>
    </dxf>
    <dxf>
      <font>
        <color rgb="FF00B050"/>
      </font>
      <fill>
        <patternFill>
          <bgColor theme="9" tint="0.79998168889431442"/>
        </patternFill>
      </fill>
    </dxf>
    <dxf>
      <font>
        <b/>
        <i val="0"/>
        <color rgb="FF00B050"/>
      </font>
    </dxf>
    <dxf>
      <font>
        <b/>
        <i val="0"/>
        <color rgb="FFFF0000"/>
      </font>
    </dxf>
    <dxf>
      <font>
        <b/>
        <i val="0"/>
        <color theme="7" tint="0.39994506668294322"/>
      </font>
    </dxf>
    <dxf>
      <font>
        <b/>
        <i val="0"/>
        <color rgb="FF00B050"/>
      </font>
    </dxf>
    <dxf>
      <font>
        <b/>
        <i val="0"/>
        <color rgb="FFFF0000"/>
      </font>
    </dxf>
    <dxf>
      <font>
        <b/>
        <i val="0"/>
        <color theme="7" tint="0.39994506668294322"/>
      </font>
    </dxf>
    <dxf>
      <font>
        <b/>
        <i val="0"/>
        <color rgb="FF00B050"/>
      </font>
    </dxf>
    <dxf>
      <font>
        <b/>
        <i val="0"/>
        <color rgb="FFFF0000"/>
      </font>
    </dxf>
    <dxf>
      <font>
        <b/>
        <i val="0"/>
        <color theme="7" tint="0.39994506668294322"/>
      </font>
    </dxf>
    <dxf>
      <font>
        <b/>
        <i val="0"/>
        <color rgb="FF00B050"/>
      </font>
    </dxf>
    <dxf>
      <font>
        <b/>
        <i val="0"/>
        <color rgb="FFFF0000"/>
      </font>
    </dxf>
    <dxf>
      <font>
        <b/>
        <i val="0"/>
        <color theme="7" tint="0.39994506668294322"/>
      </font>
    </dxf>
    <dxf>
      <font>
        <color rgb="FFC00000"/>
      </font>
      <fill>
        <patternFill>
          <bgColor theme="5" tint="0.59996337778862885"/>
        </patternFill>
      </fill>
    </dxf>
    <dxf>
      <font>
        <color rgb="FF00B0F0"/>
      </font>
      <fill>
        <patternFill>
          <bgColor theme="8" tint="0.79998168889431442"/>
        </patternFill>
      </fill>
    </dxf>
    <dxf>
      <font>
        <color theme="2" tint="-0.499984740745262"/>
      </font>
      <fill>
        <patternFill>
          <bgColor theme="0" tint="-4.9989318521683403E-2"/>
        </patternFill>
      </fill>
    </dxf>
    <dxf>
      <font>
        <color rgb="FF00B050"/>
      </font>
      <fill>
        <patternFill>
          <bgColor theme="9" tint="0.79998168889431442"/>
        </patternFill>
      </fill>
    </dxf>
    <dxf>
      <font>
        <b/>
        <i val="0"/>
        <color rgb="FF00B050"/>
      </font>
    </dxf>
    <dxf>
      <font>
        <b/>
        <i val="0"/>
        <color rgb="FFFF0000"/>
      </font>
    </dxf>
    <dxf>
      <font>
        <b/>
        <i val="0"/>
        <color theme="7" tint="0.39994506668294322"/>
      </font>
    </dxf>
    <dxf>
      <font>
        <b/>
        <i val="0"/>
        <color rgb="FF00B050"/>
      </font>
    </dxf>
    <dxf>
      <font>
        <b/>
        <i val="0"/>
        <color rgb="FFFF0000"/>
      </font>
    </dxf>
    <dxf>
      <font>
        <b/>
        <i val="0"/>
        <color theme="7" tint="0.39994506668294322"/>
      </font>
    </dxf>
    <dxf>
      <font>
        <b/>
        <i val="0"/>
        <color rgb="FF00B050"/>
      </font>
    </dxf>
    <dxf>
      <font>
        <b/>
        <i val="0"/>
        <color rgb="FFFF0000"/>
      </font>
    </dxf>
    <dxf>
      <font>
        <b/>
        <i val="0"/>
        <color theme="7" tint="0.39994506668294322"/>
      </font>
    </dxf>
    <dxf>
      <font>
        <b/>
        <i val="0"/>
        <color rgb="FF00B050"/>
      </font>
    </dxf>
    <dxf>
      <font>
        <b/>
        <i val="0"/>
        <color rgb="FFFF0000"/>
      </font>
    </dxf>
    <dxf>
      <font>
        <b/>
        <i val="0"/>
        <color theme="7" tint="0.39994506668294322"/>
      </font>
    </dxf>
    <dxf>
      <font>
        <color rgb="FFC00000"/>
      </font>
      <fill>
        <patternFill>
          <bgColor theme="5" tint="0.59996337778862885"/>
        </patternFill>
      </fill>
    </dxf>
    <dxf>
      <font>
        <color rgb="FF00B0F0"/>
      </font>
      <fill>
        <patternFill>
          <bgColor theme="8" tint="0.79998168889431442"/>
        </patternFill>
      </fill>
    </dxf>
    <dxf>
      <font>
        <color theme="2" tint="-0.499984740745262"/>
      </font>
      <fill>
        <patternFill>
          <bgColor theme="0" tint="-4.9989318521683403E-2"/>
        </patternFill>
      </fill>
    </dxf>
    <dxf>
      <font>
        <color rgb="FF00B050"/>
      </font>
      <fill>
        <patternFill>
          <bgColor theme="9" tint="0.79998168889431442"/>
        </patternFill>
      </fill>
    </dxf>
    <dxf>
      <font>
        <b/>
        <i val="0"/>
        <color rgb="FF00B050"/>
      </font>
    </dxf>
    <dxf>
      <font>
        <b/>
        <i val="0"/>
        <color rgb="FFFF0000"/>
      </font>
    </dxf>
    <dxf>
      <font>
        <b/>
        <i val="0"/>
        <color theme="7" tint="0.39994506668294322"/>
      </font>
    </dxf>
    <dxf>
      <font>
        <b/>
        <i val="0"/>
        <color rgb="FF00B050"/>
      </font>
    </dxf>
    <dxf>
      <font>
        <b/>
        <i val="0"/>
        <color rgb="FFFF0000"/>
      </font>
    </dxf>
    <dxf>
      <font>
        <b/>
        <i val="0"/>
        <color theme="7" tint="0.39994506668294322"/>
      </font>
    </dxf>
    <dxf>
      <font>
        <b/>
        <i val="0"/>
        <color rgb="FF00B050"/>
      </font>
    </dxf>
    <dxf>
      <font>
        <b/>
        <i val="0"/>
        <color rgb="FFFF0000"/>
      </font>
    </dxf>
    <dxf>
      <font>
        <b/>
        <i val="0"/>
        <color theme="7" tint="0.39994506668294322"/>
      </font>
    </dxf>
    <dxf>
      <font>
        <b/>
        <i val="0"/>
        <color rgb="FF00B050"/>
      </font>
    </dxf>
    <dxf>
      <font>
        <b/>
        <i val="0"/>
        <color rgb="FFFF0000"/>
      </font>
    </dxf>
    <dxf>
      <font>
        <b/>
        <i val="0"/>
        <color theme="7" tint="0.39994506668294322"/>
      </font>
    </dxf>
    <dxf>
      <font>
        <color rgb="FFC00000"/>
      </font>
      <fill>
        <patternFill>
          <bgColor theme="5" tint="0.59996337778862885"/>
        </patternFill>
      </fill>
    </dxf>
    <dxf>
      <font>
        <color rgb="FF00B0F0"/>
      </font>
      <fill>
        <patternFill>
          <bgColor theme="8" tint="0.79998168889431442"/>
        </patternFill>
      </fill>
    </dxf>
    <dxf>
      <font>
        <color theme="2" tint="-0.499984740745262"/>
      </font>
      <fill>
        <patternFill>
          <bgColor theme="0" tint="-4.9989318521683403E-2"/>
        </patternFill>
      </fill>
    </dxf>
    <dxf>
      <font>
        <color rgb="FF00B050"/>
      </font>
      <fill>
        <patternFill>
          <bgColor theme="9" tint="0.79998168889431442"/>
        </patternFill>
      </fill>
    </dxf>
    <dxf>
      <font>
        <b/>
        <i val="0"/>
        <color rgb="FF00B050"/>
      </font>
    </dxf>
    <dxf>
      <font>
        <b/>
        <i val="0"/>
        <color rgb="FFFF0000"/>
      </font>
    </dxf>
    <dxf>
      <font>
        <b/>
        <i val="0"/>
        <color theme="7" tint="0.39994506668294322"/>
      </font>
    </dxf>
    <dxf>
      <font>
        <b/>
        <i val="0"/>
        <color rgb="FF00B050"/>
      </font>
    </dxf>
    <dxf>
      <font>
        <b/>
        <i val="0"/>
        <color rgb="FFFF0000"/>
      </font>
    </dxf>
    <dxf>
      <font>
        <b/>
        <i val="0"/>
        <color theme="7" tint="0.39994506668294322"/>
      </font>
    </dxf>
    <dxf>
      <font>
        <b/>
        <i val="0"/>
        <color rgb="FF00B050"/>
      </font>
    </dxf>
    <dxf>
      <font>
        <b/>
        <i val="0"/>
        <color rgb="FFFF0000"/>
      </font>
    </dxf>
    <dxf>
      <font>
        <b/>
        <i val="0"/>
        <color theme="7" tint="0.39994506668294322"/>
      </font>
    </dxf>
    <dxf>
      <font>
        <b/>
        <i val="0"/>
        <color rgb="FF00B050"/>
      </font>
    </dxf>
    <dxf>
      <font>
        <b/>
        <i val="0"/>
        <color rgb="FFFF0000"/>
      </font>
    </dxf>
    <dxf>
      <font>
        <b/>
        <i val="0"/>
        <color theme="7" tint="0.39994506668294322"/>
      </font>
    </dxf>
    <dxf>
      <font>
        <color rgb="FFC00000"/>
      </font>
      <fill>
        <patternFill>
          <bgColor theme="5" tint="0.59996337778862885"/>
        </patternFill>
      </fill>
    </dxf>
    <dxf>
      <font>
        <color rgb="FF00B0F0"/>
      </font>
      <fill>
        <patternFill>
          <bgColor theme="8" tint="0.79998168889431442"/>
        </patternFill>
      </fill>
    </dxf>
    <dxf>
      <font>
        <color theme="2" tint="-0.499984740745262"/>
      </font>
      <fill>
        <patternFill>
          <bgColor theme="0" tint="-4.9989318521683403E-2"/>
        </patternFill>
      </fill>
    </dxf>
    <dxf>
      <font>
        <color rgb="FF00B050"/>
      </font>
      <fill>
        <patternFill>
          <bgColor theme="9" tint="0.79998168889431442"/>
        </patternFill>
      </fill>
    </dxf>
    <dxf>
      <font>
        <b/>
        <i val="0"/>
        <color rgb="FF00B050"/>
      </font>
    </dxf>
    <dxf>
      <font>
        <b/>
        <i val="0"/>
        <color rgb="FFFF0000"/>
      </font>
    </dxf>
    <dxf>
      <font>
        <b/>
        <i val="0"/>
        <color theme="7" tint="0.39994506668294322"/>
      </font>
    </dxf>
    <dxf>
      <font>
        <b/>
        <i val="0"/>
        <color rgb="FF00B050"/>
      </font>
    </dxf>
    <dxf>
      <font>
        <b/>
        <i val="0"/>
        <color rgb="FFFF0000"/>
      </font>
    </dxf>
    <dxf>
      <font>
        <b/>
        <i val="0"/>
        <color theme="7" tint="0.39994506668294322"/>
      </font>
    </dxf>
    <dxf>
      <font>
        <b/>
        <i val="0"/>
        <color rgb="FF00B050"/>
      </font>
    </dxf>
    <dxf>
      <font>
        <b/>
        <i val="0"/>
        <color rgb="FFFF0000"/>
      </font>
    </dxf>
    <dxf>
      <font>
        <b/>
        <i val="0"/>
        <color theme="7" tint="0.39994506668294322"/>
      </font>
    </dxf>
    <dxf>
      <font>
        <b/>
        <i val="0"/>
        <color rgb="FF00B050"/>
      </font>
    </dxf>
    <dxf>
      <font>
        <b/>
        <i val="0"/>
        <color rgb="FFFF0000"/>
      </font>
    </dxf>
    <dxf>
      <font>
        <b/>
        <i val="0"/>
        <color theme="7" tint="0.39994506668294322"/>
      </font>
    </dxf>
    <dxf>
      <font>
        <color rgb="FFC00000"/>
      </font>
      <fill>
        <patternFill>
          <bgColor theme="5" tint="0.59996337778862885"/>
        </patternFill>
      </fill>
    </dxf>
    <dxf>
      <font>
        <color rgb="FF00B0F0"/>
      </font>
      <fill>
        <patternFill>
          <bgColor theme="8" tint="0.79998168889431442"/>
        </patternFill>
      </fill>
    </dxf>
    <dxf>
      <font>
        <color theme="2" tint="-0.499984740745262"/>
      </font>
      <fill>
        <patternFill>
          <bgColor theme="0" tint="-4.9989318521683403E-2"/>
        </patternFill>
      </fill>
    </dxf>
    <dxf>
      <font>
        <color rgb="FF00B050"/>
      </font>
      <fill>
        <patternFill>
          <bgColor theme="9" tint="0.79998168889431442"/>
        </patternFill>
      </fill>
    </dxf>
    <dxf>
      <font>
        <b/>
        <i val="0"/>
        <color rgb="FF00B050"/>
      </font>
    </dxf>
    <dxf>
      <font>
        <b/>
        <i val="0"/>
        <color rgb="FFFF0000"/>
      </font>
    </dxf>
    <dxf>
      <font>
        <b/>
        <i val="0"/>
        <color theme="7" tint="0.39994506668294322"/>
      </font>
    </dxf>
    <dxf>
      <font>
        <b/>
        <i val="0"/>
        <color rgb="FF00B050"/>
      </font>
    </dxf>
    <dxf>
      <font>
        <b/>
        <i val="0"/>
        <color rgb="FFFF0000"/>
      </font>
    </dxf>
    <dxf>
      <font>
        <b/>
        <i val="0"/>
        <color theme="7" tint="0.39994506668294322"/>
      </font>
    </dxf>
    <dxf>
      <font>
        <b/>
        <i val="0"/>
        <color rgb="FF00B050"/>
      </font>
    </dxf>
    <dxf>
      <font>
        <b/>
        <i val="0"/>
        <color rgb="FFFF0000"/>
      </font>
    </dxf>
    <dxf>
      <font>
        <b/>
        <i val="0"/>
        <color theme="7" tint="0.39994506668294322"/>
      </font>
    </dxf>
    <dxf>
      <font>
        <b/>
        <i val="0"/>
        <color rgb="FF00B050"/>
      </font>
    </dxf>
    <dxf>
      <font>
        <b/>
        <i val="0"/>
        <color rgb="FFFF0000"/>
      </font>
    </dxf>
    <dxf>
      <font>
        <b/>
        <i val="0"/>
        <color theme="7" tint="0.39994506668294322"/>
      </font>
    </dxf>
    <dxf>
      <font>
        <color rgb="FFC00000"/>
      </font>
      <fill>
        <patternFill>
          <bgColor theme="5" tint="0.59996337778862885"/>
        </patternFill>
      </fill>
    </dxf>
    <dxf>
      <font>
        <color rgb="FF00B0F0"/>
      </font>
      <fill>
        <patternFill>
          <bgColor theme="8" tint="0.79998168889431442"/>
        </patternFill>
      </fill>
    </dxf>
    <dxf>
      <font>
        <color theme="2" tint="-0.499984740745262"/>
      </font>
      <fill>
        <patternFill>
          <bgColor theme="0" tint="-4.9989318521683403E-2"/>
        </patternFill>
      </fill>
    </dxf>
    <dxf>
      <font>
        <color rgb="FF00B050"/>
      </font>
      <fill>
        <patternFill>
          <bgColor theme="9" tint="0.79998168889431442"/>
        </patternFill>
      </fill>
    </dxf>
    <dxf>
      <font>
        <b/>
        <i val="0"/>
        <color rgb="FF00B050"/>
      </font>
    </dxf>
    <dxf>
      <font>
        <b/>
        <i val="0"/>
        <color rgb="FFFF0000"/>
      </font>
    </dxf>
    <dxf>
      <font>
        <b/>
        <i val="0"/>
        <color theme="7" tint="0.39994506668294322"/>
      </font>
    </dxf>
    <dxf>
      <font>
        <b/>
        <i val="0"/>
        <color rgb="FF00B050"/>
      </font>
    </dxf>
    <dxf>
      <font>
        <b/>
        <i val="0"/>
        <color rgb="FFFF0000"/>
      </font>
    </dxf>
    <dxf>
      <font>
        <b/>
        <i val="0"/>
        <color theme="7" tint="0.39994506668294322"/>
      </font>
    </dxf>
    <dxf>
      <font>
        <b/>
        <i val="0"/>
        <color rgb="FF00B050"/>
      </font>
    </dxf>
    <dxf>
      <font>
        <b/>
        <i val="0"/>
        <color rgb="FFFF0000"/>
      </font>
    </dxf>
    <dxf>
      <font>
        <b/>
        <i val="0"/>
        <color theme="7" tint="0.39994506668294322"/>
      </font>
    </dxf>
    <dxf>
      <font>
        <b/>
        <i val="0"/>
        <color rgb="FF00B050"/>
      </font>
    </dxf>
    <dxf>
      <font>
        <b/>
        <i val="0"/>
        <color rgb="FFFF0000"/>
      </font>
    </dxf>
    <dxf>
      <font>
        <b/>
        <i val="0"/>
        <color theme="7" tint="0.39994506668294322"/>
      </font>
    </dxf>
    <dxf>
      <font>
        <color rgb="FFC00000"/>
      </font>
      <fill>
        <patternFill>
          <bgColor theme="5" tint="0.59996337778862885"/>
        </patternFill>
      </fill>
    </dxf>
    <dxf>
      <font>
        <color rgb="FF00B0F0"/>
      </font>
      <fill>
        <patternFill>
          <bgColor theme="8" tint="0.79998168889431442"/>
        </patternFill>
      </fill>
    </dxf>
    <dxf>
      <font>
        <color theme="2" tint="-0.499984740745262"/>
      </font>
      <fill>
        <patternFill>
          <bgColor theme="0" tint="-4.9989318521683403E-2"/>
        </patternFill>
      </fill>
    </dxf>
    <dxf>
      <font>
        <color rgb="FF00B050"/>
      </font>
      <fill>
        <patternFill>
          <bgColor theme="9" tint="0.79998168889431442"/>
        </patternFill>
      </fill>
    </dxf>
    <dxf>
      <font>
        <b/>
        <i val="0"/>
        <color rgb="FF00B050"/>
      </font>
    </dxf>
    <dxf>
      <font>
        <b/>
        <i val="0"/>
        <color rgb="FFFF0000"/>
      </font>
    </dxf>
    <dxf>
      <font>
        <b/>
        <i val="0"/>
        <color theme="7" tint="0.39994506668294322"/>
      </font>
    </dxf>
    <dxf>
      <font>
        <b/>
        <i val="0"/>
        <color rgb="FF00B050"/>
      </font>
    </dxf>
    <dxf>
      <font>
        <b/>
        <i val="0"/>
        <color rgb="FFFF0000"/>
      </font>
    </dxf>
    <dxf>
      <font>
        <b/>
        <i val="0"/>
        <color theme="7" tint="0.39994506668294322"/>
      </font>
    </dxf>
    <dxf>
      <font>
        <b/>
        <i val="0"/>
        <color rgb="FF00B050"/>
      </font>
    </dxf>
    <dxf>
      <font>
        <b/>
        <i val="0"/>
        <color rgb="FFFF0000"/>
      </font>
    </dxf>
    <dxf>
      <font>
        <b/>
        <i val="0"/>
        <color theme="7" tint="0.39994506668294322"/>
      </font>
    </dxf>
    <dxf>
      <font>
        <b/>
        <i val="0"/>
        <color rgb="FF00B050"/>
      </font>
    </dxf>
    <dxf>
      <font>
        <b/>
        <i val="0"/>
        <color rgb="FFFF0000"/>
      </font>
    </dxf>
    <dxf>
      <font>
        <b/>
        <i val="0"/>
        <color theme="7" tint="0.39994506668294322"/>
      </font>
    </dxf>
    <dxf>
      <font>
        <color rgb="FFC00000"/>
      </font>
      <fill>
        <patternFill>
          <bgColor theme="5" tint="0.59996337778862885"/>
        </patternFill>
      </fill>
    </dxf>
    <dxf>
      <font>
        <color rgb="FF00B0F0"/>
      </font>
      <fill>
        <patternFill>
          <bgColor theme="8" tint="0.79998168889431442"/>
        </patternFill>
      </fill>
    </dxf>
    <dxf>
      <font>
        <color theme="2" tint="-0.499984740745262"/>
      </font>
      <fill>
        <patternFill>
          <bgColor theme="0" tint="-4.9989318521683403E-2"/>
        </patternFill>
      </fill>
    </dxf>
    <dxf>
      <font>
        <color rgb="FF00B050"/>
      </font>
      <fill>
        <patternFill>
          <bgColor theme="9" tint="0.79998168889431442"/>
        </patternFill>
      </fill>
    </dxf>
    <dxf>
      <font>
        <b/>
        <i val="0"/>
        <color rgb="FF00B050"/>
      </font>
    </dxf>
    <dxf>
      <font>
        <b/>
        <i val="0"/>
        <color rgb="FFFF0000"/>
      </font>
    </dxf>
    <dxf>
      <font>
        <b/>
        <i val="0"/>
        <color theme="7" tint="0.39994506668294322"/>
      </font>
    </dxf>
    <dxf>
      <font>
        <b/>
        <i val="0"/>
        <color rgb="FF00B050"/>
      </font>
    </dxf>
    <dxf>
      <font>
        <b/>
        <i val="0"/>
        <color rgb="FFFF0000"/>
      </font>
    </dxf>
    <dxf>
      <font>
        <b/>
        <i val="0"/>
        <color theme="7" tint="0.39994506668294322"/>
      </font>
    </dxf>
    <dxf>
      <font>
        <b/>
        <i val="0"/>
        <color rgb="FF00B050"/>
      </font>
    </dxf>
    <dxf>
      <font>
        <b/>
        <i val="0"/>
        <color rgb="FFFF0000"/>
      </font>
    </dxf>
    <dxf>
      <font>
        <b/>
        <i val="0"/>
        <color theme="7" tint="0.39994506668294322"/>
      </font>
    </dxf>
    <dxf>
      <font>
        <b/>
        <i val="0"/>
        <color rgb="FF00B050"/>
      </font>
    </dxf>
    <dxf>
      <font>
        <b/>
        <i val="0"/>
        <color rgb="FFFF0000"/>
      </font>
    </dxf>
    <dxf>
      <font>
        <b/>
        <i val="0"/>
        <color theme="7" tint="0.39994506668294322"/>
      </font>
    </dxf>
    <dxf>
      <font>
        <color rgb="FFC00000"/>
      </font>
      <fill>
        <patternFill>
          <bgColor theme="5" tint="0.59996337778862885"/>
        </patternFill>
      </fill>
    </dxf>
    <dxf>
      <font>
        <color rgb="FF00B0F0"/>
      </font>
      <fill>
        <patternFill>
          <bgColor theme="8" tint="0.79998168889431442"/>
        </patternFill>
      </fill>
    </dxf>
    <dxf>
      <font>
        <color theme="2" tint="-0.499984740745262"/>
      </font>
      <fill>
        <patternFill>
          <bgColor theme="0" tint="-4.9989318521683403E-2"/>
        </patternFill>
      </fill>
    </dxf>
    <dxf>
      <font>
        <color rgb="FF00B050"/>
      </font>
      <fill>
        <patternFill>
          <bgColor theme="9" tint="0.79998168889431442"/>
        </patternFill>
      </fill>
    </dxf>
    <dxf>
      <font>
        <b/>
        <i val="0"/>
        <color rgb="FF00B050"/>
      </font>
    </dxf>
    <dxf>
      <font>
        <b/>
        <i val="0"/>
        <color rgb="FFFF0000"/>
      </font>
    </dxf>
    <dxf>
      <font>
        <b/>
        <i val="0"/>
        <color theme="7" tint="0.39994506668294322"/>
      </font>
    </dxf>
    <dxf>
      <font>
        <b/>
        <i val="0"/>
        <color rgb="FF00B050"/>
      </font>
    </dxf>
    <dxf>
      <font>
        <b/>
        <i val="0"/>
        <color rgb="FFFF0000"/>
      </font>
    </dxf>
    <dxf>
      <font>
        <b/>
        <i val="0"/>
        <color theme="7" tint="0.39994506668294322"/>
      </font>
    </dxf>
    <dxf>
      <font>
        <b/>
        <i val="0"/>
        <color rgb="FF00B050"/>
      </font>
    </dxf>
    <dxf>
      <font>
        <b/>
        <i val="0"/>
        <color rgb="FFFF0000"/>
      </font>
    </dxf>
    <dxf>
      <font>
        <b/>
        <i val="0"/>
        <color theme="7" tint="0.39994506668294322"/>
      </font>
    </dxf>
    <dxf>
      <font>
        <b/>
        <i val="0"/>
        <color rgb="FF00B050"/>
      </font>
    </dxf>
    <dxf>
      <font>
        <b/>
        <i val="0"/>
        <color rgb="FFFF0000"/>
      </font>
    </dxf>
    <dxf>
      <font>
        <b/>
        <i val="0"/>
        <color theme="7" tint="0.39994506668294322"/>
      </font>
    </dxf>
    <dxf>
      <font>
        <color rgb="FFC00000"/>
      </font>
      <fill>
        <patternFill>
          <bgColor theme="5" tint="0.59996337778862885"/>
        </patternFill>
      </fill>
    </dxf>
    <dxf>
      <font>
        <color rgb="FF00B0F0"/>
      </font>
      <fill>
        <patternFill>
          <bgColor theme="8" tint="0.79998168889431442"/>
        </patternFill>
      </fill>
    </dxf>
    <dxf>
      <font>
        <color theme="2" tint="-0.499984740745262"/>
      </font>
      <fill>
        <patternFill>
          <bgColor theme="0" tint="-4.9989318521683403E-2"/>
        </patternFill>
      </fill>
    </dxf>
    <dxf>
      <font>
        <color rgb="FF00B050"/>
      </font>
      <fill>
        <patternFill>
          <bgColor theme="9" tint="0.79998168889431442"/>
        </patternFill>
      </fill>
    </dxf>
    <dxf>
      <font>
        <b/>
        <i val="0"/>
        <color rgb="FF00B050"/>
      </font>
    </dxf>
    <dxf>
      <font>
        <b/>
        <i val="0"/>
        <color rgb="FFFF0000"/>
      </font>
    </dxf>
    <dxf>
      <font>
        <b/>
        <i val="0"/>
        <color theme="7" tint="0.39994506668294322"/>
      </font>
    </dxf>
    <dxf>
      <font>
        <b/>
        <i val="0"/>
        <color rgb="FF00B050"/>
      </font>
    </dxf>
    <dxf>
      <font>
        <b/>
        <i val="0"/>
        <color rgb="FFFF0000"/>
      </font>
    </dxf>
    <dxf>
      <font>
        <b/>
        <i val="0"/>
        <color theme="7" tint="0.39994506668294322"/>
      </font>
    </dxf>
    <dxf>
      <font>
        <b/>
        <i val="0"/>
        <color rgb="FF00B050"/>
      </font>
    </dxf>
    <dxf>
      <font>
        <b/>
        <i val="0"/>
        <color rgb="FFFF0000"/>
      </font>
    </dxf>
    <dxf>
      <font>
        <b/>
        <i val="0"/>
        <color theme="7" tint="0.39994506668294322"/>
      </font>
    </dxf>
    <dxf>
      <font>
        <b/>
        <i val="0"/>
        <color rgb="FF00B050"/>
      </font>
    </dxf>
    <dxf>
      <font>
        <b/>
        <i val="0"/>
        <color rgb="FFFF0000"/>
      </font>
    </dxf>
    <dxf>
      <font>
        <b/>
        <i val="0"/>
        <color theme="7" tint="0.39994506668294322"/>
      </font>
    </dxf>
    <dxf>
      <font>
        <color rgb="FFC00000"/>
      </font>
      <fill>
        <patternFill>
          <bgColor theme="5" tint="0.59996337778862885"/>
        </patternFill>
      </fill>
    </dxf>
    <dxf>
      <font>
        <color rgb="FF00B0F0"/>
      </font>
      <fill>
        <patternFill>
          <bgColor theme="8" tint="0.79998168889431442"/>
        </patternFill>
      </fill>
    </dxf>
    <dxf>
      <font>
        <color theme="2" tint="-0.499984740745262"/>
      </font>
      <fill>
        <patternFill>
          <bgColor theme="0" tint="-4.9989318521683403E-2"/>
        </patternFill>
      </fill>
    </dxf>
    <dxf>
      <font>
        <color rgb="FF00B050"/>
      </font>
      <fill>
        <patternFill>
          <bgColor theme="9" tint="0.79998168889431442"/>
        </patternFill>
      </fill>
    </dxf>
    <dxf>
      <font>
        <b/>
        <i val="0"/>
        <color rgb="FF00B050"/>
      </font>
    </dxf>
    <dxf>
      <font>
        <b/>
        <i val="0"/>
        <color rgb="FFFF0000"/>
      </font>
    </dxf>
    <dxf>
      <font>
        <b/>
        <i val="0"/>
        <color theme="7" tint="0.39994506668294322"/>
      </font>
    </dxf>
    <dxf>
      <font>
        <b/>
        <i val="0"/>
        <color rgb="FF00B050"/>
      </font>
    </dxf>
    <dxf>
      <font>
        <b/>
        <i val="0"/>
        <color rgb="FFFF0000"/>
      </font>
    </dxf>
    <dxf>
      <font>
        <b/>
        <i val="0"/>
        <color theme="7" tint="0.39994506668294322"/>
      </font>
    </dxf>
    <dxf>
      <font>
        <b/>
        <i val="0"/>
        <color rgb="FF00B050"/>
      </font>
    </dxf>
    <dxf>
      <font>
        <b/>
        <i val="0"/>
        <color rgb="FFFF0000"/>
      </font>
    </dxf>
    <dxf>
      <font>
        <b/>
        <i val="0"/>
        <color theme="7" tint="0.39994506668294322"/>
      </font>
    </dxf>
    <dxf>
      <font>
        <b/>
        <i val="0"/>
        <color rgb="FF00B050"/>
      </font>
    </dxf>
    <dxf>
      <font>
        <b/>
        <i val="0"/>
        <color rgb="FFFF0000"/>
      </font>
    </dxf>
    <dxf>
      <font>
        <b/>
        <i val="0"/>
        <color theme="7" tint="0.39994506668294322"/>
      </font>
    </dxf>
    <dxf>
      <font>
        <color rgb="FFC00000"/>
      </font>
      <fill>
        <patternFill>
          <bgColor theme="5" tint="0.59996337778862885"/>
        </patternFill>
      </fill>
    </dxf>
    <dxf>
      <font>
        <color rgb="FF00B0F0"/>
      </font>
      <fill>
        <patternFill>
          <bgColor theme="8" tint="0.79998168889431442"/>
        </patternFill>
      </fill>
    </dxf>
    <dxf>
      <font>
        <color theme="2" tint="-0.499984740745262"/>
      </font>
      <fill>
        <patternFill>
          <bgColor theme="0" tint="-4.9989318521683403E-2"/>
        </patternFill>
      </fill>
    </dxf>
    <dxf>
      <font>
        <color rgb="FF00B050"/>
      </font>
      <fill>
        <patternFill>
          <bgColor theme="9" tint="0.79998168889431442"/>
        </patternFill>
      </fill>
    </dxf>
    <dxf>
      <font>
        <b/>
        <i val="0"/>
        <color rgb="FF00B050"/>
      </font>
    </dxf>
    <dxf>
      <font>
        <b/>
        <i val="0"/>
        <color rgb="FFFF0000"/>
      </font>
    </dxf>
    <dxf>
      <font>
        <b/>
        <i val="0"/>
        <color theme="7" tint="0.39994506668294322"/>
      </font>
    </dxf>
    <dxf>
      <font>
        <b/>
        <i val="0"/>
        <color rgb="FF00B050"/>
      </font>
    </dxf>
    <dxf>
      <font>
        <b/>
        <i val="0"/>
        <color rgb="FFFF0000"/>
      </font>
    </dxf>
    <dxf>
      <font>
        <b/>
        <i val="0"/>
        <color theme="7" tint="0.39994506668294322"/>
      </font>
    </dxf>
    <dxf>
      <font>
        <b/>
        <i val="0"/>
        <color rgb="FF00B050"/>
      </font>
    </dxf>
    <dxf>
      <font>
        <b/>
        <i val="0"/>
        <color rgb="FFFF0000"/>
      </font>
    </dxf>
    <dxf>
      <font>
        <b/>
        <i val="0"/>
        <color theme="7" tint="0.39994506668294322"/>
      </font>
    </dxf>
    <dxf>
      <font>
        <b/>
        <i val="0"/>
        <color rgb="FF00B050"/>
      </font>
    </dxf>
    <dxf>
      <font>
        <b/>
        <i val="0"/>
        <color rgb="FFFF0000"/>
      </font>
    </dxf>
    <dxf>
      <font>
        <b/>
        <i val="0"/>
        <color theme="7" tint="0.39994506668294322"/>
      </font>
    </dxf>
    <dxf>
      <font>
        <color rgb="FFC00000"/>
      </font>
      <fill>
        <patternFill>
          <bgColor theme="5" tint="0.59996337778862885"/>
        </patternFill>
      </fill>
    </dxf>
    <dxf>
      <font>
        <color rgb="FF00B0F0"/>
      </font>
      <fill>
        <patternFill>
          <bgColor theme="8" tint="0.79998168889431442"/>
        </patternFill>
      </fill>
    </dxf>
    <dxf>
      <font>
        <color theme="2" tint="-0.499984740745262"/>
      </font>
      <fill>
        <patternFill>
          <bgColor theme="0" tint="-4.9989318521683403E-2"/>
        </patternFill>
      </fill>
    </dxf>
    <dxf>
      <font>
        <color rgb="FF00B050"/>
      </font>
      <fill>
        <patternFill>
          <bgColor theme="9" tint="0.79998168889431442"/>
        </patternFill>
      </fill>
    </dxf>
    <dxf>
      <font>
        <b/>
        <i val="0"/>
        <color rgb="FF00B050"/>
      </font>
    </dxf>
    <dxf>
      <font>
        <b/>
        <i val="0"/>
        <color rgb="FFFF0000"/>
      </font>
    </dxf>
    <dxf>
      <font>
        <b/>
        <i val="0"/>
        <color theme="7" tint="0.39994506668294322"/>
      </font>
    </dxf>
    <dxf>
      <font>
        <b/>
        <i val="0"/>
        <color rgb="FF00B050"/>
      </font>
    </dxf>
    <dxf>
      <font>
        <b/>
        <i val="0"/>
        <color rgb="FFFF0000"/>
      </font>
    </dxf>
    <dxf>
      <font>
        <b/>
        <i val="0"/>
        <color theme="7" tint="0.39994506668294322"/>
      </font>
    </dxf>
    <dxf>
      <font>
        <b/>
        <i val="0"/>
        <color rgb="FF00B050"/>
      </font>
    </dxf>
    <dxf>
      <font>
        <b/>
        <i val="0"/>
        <color rgb="FFFF0000"/>
      </font>
    </dxf>
    <dxf>
      <font>
        <b/>
        <i val="0"/>
        <color theme="7" tint="0.39994506668294322"/>
      </font>
    </dxf>
    <dxf>
      <font>
        <b/>
        <i val="0"/>
        <color rgb="FF00B050"/>
      </font>
    </dxf>
    <dxf>
      <font>
        <b/>
        <i val="0"/>
        <color rgb="FFFF0000"/>
      </font>
    </dxf>
    <dxf>
      <font>
        <b/>
        <i val="0"/>
        <color theme="7" tint="0.39994506668294322"/>
      </font>
    </dxf>
    <dxf>
      <font>
        <color rgb="FFC00000"/>
      </font>
      <fill>
        <patternFill>
          <bgColor theme="5" tint="0.59996337778862885"/>
        </patternFill>
      </fill>
    </dxf>
    <dxf>
      <font>
        <color rgb="FF00B0F0"/>
      </font>
      <fill>
        <patternFill>
          <bgColor theme="8" tint="0.79998168889431442"/>
        </patternFill>
      </fill>
    </dxf>
    <dxf>
      <font>
        <color theme="2" tint="-0.499984740745262"/>
      </font>
      <fill>
        <patternFill>
          <bgColor theme="0" tint="-4.9989318521683403E-2"/>
        </patternFill>
      </fill>
    </dxf>
    <dxf>
      <font>
        <color rgb="FF00B050"/>
      </font>
      <fill>
        <patternFill>
          <bgColor theme="9" tint="0.79998168889431442"/>
        </patternFill>
      </fill>
    </dxf>
    <dxf>
      <font>
        <b/>
        <i val="0"/>
        <color rgb="FF00B050"/>
      </font>
    </dxf>
    <dxf>
      <font>
        <b/>
        <i val="0"/>
        <color rgb="FFFF0000"/>
      </font>
    </dxf>
    <dxf>
      <font>
        <b/>
        <i val="0"/>
        <color theme="7" tint="0.39994506668294322"/>
      </font>
    </dxf>
    <dxf>
      <font>
        <b/>
        <i val="0"/>
        <color rgb="FF00B050"/>
      </font>
    </dxf>
    <dxf>
      <font>
        <b/>
        <i val="0"/>
        <color rgb="FFFF0000"/>
      </font>
    </dxf>
    <dxf>
      <font>
        <b/>
        <i val="0"/>
        <color theme="7" tint="0.39994506668294322"/>
      </font>
    </dxf>
    <dxf>
      <font>
        <b/>
        <i val="0"/>
        <color rgb="FF00B050"/>
      </font>
    </dxf>
    <dxf>
      <font>
        <b/>
        <i val="0"/>
        <color rgb="FFFF0000"/>
      </font>
    </dxf>
    <dxf>
      <font>
        <b/>
        <i val="0"/>
        <color theme="7" tint="0.39994506668294322"/>
      </font>
    </dxf>
    <dxf>
      <font>
        <b/>
        <i val="0"/>
        <color rgb="FF00B050"/>
      </font>
    </dxf>
    <dxf>
      <font>
        <b/>
        <i val="0"/>
        <color rgb="FFFF0000"/>
      </font>
    </dxf>
    <dxf>
      <font>
        <b/>
        <i val="0"/>
        <color theme="7" tint="0.39994506668294322"/>
      </font>
    </dxf>
    <dxf>
      <font>
        <color rgb="FFC00000"/>
      </font>
      <fill>
        <patternFill>
          <bgColor theme="5" tint="0.59996337778862885"/>
        </patternFill>
      </fill>
    </dxf>
    <dxf>
      <font>
        <color rgb="FF00B0F0"/>
      </font>
      <fill>
        <patternFill>
          <bgColor theme="8" tint="0.79998168889431442"/>
        </patternFill>
      </fill>
    </dxf>
    <dxf>
      <font>
        <color theme="2" tint="-0.499984740745262"/>
      </font>
      <fill>
        <patternFill>
          <bgColor theme="0" tint="-4.9989318521683403E-2"/>
        </patternFill>
      </fill>
    </dxf>
    <dxf>
      <font>
        <color rgb="FF00B050"/>
      </font>
      <fill>
        <patternFill>
          <bgColor theme="9" tint="0.79998168889431442"/>
        </patternFill>
      </fill>
    </dxf>
    <dxf>
      <font>
        <b/>
        <i val="0"/>
        <color rgb="FF00B050"/>
      </font>
    </dxf>
    <dxf>
      <font>
        <b/>
        <i val="0"/>
        <color rgb="FFFF0000"/>
      </font>
    </dxf>
    <dxf>
      <font>
        <b/>
        <i val="0"/>
        <color theme="7" tint="0.39994506668294322"/>
      </font>
    </dxf>
    <dxf>
      <font>
        <b/>
        <i val="0"/>
        <color rgb="FF00B050"/>
      </font>
    </dxf>
    <dxf>
      <font>
        <b/>
        <i val="0"/>
        <color rgb="FFFF0000"/>
      </font>
    </dxf>
    <dxf>
      <font>
        <b/>
        <i val="0"/>
        <color theme="7" tint="0.39994506668294322"/>
      </font>
    </dxf>
    <dxf>
      <font>
        <b/>
        <i val="0"/>
        <color rgb="FF00B050"/>
      </font>
    </dxf>
    <dxf>
      <font>
        <b/>
        <i val="0"/>
        <color rgb="FFFF0000"/>
      </font>
    </dxf>
    <dxf>
      <font>
        <b/>
        <i val="0"/>
        <color theme="7" tint="0.39994506668294322"/>
      </font>
    </dxf>
    <dxf>
      <font>
        <b/>
        <i val="0"/>
        <color rgb="FF00B050"/>
      </font>
    </dxf>
    <dxf>
      <font>
        <b/>
        <i val="0"/>
        <color rgb="FFFF0000"/>
      </font>
    </dxf>
    <dxf>
      <font>
        <b/>
        <i val="0"/>
        <color theme="7" tint="0.39994506668294322"/>
      </font>
    </dxf>
    <dxf>
      <font>
        <color rgb="FFC00000"/>
      </font>
      <fill>
        <patternFill>
          <bgColor theme="5" tint="0.59996337778862885"/>
        </patternFill>
      </fill>
    </dxf>
    <dxf>
      <font>
        <color rgb="FF00B0F0"/>
      </font>
      <fill>
        <patternFill>
          <bgColor theme="8" tint="0.79998168889431442"/>
        </patternFill>
      </fill>
    </dxf>
    <dxf>
      <font>
        <color theme="2" tint="-0.499984740745262"/>
      </font>
      <fill>
        <patternFill>
          <bgColor theme="0" tint="-4.9989318521683403E-2"/>
        </patternFill>
      </fill>
    </dxf>
    <dxf>
      <font>
        <color rgb="FF00B050"/>
      </font>
      <fill>
        <patternFill>
          <bgColor theme="9" tint="0.79998168889431442"/>
        </patternFill>
      </fill>
    </dxf>
    <dxf>
      <font>
        <b/>
        <i val="0"/>
        <color rgb="FF00B050"/>
      </font>
    </dxf>
    <dxf>
      <font>
        <b/>
        <i val="0"/>
        <color rgb="FFFF0000"/>
      </font>
    </dxf>
    <dxf>
      <font>
        <b/>
        <i val="0"/>
        <color theme="7" tint="0.39994506668294322"/>
      </font>
    </dxf>
    <dxf>
      <font>
        <b/>
        <i val="0"/>
        <color rgb="FF00B050"/>
      </font>
    </dxf>
    <dxf>
      <font>
        <b/>
        <i val="0"/>
        <color rgb="FFFF0000"/>
      </font>
    </dxf>
    <dxf>
      <font>
        <b/>
        <i val="0"/>
        <color theme="7" tint="0.39994506668294322"/>
      </font>
    </dxf>
    <dxf>
      <font>
        <b/>
        <i val="0"/>
        <color rgb="FF00B050"/>
      </font>
    </dxf>
    <dxf>
      <font>
        <b/>
        <i val="0"/>
        <color rgb="FFFF0000"/>
      </font>
    </dxf>
    <dxf>
      <font>
        <b/>
        <i val="0"/>
        <color theme="7" tint="0.39994506668294322"/>
      </font>
    </dxf>
    <dxf>
      <font>
        <b/>
        <i val="0"/>
        <color rgb="FF00B050"/>
      </font>
    </dxf>
    <dxf>
      <font>
        <b/>
        <i val="0"/>
        <color rgb="FFFF0000"/>
      </font>
    </dxf>
    <dxf>
      <font>
        <b/>
        <i val="0"/>
        <color theme="7" tint="0.39994506668294322"/>
      </font>
    </dxf>
    <dxf>
      <font>
        <color rgb="FFC00000"/>
      </font>
      <fill>
        <patternFill>
          <bgColor theme="5" tint="0.59996337778862885"/>
        </patternFill>
      </fill>
    </dxf>
    <dxf>
      <font>
        <color rgb="FF00B0F0"/>
      </font>
      <fill>
        <patternFill>
          <bgColor theme="8" tint="0.79998168889431442"/>
        </patternFill>
      </fill>
    </dxf>
    <dxf>
      <font>
        <color theme="2" tint="-0.499984740745262"/>
      </font>
      <fill>
        <patternFill>
          <bgColor theme="0" tint="-4.9989318521683403E-2"/>
        </patternFill>
      </fill>
    </dxf>
    <dxf>
      <font>
        <color rgb="FF00B050"/>
      </font>
      <fill>
        <patternFill>
          <bgColor theme="9" tint="0.79998168889431442"/>
        </patternFill>
      </fill>
    </dxf>
    <dxf>
      <font>
        <b/>
        <i val="0"/>
        <color rgb="FF00B050"/>
      </font>
    </dxf>
    <dxf>
      <font>
        <b/>
        <i val="0"/>
        <color rgb="FFFF0000"/>
      </font>
    </dxf>
    <dxf>
      <font>
        <b/>
        <i val="0"/>
        <color theme="7" tint="0.39994506668294322"/>
      </font>
    </dxf>
    <dxf>
      <font>
        <b/>
        <i val="0"/>
        <color rgb="FF00B050"/>
      </font>
    </dxf>
    <dxf>
      <font>
        <b/>
        <i val="0"/>
        <color rgb="FFFF0000"/>
      </font>
    </dxf>
    <dxf>
      <font>
        <b/>
        <i val="0"/>
        <color theme="7" tint="0.39994506668294322"/>
      </font>
    </dxf>
    <dxf>
      <font>
        <b/>
        <i val="0"/>
        <color rgb="FF00B050"/>
      </font>
    </dxf>
    <dxf>
      <font>
        <b/>
        <i val="0"/>
        <color rgb="FFFF0000"/>
      </font>
    </dxf>
    <dxf>
      <font>
        <b/>
        <i val="0"/>
        <color theme="7" tint="0.39994506668294322"/>
      </font>
    </dxf>
    <dxf>
      <font>
        <b/>
        <i val="0"/>
        <color rgb="FF00B050"/>
      </font>
    </dxf>
    <dxf>
      <font>
        <b/>
        <i val="0"/>
        <color rgb="FFFF0000"/>
      </font>
    </dxf>
    <dxf>
      <font>
        <b/>
        <i val="0"/>
        <color theme="7" tint="0.39994506668294322"/>
      </font>
    </dxf>
    <dxf>
      <font>
        <color rgb="FFC00000"/>
      </font>
      <fill>
        <patternFill>
          <bgColor theme="5" tint="0.59996337778862885"/>
        </patternFill>
      </fill>
    </dxf>
    <dxf>
      <font>
        <color rgb="FF00B0F0"/>
      </font>
      <fill>
        <patternFill>
          <bgColor theme="8" tint="0.79998168889431442"/>
        </patternFill>
      </fill>
    </dxf>
    <dxf>
      <font>
        <color theme="2" tint="-0.499984740745262"/>
      </font>
      <fill>
        <patternFill>
          <bgColor theme="0" tint="-4.9989318521683403E-2"/>
        </patternFill>
      </fill>
    </dxf>
    <dxf>
      <font>
        <color rgb="FF00B050"/>
      </font>
      <fill>
        <patternFill>
          <bgColor theme="9" tint="0.79998168889431442"/>
        </patternFill>
      </fill>
    </dxf>
    <dxf>
      <font>
        <b/>
        <i val="0"/>
        <color rgb="FF00B050"/>
      </font>
    </dxf>
    <dxf>
      <font>
        <b/>
        <i val="0"/>
        <color rgb="FFFF0000"/>
      </font>
    </dxf>
    <dxf>
      <font>
        <b/>
        <i val="0"/>
        <color theme="7" tint="0.39994506668294322"/>
      </font>
    </dxf>
    <dxf>
      <font>
        <b/>
        <i val="0"/>
        <color rgb="FF00B050"/>
      </font>
    </dxf>
    <dxf>
      <font>
        <b/>
        <i val="0"/>
        <color rgb="FFFF0000"/>
      </font>
    </dxf>
    <dxf>
      <font>
        <b/>
        <i val="0"/>
        <color theme="7" tint="0.39994506668294322"/>
      </font>
    </dxf>
    <dxf>
      <font>
        <b/>
        <i val="0"/>
        <color rgb="FF00B050"/>
      </font>
    </dxf>
    <dxf>
      <font>
        <b/>
        <i val="0"/>
        <color rgb="FFFF0000"/>
      </font>
    </dxf>
    <dxf>
      <font>
        <b/>
        <i val="0"/>
        <color theme="7" tint="0.39994506668294322"/>
      </font>
    </dxf>
    <dxf>
      <font>
        <b/>
        <i val="0"/>
        <color rgb="FF00B050"/>
      </font>
    </dxf>
    <dxf>
      <font>
        <b/>
        <i val="0"/>
        <color rgb="FFFF0000"/>
      </font>
    </dxf>
    <dxf>
      <font>
        <b/>
        <i val="0"/>
        <color theme="7" tint="0.39994506668294322"/>
      </font>
    </dxf>
    <dxf>
      <font>
        <color rgb="FFC00000"/>
      </font>
      <fill>
        <patternFill>
          <bgColor theme="5" tint="0.59996337778862885"/>
        </patternFill>
      </fill>
    </dxf>
    <dxf>
      <font>
        <color rgb="FF00B0F0"/>
      </font>
      <fill>
        <patternFill>
          <bgColor theme="8" tint="0.79998168889431442"/>
        </patternFill>
      </fill>
    </dxf>
    <dxf>
      <font>
        <color theme="2" tint="-0.499984740745262"/>
      </font>
      <fill>
        <patternFill>
          <bgColor theme="0" tint="-4.9989318521683403E-2"/>
        </patternFill>
      </fill>
    </dxf>
    <dxf>
      <font>
        <color rgb="FF00B050"/>
      </font>
      <fill>
        <patternFill>
          <bgColor theme="9" tint="0.79998168889431442"/>
        </patternFill>
      </fill>
    </dxf>
    <dxf>
      <font>
        <b/>
        <i val="0"/>
        <color rgb="FF00B050"/>
      </font>
    </dxf>
    <dxf>
      <font>
        <b/>
        <i val="0"/>
        <color rgb="FFFF0000"/>
      </font>
    </dxf>
    <dxf>
      <font>
        <b/>
        <i val="0"/>
        <color theme="7" tint="0.39994506668294322"/>
      </font>
    </dxf>
    <dxf>
      <font>
        <b/>
        <i val="0"/>
        <color rgb="FF00B050"/>
      </font>
    </dxf>
    <dxf>
      <font>
        <b/>
        <i val="0"/>
        <color rgb="FFFF0000"/>
      </font>
    </dxf>
    <dxf>
      <font>
        <b/>
        <i val="0"/>
        <color theme="7" tint="0.39994506668294322"/>
      </font>
    </dxf>
    <dxf>
      <font>
        <b/>
        <i val="0"/>
        <color rgb="FF00B050"/>
      </font>
    </dxf>
    <dxf>
      <font>
        <b/>
        <i val="0"/>
        <color rgb="FFFF0000"/>
      </font>
    </dxf>
    <dxf>
      <font>
        <b/>
        <i val="0"/>
        <color theme="7" tint="0.39994506668294322"/>
      </font>
    </dxf>
    <dxf>
      <font>
        <b/>
        <i val="0"/>
        <color rgb="FF00B050"/>
      </font>
    </dxf>
    <dxf>
      <font>
        <b/>
        <i val="0"/>
        <color rgb="FFFF0000"/>
      </font>
    </dxf>
    <dxf>
      <font>
        <b/>
        <i val="0"/>
        <color theme="7" tint="0.39994506668294322"/>
      </font>
    </dxf>
    <dxf>
      <font>
        <color rgb="FFC00000"/>
      </font>
      <fill>
        <patternFill>
          <bgColor theme="5" tint="0.59996337778862885"/>
        </patternFill>
      </fill>
    </dxf>
    <dxf>
      <font>
        <color rgb="FF00B0F0"/>
      </font>
      <fill>
        <patternFill>
          <bgColor theme="8" tint="0.79998168889431442"/>
        </patternFill>
      </fill>
    </dxf>
    <dxf>
      <font>
        <color theme="2" tint="-0.499984740745262"/>
      </font>
      <fill>
        <patternFill>
          <bgColor theme="0" tint="-4.9989318521683403E-2"/>
        </patternFill>
      </fill>
    </dxf>
    <dxf>
      <font>
        <color rgb="FF00B050"/>
      </font>
      <fill>
        <patternFill>
          <bgColor theme="9" tint="0.79998168889431442"/>
        </patternFill>
      </fill>
    </dxf>
    <dxf>
      <font>
        <b/>
        <i val="0"/>
        <color rgb="FF00B050"/>
      </font>
    </dxf>
    <dxf>
      <font>
        <b/>
        <i val="0"/>
        <color rgb="FFFF0000"/>
      </font>
    </dxf>
    <dxf>
      <font>
        <b/>
        <i val="0"/>
        <color theme="7" tint="0.39994506668294322"/>
      </font>
    </dxf>
    <dxf>
      <font>
        <b/>
        <i val="0"/>
        <color rgb="FF00B050"/>
      </font>
    </dxf>
    <dxf>
      <font>
        <b/>
        <i val="0"/>
        <color rgb="FFFF0000"/>
      </font>
    </dxf>
    <dxf>
      <font>
        <b/>
        <i val="0"/>
        <color theme="7" tint="0.39994506668294322"/>
      </font>
    </dxf>
    <dxf>
      <font>
        <b/>
        <i val="0"/>
        <color rgb="FF00B050"/>
      </font>
    </dxf>
    <dxf>
      <font>
        <b/>
        <i val="0"/>
        <color rgb="FFFF0000"/>
      </font>
    </dxf>
    <dxf>
      <font>
        <b/>
        <i val="0"/>
        <color theme="7" tint="0.39994506668294322"/>
      </font>
    </dxf>
    <dxf>
      <font>
        <b/>
        <i val="0"/>
        <color rgb="FF00B050"/>
      </font>
    </dxf>
    <dxf>
      <font>
        <b/>
        <i val="0"/>
        <color rgb="FFFF0000"/>
      </font>
    </dxf>
    <dxf>
      <font>
        <b/>
        <i val="0"/>
        <color theme="7" tint="0.39994506668294322"/>
      </font>
    </dxf>
    <dxf>
      <font>
        <color rgb="FFC00000"/>
      </font>
      <fill>
        <patternFill>
          <bgColor theme="5" tint="0.59996337778862885"/>
        </patternFill>
      </fill>
    </dxf>
    <dxf>
      <font>
        <color rgb="FF00B0F0"/>
      </font>
      <fill>
        <patternFill>
          <bgColor theme="8" tint="0.79998168889431442"/>
        </patternFill>
      </fill>
    </dxf>
    <dxf>
      <font>
        <color theme="2" tint="-0.499984740745262"/>
      </font>
      <fill>
        <patternFill>
          <bgColor theme="0" tint="-4.9989318521683403E-2"/>
        </patternFill>
      </fill>
    </dxf>
    <dxf>
      <font>
        <color rgb="FF00B050"/>
      </font>
      <fill>
        <patternFill>
          <bgColor theme="9" tint="0.79998168889431442"/>
        </patternFill>
      </fill>
    </dxf>
    <dxf>
      <font>
        <b/>
        <i val="0"/>
        <color rgb="FF00B050"/>
      </font>
    </dxf>
    <dxf>
      <font>
        <b/>
        <i val="0"/>
        <color rgb="FFFF0000"/>
      </font>
    </dxf>
    <dxf>
      <font>
        <b/>
        <i val="0"/>
        <color theme="7" tint="0.39994506668294322"/>
      </font>
    </dxf>
    <dxf>
      <font>
        <b/>
        <i val="0"/>
        <color rgb="FF00B050"/>
      </font>
    </dxf>
    <dxf>
      <font>
        <b/>
        <i val="0"/>
        <color rgb="FFFF0000"/>
      </font>
    </dxf>
    <dxf>
      <font>
        <b/>
        <i val="0"/>
        <color theme="7" tint="0.39994506668294322"/>
      </font>
    </dxf>
    <dxf>
      <font>
        <b/>
        <i val="0"/>
        <color rgb="FF00B050"/>
      </font>
    </dxf>
    <dxf>
      <font>
        <b/>
        <i val="0"/>
        <color rgb="FFFF0000"/>
      </font>
    </dxf>
    <dxf>
      <font>
        <b/>
        <i val="0"/>
        <color theme="7" tint="0.39994506668294322"/>
      </font>
    </dxf>
    <dxf>
      <font>
        <b/>
        <i val="0"/>
        <color rgb="FF00B050"/>
      </font>
    </dxf>
    <dxf>
      <font>
        <b/>
        <i val="0"/>
        <color rgb="FFFF0000"/>
      </font>
    </dxf>
    <dxf>
      <font>
        <b/>
        <i val="0"/>
        <color theme="7" tint="0.39994506668294322"/>
      </font>
    </dxf>
    <dxf>
      <font>
        <color rgb="FFC00000"/>
      </font>
      <fill>
        <patternFill>
          <bgColor theme="5" tint="0.59996337778862885"/>
        </patternFill>
      </fill>
    </dxf>
    <dxf>
      <font>
        <color rgb="FF00B0F0"/>
      </font>
      <fill>
        <patternFill>
          <bgColor theme="8" tint="0.79998168889431442"/>
        </patternFill>
      </fill>
    </dxf>
    <dxf>
      <font>
        <color theme="2" tint="-0.499984740745262"/>
      </font>
      <fill>
        <patternFill>
          <bgColor theme="0" tint="-4.9989318521683403E-2"/>
        </patternFill>
      </fill>
    </dxf>
    <dxf>
      <font>
        <color rgb="FF00B050"/>
      </font>
      <fill>
        <patternFill>
          <bgColor theme="9" tint="0.79998168889431442"/>
        </patternFill>
      </fill>
    </dxf>
    <dxf>
      <font>
        <b/>
        <i val="0"/>
        <color rgb="FF00B050"/>
      </font>
    </dxf>
    <dxf>
      <font>
        <b/>
        <i val="0"/>
        <color rgb="FFFF0000"/>
      </font>
    </dxf>
    <dxf>
      <font>
        <b/>
        <i val="0"/>
        <color theme="7" tint="0.39994506668294322"/>
      </font>
    </dxf>
    <dxf>
      <font>
        <b/>
        <i val="0"/>
        <color rgb="FF00B050"/>
      </font>
    </dxf>
    <dxf>
      <font>
        <b/>
        <i val="0"/>
        <color rgb="FFFF0000"/>
      </font>
    </dxf>
    <dxf>
      <font>
        <b/>
        <i val="0"/>
        <color theme="7" tint="0.39994506668294322"/>
      </font>
    </dxf>
    <dxf>
      <font>
        <b/>
        <i val="0"/>
        <color rgb="FF00B050"/>
      </font>
    </dxf>
    <dxf>
      <font>
        <b/>
        <i val="0"/>
        <color rgb="FFFF0000"/>
      </font>
    </dxf>
    <dxf>
      <font>
        <b/>
        <i val="0"/>
        <color theme="7" tint="0.39994506668294322"/>
      </font>
    </dxf>
    <dxf>
      <font>
        <b/>
        <i val="0"/>
        <color rgb="FF00B050"/>
      </font>
    </dxf>
    <dxf>
      <font>
        <b/>
        <i val="0"/>
        <color rgb="FFFF0000"/>
      </font>
    </dxf>
    <dxf>
      <font>
        <b/>
        <i val="0"/>
        <color theme="7" tint="0.39994506668294322"/>
      </font>
    </dxf>
    <dxf>
      <font>
        <color rgb="FFC00000"/>
      </font>
      <fill>
        <patternFill>
          <bgColor theme="5" tint="0.59996337778862885"/>
        </patternFill>
      </fill>
    </dxf>
    <dxf>
      <font>
        <color rgb="FF00B0F0"/>
      </font>
      <fill>
        <patternFill>
          <bgColor theme="8" tint="0.79998168889431442"/>
        </patternFill>
      </fill>
    </dxf>
    <dxf>
      <font>
        <color theme="2" tint="-0.499984740745262"/>
      </font>
      <fill>
        <patternFill>
          <bgColor theme="0" tint="-4.9989318521683403E-2"/>
        </patternFill>
      </fill>
    </dxf>
    <dxf>
      <font>
        <color rgb="FF00B050"/>
      </font>
      <fill>
        <patternFill>
          <bgColor theme="9" tint="0.79998168889431442"/>
        </patternFill>
      </fill>
    </dxf>
    <dxf>
      <font>
        <b/>
        <i val="0"/>
        <color rgb="FF00B050"/>
      </font>
    </dxf>
    <dxf>
      <font>
        <b/>
        <i val="0"/>
        <color rgb="FFFF0000"/>
      </font>
    </dxf>
    <dxf>
      <font>
        <b/>
        <i val="0"/>
        <color theme="7" tint="0.39994506668294322"/>
      </font>
    </dxf>
    <dxf>
      <font>
        <b/>
        <i val="0"/>
        <color rgb="FF00B050"/>
      </font>
    </dxf>
    <dxf>
      <font>
        <b/>
        <i val="0"/>
        <color rgb="FFFF0000"/>
      </font>
    </dxf>
    <dxf>
      <font>
        <b/>
        <i val="0"/>
        <color theme="7" tint="0.39994506668294322"/>
      </font>
    </dxf>
    <dxf>
      <font>
        <b/>
        <i val="0"/>
        <color rgb="FF00B050"/>
      </font>
    </dxf>
    <dxf>
      <font>
        <b/>
        <i val="0"/>
        <color rgb="FFFF0000"/>
      </font>
    </dxf>
    <dxf>
      <font>
        <b/>
        <i val="0"/>
        <color theme="7" tint="0.39994506668294322"/>
      </font>
    </dxf>
    <dxf>
      <font>
        <b/>
        <i val="0"/>
        <color rgb="FF00B050"/>
      </font>
    </dxf>
    <dxf>
      <font>
        <b/>
        <i val="0"/>
        <color rgb="FFFF0000"/>
      </font>
    </dxf>
    <dxf>
      <font>
        <b/>
        <i val="0"/>
        <color theme="7" tint="0.39994506668294322"/>
      </font>
    </dxf>
    <dxf>
      <font>
        <color rgb="FFC00000"/>
      </font>
      <fill>
        <patternFill>
          <bgColor theme="5" tint="0.59996337778862885"/>
        </patternFill>
      </fill>
    </dxf>
    <dxf>
      <font>
        <color rgb="FF00B0F0"/>
      </font>
      <fill>
        <patternFill>
          <bgColor theme="8" tint="0.79998168889431442"/>
        </patternFill>
      </fill>
    </dxf>
    <dxf>
      <font>
        <color theme="2" tint="-0.499984740745262"/>
      </font>
      <fill>
        <patternFill>
          <bgColor theme="0" tint="-4.9989318521683403E-2"/>
        </patternFill>
      </fill>
    </dxf>
    <dxf>
      <font>
        <color rgb="FF00B050"/>
      </font>
      <fill>
        <patternFill>
          <bgColor theme="9" tint="0.79998168889431442"/>
        </patternFill>
      </fill>
    </dxf>
    <dxf>
      <font>
        <b/>
        <i val="0"/>
        <color rgb="FF00B050"/>
      </font>
    </dxf>
    <dxf>
      <font>
        <b/>
        <i val="0"/>
        <color rgb="FFFF0000"/>
      </font>
    </dxf>
    <dxf>
      <font>
        <b/>
        <i val="0"/>
        <color theme="7" tint="0.39994506668294322"/>
      </font>
    </dxf>
    <dxf>
      <font>
        <b/>
        <i val="0"/>
        <color rgb="FF00B050"/>
      </font>
    </dxf>
    <dxf>
      <font>
        <b/>
        <i val="0"/>
        <color rgb="FFFF0000"/>
      </font>
    </dxf>
    <dxf>
      <font>
        <b/>
        <i val="0"/>
        <color theme="7" tint="0.39994506668294322"/>
      </font>
    </dxf>
    <dxf>
      <font>
        <b/>
        <i val="0"/>
        <color rgb="FF00B050"/>
      </font>
    </dxf>
    <dxf>
      <font>
        <b/>
        <i val="0"/>
        <color rgb="FFFF0000"/>
      </font>
    </dxf>
    <dxf>
      <font>
        <b/>
        <i val="0"/>
        <color theme="7" tint="0.39994506668294322"/>
      </font>
    </dxf>
    <dxf>
      <font>
        <b/>
        <i val="0"/>
        <color rgb="FF00B050"/>
      </font>
    </dxf>
    <dxf>
      <font>
        <b/>
        <i val="0"/>
        <color rgb="FFFF0000"/>
      </font>
    </dxf>
    <dxf>
      <font>
        <b/>
        <i val="0"/>
        <color theme="7" tint="0.39994506668294322"/>
      </font>
    </dxf>
    <dxf>
      <font>
        <color rgb="FFC00000"/>
      </font>
      <fill>
        <patternFill>
          <bgColor theme="5" tint="0.59996337778862885"/>
        </patternFill>
      </fill>
    </dxf>
    <dxf>
      <font>
        <color rgb="FF00B0F0"/>
      </font>
      <fill>
        <patternFill>
          <bgColor theme="8" tint="0.79998168889431442"/>
        </patternFill>
      </fill>
    </dxf>
    <dxf>
      <font>
        <color theme="2" tint="-0.499984740745262"/>
      </font>
      <fill>
        <patternFill>
          <bgColor theme="0" tint="-4.9989318521683403E-2"/>
        </patternFill>
      </fill>
    </dxf>
    <dxf>
      <font>
        <color rgb="FF00B050"/>
      </font>
      <fill>
        <patternFill>
          <bgColor theme="9" tint="0.79998168889431442"/>
        </patternFill>
      </fill>
    </dxf>
    <dxf>
      <font>
        <b/>
        <i val="0"/>
        <color rgb="FF00B050"/>
      </font>
    </dxf>
    <dxf>
      <font>
        <b/>
        <i val="0"/>
        <color rgb="FFFF0000"/>
      </font>
    </dxf>
    <dxf>
      <font>
        <b/>
        <i val="0"/>
        <color theme="7" tint="0.39994506668294322"/>
      </font>
    </dxf>
    <dxf>
      <font>
        <b/>
        <i val="0"/>
        <color rgb="FF00B050"/>
      </font>
    </dxf>
    <dxf>
      <font>
        <b/>
        <i val="0"/>
        <color rgb="FFFF0000"/>
      </font>
    </dxf>
    <dxf>
      <font>
        <b/>
        <i val="0"/>
        <color theme="7" tint="0.39994506668294322"/>
      </font>
    </dxf>
    <dxf>
      <font>
        <b/>
        <i val="0"/>
        <color rgb="FF00B050"/>
      </font>
    </dxf>
    <dxf>
      <font>
        <b/>
        <i val="0"/>
        <color rgb="FFFF0000"/>
      </font>
    </dxf>
    <dxf>
      <font>
        <b/>
        <i val="0"/>
        <color theme="7" tint="0.39994506668294322"/>
      </font>
    </dxf>
    <dxf>
      <font>
        <b/>
        <i val="0"/>
        <color rgb="FF00B050"/>
      </font>
    </dxf>
    <dxf>
      <font>
        <b/>
        <i val="0"/>
        <color rgb="FFFF0000"/>
      </font>
    </dxf>
    <dxf>
      <font>
        <b/>
        <i val="0"/>
        <color theme="7" tint="0.39994506668294322"/>
      </font>
    </dxf>
    <dxf>
      <font>
        <color rgb="FFC00000"/>
      </font>
      <fill>
        <patternFill>
          <bgColor theme="5" tint="0.59996337778862885"/>
        </patternFill>
      </fill>
    </dxf>
    <dxf>
      <font>
        <color rgb="FF00B0F0"/>
      </font>
      <fill>
        <patternFill>
          <bgColor theme="8" tint="0.79998168889431442"/>
        </patternFill>
      </fill>
    </dxf>
    <dxf>
      <font>
        <color theme="2" tint="-0.499984740745262"/>
      </font>
      <fill>
        <patternFill>
          <bgColor theme="0" tint="-4.9989318521683403E-2"/>
        </patternFill>
      </fill>
    </dxf>
    <dxf>
      <font>
        <color rgb="FF00B050"/>
      </font>
      <fill>
        <patternFill>
          <bgColor theme="9" tint="0.79998168889431442"/>
        </patternFill>
      </fill>
    </dxf>
    <dxf>
      <font>
        <b/>
        <i val="0"/>
        <color rgb="FF00B050"/>
      </font>
    </dxf>
    <dxf>
      <font>
        <b/>
        <i val="0"/>
        <color rgb="FFFF0000"/>
      </font>
    </dxf>
    <dxf>
      <font>
        <b/>
        <i val="0"/>
        <color theme="7" tint="0.39994506668294322"/>
      </font>
    </dxf>
    <dxf>
      <font>
        <b/>
        <i val="0"/>
        <color rgb="FF00B050"/>
      </font>
    </dxf>
    <dxf>
      <font>
        <b/>
        <i val="0"/>
        <color rgb="FFFF0000"/>
      </font>
    </dxf>
    <dxf>
      <font>
        <b/>
        <i val="0"/>
        <color theme="7" tint="0.39994506668294322"/>
      </font>
    </dxf>
    <dxf>
      <font>
        <b/>
        <i val="0"/>
        <color rgb="FF00B050"/>
      </font>
    </dxf>
    <dxf>
      <font>
        <b/>
        <i val="0"/>
        <color rgb="FFFF0000"/>
      </font>
    </dxf>
    <dxf>
      <font>
        <b/>
        <i val="0"/>
        <color theme="7" tint="0.39994506668294322"/>
      </font>
    </dxf>
    <dxf>
      <font>
        <b/>
        <i val="0"/>
        <color rgb="FF00B050"/>
      </font>
    </dxf>
    <dxf>
      <font>
        <b/>
        <i val="0"/>
        <color rgb="FFFF0000"/>
      </font>
    </dxf>
    <dxf>
      <font>
        <b/>
        <i val="0"/>
        <color theme="7" tint="0.39994506668294322"/>
      </font>
    </dxf>
    <dxf>
      <font>
        <color rgb="FFC00000"/>
      </font>
      <fill>
        <patternFill>
          <bgColor theme="5" tint="0.59996337778862885"/>
        </patternFill>
      </fill>
    </dxf>
    <dxf>
      <font>
        <color rgb="FF00B0F0"/>
      </font>
      <fill>
        <patternFill>
          <bgColor theme="8" tint="0.79998168889431442"/>
        </patternFill>
      </fill>
    </dxf>
    <dxf>
      <font>
        <color theme="2" tint="-0.499984740745262"/>
      </font>
      <fill>
        <patternFill>
          <bgColor theme="0" tint="-4.9989318521683403E-2"/>
        </patternFill>
      </fill>
    </dxf>
    <dxf>
      <font>
        <color rgb="FF00B050"/>
      </font>
      <fill>
        <patternFill>
          <bgColor theme="9" tint="0.79998168889431442"/>
        </patternFill>
      </fill>
    </dxf>
    <dxf>
      <font>
        <b/>
        <i val="0"/>
        <color rgb="FF00B050"/>
      </font>
    </dxf>
    <dxf>
      <font>
        <b/>
        <i val="0"/>
        <color rgb="FFFF0000"/>
      </font>
    </dxf>
    <dxf>
      <font>
        <b/>
        <i val="0"/>
        <color theme="7" tint="0.39994506668294322"/>
      </font>
    </dxf>
    <dxf>
      <font>
        <b/>
        <i val="0"/>
        <color rgb="FF00B050"/>
      </font>
    </dxf>
    <dxf>
      <font>
        <b/>
        <i val="0"/>
        <color rgb="FFFF0000"/>
      </font>
    </dxf>
    <dxf>
      <font>
        <b/>
        <i val="0"/>
        <color theme="7" tint="0.39994506668294322"/>
      </font>
    </dxf>
    <dxf>
      <font>
        <b/>
        <i val="0"/>
        <color rgb="FF00B050"/>
      </font>
    </dxf>
    <dxf>
      <font>
        <b/>
        <i val="0"/>
        <color rgb="FFFF0000"/>
      </font>
    </dxf>
    <dxf>
      <font>
        <b/>
        <i val="0"/>
        <color theme="7" tint="0.39994506668294322"/>
      </font>
    </dxf>
    <dxf>
      <font>
        <b/>
        <i val="0"/>
        <color rgb="FF00B050"/>
      </font>
    </dxf>
    <dxf>
      <font>
        <b/>
        <i val="0"/>
        <color rgb="FFFF0000"/>
      </font>
    </dxf>
    <dxf>
      <font>
        <b/>
        <i val="0"/>
        <color theme="7" tint="0.39994506668294322"/>
      </font>
    </dxf>
    <dxf>
      <font>
        <color rgb="FFC00000"/>
      </font>
      <fill>
        <patternFill>
          <bgColor theme="5" tint="0.59996337778862885"/>
        </patternFill>
      </fill>
    </dxf>
    <dxf>
      <font>
        <color rgb="FF00B0F0"/>
      </font>
      <fill>
        <patternFill>
          <bgColor theme="8" tint="0.79998168889431442"/>
        </patternFill>
      </fill>
    </dxf>
    <dxf>
      <font>
        <color theme="2" tint="-0.499984740745262"/>
      </font>
      <fill>
        <patternFill>
          <bgColor theme="0" tint="-4.9989318521683403E-2"/>
        </patternFill>
      </fill>
    </dxf>
    <dxf>
      <font>
        <color rgb="FF00B050"/>
      </font>
      <fill>
        <patternFill>
          <bgColor theme="9" tint="0.79998168889431442"/>
        </patternFill>
      </fill>
    </dxf>
    <dxf>
      <font>
        <b/>
        <i val="0"/>
        <color rgb="FF00B050"/>
      </font>
    </dxf>
    <dxf>
      <font>
        <b/>
        <i val="0"/>
        <color rgb="FFFF0000"/>
      </font>
    </dxf>
    <dxf>
      <font>
        <b/>
        <i val="0"/>
        <color theme="7" tint="0.39994506668294322"/>
      </font>
    </dxf>
    <dxf>
      <font>
        <b/>
        <i val="0"/>
        <color rgb="FF00B050"/>
      </font>
    </dxf>
    <dxf>
      <font>
        <b/>
        <i val="0"/>
        <color rgb="FFFF0000"/>
      </font>
    </dxf>
    <dxf>
      <font>
        <b/>
        <i val="0"/>
        <color theme="7" tint="0.39994506668294322"/>
      </font>
    </dxf>
    <dxf>
      <font>
        <b/>
        <i val="0"/>
        <color rgb="FF00B050"/>
      </font>
    </dxf>
    <dxf>
      <font>
        <b/>
        <i val="0"/>
        <color rgb="FFFF0000"/>
      </font>
    </dxf>
    <dxf>
      <font>
        <b/>
        <i val="0"/>
        <color theme="7" tint="0.39994506668294322"/>
      </font>
    </dxf>
    <dxf>
      <font>
        <b/>
        <i val="0"/>
        <color rgb="FF00B050"/>
      </font>
    </dxf>
    <dxf>
      <font>
        <b/>
        <i val="0"/>
        <color rgb="FFFF0000"/>
      </font>
    </dxf>
    <dxf>
      <font>
        <b/>
        <i val="0"/>
        <color theme="7" tint="0.39994506668294322"/>
      </font>
    </dxf>
    <dxf>
      <font>
        <color rgb="FFC00000"/>
      </font>
      <fill>
        <patternFill>
          <bgColor theme="5" tint="0.59996337778862885"/>
        </patternFill>
      </fill>
    </dxf>
    <dxf>
      <font>
        <color rgb="FF00B0F0"/>
      </font>
      <fill>
        <patternFill>
          <bgColor theme="8" tint="0.79998168889431442"/>
        </patternFill>
      </fill>
    </dxf>
    <dxf>
      <font>
        <color theme="2" tint="-0.499984740745262"/>
      </font>
      <fill>
        <patternFill>
          <bgColor theme="0" tint="-4.9989318521683403E-2"/>
        </patternFill>
      </fill>
    </dxf>
    <dxf>
      <font>
        <color rgb="FF00B050"/>
      </font>
      <fill>
        <patternFill>
          <bgColor theme="9" tint="0.79998168889431442"/>
        </patternFill>
      </fill>
    </dxf>
    <dxf>
      <font>
        <b/>
        <i val="0"/>
        <color rgb="FF00B050"/>
      </font>
    </dxf>
    <dxf>
      <font>
        <b/>
        <i val="0"/>
        <color rgb="FFFF0000"/>
      </font>
    </dxf>
    <dxf>
      <font>
        <b/>
        <i val="0"/>
        <color theme="7" tint="0.39994506668294322"/>
      </font>
    </dxf>
    <dxf>
      <font>
        <b/>
        <i val="0"/>
        <color rgb="FF00B050"/>
      </font>
    </dxf>
    <dxf>
      <font>
        <b/>
        <i val="0"/>
        <color rgb="FFFF0000"/>
      </font>
    </dxf>
    <dxf>
      <font>
        <b/>
        <i val="0"/>
        <color theme="7" tint="0.39994506668294322"/>
      </font>
    </dxf>
    <dxf>
      <font>
        <b/>
        <i val="0"/>
        <color rgb="FF00B050"/>
      </font>
    </dxf>
    <dxf>
      <font>
        <b/>
        <i val="0"/>
        <color rgb="FFFF0000"/>
      </font>
    </dxf>
    <dxf>
      <font>
        <b/>
        <i val="0"/>
        <color theme="7" tint="0.39994506668294322"/>
      </font>
    </dxf>
    <dxf>
      <font>
        <b/>
        <i val="0"/>
        <color rgb="FF00B050"/>
      </font>
    </dxf>
    <dxf>
      <font>
        <b/>
        <i val="0"/>
        <color rgb="FFFF0000"/>
      </font>
    </dxf>
    <dxf>
      <font>
        <b/>
        <i val="0"/>
        <color theme="7" tint="0.39994506668294322"/>
      </font>
    </dxf>
    <dxf>
      <font>
        <color rgb="FFC00000"/>
      </font>
      <fill>
        <patternFill>
          <bgColor theme="5" tint="0.59996337778862885"/>
        </patternFill>
      </fill>
    </dxf>
    <dxf>
      <font>
        <color rgb="FF00B0F0"/>
      </font>
      <fill>
        <patternFill>
          <bgColor theme="8" tint="0.79998168889431442"/>
        </patternFill>
      </fill>
    </dxf>
    <dxf>
      <font>
        <color theme="2" tint="-0.499984740745262"/>
      </font>
      <fill>
        <patternFill>
          <bgColor theme="0" tint="-4.9989318521683403E-2"/>
        </patternFill>
      </fill>
    </dxf>
    <dxf>
      <font>
        <color rgb="FF00B050"/>
      </font>
      <fill>
        <patternFill>
          <bgColor theme="9" tint="0.79998168889431442"/>
        </patternFill>
      </fill>
    </dxf>
    <dxf>
      <font>
        <b/>
        <i val="0"/>
        <color rgb="FF00B050"/>
      </font>
    </dxf>
    <dxf>
      <font>
        <b/>
        <i val="0"/>
        <color rgb="FFFF0000"/>
      </font>
    </dxf>
    <dxf>
      <font>
        <b/>
        <i val="0"/>
        <color theme="7" tint="0.39994506668294322"/>
      </font>
    </dxf>
    <dxf>
      <font>
        <b/>
        <i val="0"/>
        <color rgb="FF00B050"/>
      </font>
    </dxf>
    <dxf>
      <font>
        <b/>
        <i val="0"/>
        <color rgb="FFFF0000"/>
      </font>
    </dxf>
    <dxf>
      <font>
        <b/>
        <i val="0"/>
        <color theme="7" tint="0.39994506668294322"/>
      </font>
    </dxf>
    <dxf>
      <font>
        <b/>
        <i val="0"/>
        <color rgb="FF00B050"/>
      </font>
    </dxf>
    <dxf>
      <font>
        <b/>
        <i val="0"/>
        <color rgb="FFFF0000"/>
      </font>
    </dxf>
    <dxf>
      <font>
        <b/>
        <i val="0"/>
        <color theme="7" tint="0.39994506668294322"/>
      </font>
    </dxf>
    <dxf>
      <font>
        <b/>
        <i val="0"/>
        <color rgb="FF00B050"/>
      </font>
    </dxf>
    <dxf>
      <font>
        <b/>
        <i val="0"/>
        <color rgb="FFFF0000"/>
      </font>
    </dxf>
    <dxf>
      <font>
        <b/>
        <i val="0"/>
        <color theme="7" tint="0.39994506668294322"/>
      </font>
    </dxf>
    <dxf>
      <font>
        <color rgb="FFC00000"/>
      </font>
      <fill>
        <patternFill>
          <bgColor theme="5" tint="0.59996337778862885"/>
        </patternFill>
      </fill>
    </dxf>
    <dxf>
      <font>
        <color rgb="FF00B0F0"/>
      </font>
      <fill>
        <patternFill>
          <bgColor theme="8" tint="0.79998168889431442"/>
        </patternFill>
      </fill>
    </dxf>
    <dxf>
      <font>
        <color theme="2" tint="-0.499984740745262"/>
      </font>
      <fill>
        <patternFill>
          <bgColor theme="0" tint="-4.9989318521683403E-2"/>
        </patternFill>
      </fill>
    </dxf>
    <dxf>
      <font>
        <color rgb="FF00B050"/>
      </font>
      <fill>
        <patternFill>
          <bgColor theme="9" tint="0.79998168889431442"/>
        </patternFill>
      </fill>
    </dxf>
    <dxf>
      <font>
        <b/>
        <i val="0"/>
        <color rgb="FF00B050"/>
      </font>
    </dxf>
    <dxf>
      <font>
        <b/>
        <i val="0"/>
        <color rgb="FFFF0000"/>
      </font>
    </dxf>
    <dxf>
      <font>
        <b/>
        <i val="0"/>
        <color theme="7" tint="0.39994506668294322"/>
      </font>
    </dxf>
    <dxf>
      <font>
        <b/>
        <i val="0"/>
        <color rgb="FF00B050"/>
      </font>
    </dxf>
    <dxf>
      <font>
        <b/>
        <i val="0"/>
        <color rgb="FFFF0000"/>
      </font>
    </dxf>
    <dxf>
      <font>
        <b/>
        <i val="0"/>
        <color theme="7" tint="0.39994506668294322"/>
      </font>
    </dxf>
    <dxf>
      <font>
        <b/>
        <i val="0"/>
        <color rgb="FF00B050"/>
      </font>
    </dxf>
    <dxf>
      <font>
        <b/>
        <i val="0"/>
        <color rgb="FFFF0000"/>
      </font>
    </dxf>
    <dxf>
      <font>
        <b/>
        <i val="0"/>
        <color theme="7" tint="0.39994506668294322"/>
      </font>
    </dxf>
    <dxf>
      <font>
        <b/>
        <i val="0"/>
        <color rgb="FF00B050"/>
      </font>
    </dxf>
    <dxf>
      <font>
        <b/>
        <i val="0"/>
        <color rgb="FFFF0000"/>
      </font>
    </dxf>
    <dxf>
      <font>
        <b/>
        <i val="0"/>
        <color theme="7" tint="0.39994506668294322"/>
      </font>
    </dxf>
    <dxf>
      <font>
        <color rgb="FFC00000"/>
      </font>
      <fill>
        <patternFill>
          <bgColor theme="5" tint="0.59996337778862885"/>
        </patternFill>
      </fill>
    </dxf>
    <dxf>
      <font>
        <color rgb="FF00B0F0"/>
      </font>
      <fill>
        <patternFill>
          <bgColor theme="8" tint="0.79998168889431442"/>
        </patternFill>
      </fill>
    </dxf>
    <dxf>
      <font>
        <color theme="2" tint="-0.499984740745262"/>
      </font>
      <fill>
        <patternFill>
          <bgColor theme="0" tint="-4.9989318521683403E-2"/>
        </patternFill>
      </fill>
    </dxf>
    <dxf>
      <font>
        <color rgb="FF00B050"/>
      </font>
      <fill>
        <patternFill>
          <bgColor theme="9" tint="0.79998168889431442"/>
        </patternFill>
      </fill>
    </dxf>
    <dxf>
      <font>
        <b/>
        <i val="0"/>
        <color rgb="FF00B050"/>
      </font>
    </dxf>
    <dxf>
      <font>
        <b/>
        <i val="0"/>
        <color rgb="FFFF0000"/>
      </font>
    </dxf>
    <dxf>
      <font>
        <b/>
        <i val="0"/>
        <color theme="7" tint="0.39994506668294322"/>
      </font>
    </dxf>
    <dxf>
      <font>
        <b/>
        <i val="0"/>
        <color rgb="FF00B050"/>
      </font>
    </dxf>
    <dxf>
      <font>
        <b/>
        <i val="0"/>
        <color rgb="FFFF0000"/>
      </font>
    </dxf>
    <dxf>
      <font>
        <b/>
        <i val="0"/>
        <color theme="7" tint="0.39994506668294322"/>
      </font>
    </dxf>
    <dxf>
      <font>
        <b/>
        <i val="0"/>
        <color rgb="FF00B050"/>
      </font>
    </dxf>
    <dxf>
      <font>
        <b/>
        <i val="0"/>
        <color rgb="FFFF0000"/>
      </font>
    </dxf>
    <dxf>
      <font>
        <b/>
        <i val="0"/>
        <color theme="7" tint="0.39994506668294322"/>
      </font>
    </dxf>
    <dxf>
      <font>
        <b/>
        <i val="0"/>
        <color rgb="FF00B050"/>
      </font>
    </dxf>
    <dxf>
      <font>
        <b/>
        <i val="0"/>
        <color rgb="FFFF0000"/>
      </font>
    </dxf>
    <dxf>
      <font>
        <b/>
        <i val="0"/>
        <color theme="7" tint="0.39994506668294322"/>
      </font>
    </dxf>
    <dxf>
      <font>
        <color rgb="FFC00000"/>
      </font>
      <fill>
        <patternFill>
          <bgColor theme="5" tint="0.59996337778862885"/>
        </patternFill>
      </fill>
    </dxf>
    <dxf>
      <font>
        <color rgb="FF00B0F0"/>
      </font>
      <fill>
        <patternFill>
          <bgColor theme="8" tint="0.79998168889431442"/>
        </patternFill>
      </fill>
    </dxf>
    <dxf>
      <font>
        <color theme="2" tint="-0.499984740745262"/>
      </font>
      <fill>
        <patternFill>
          <bgColor theme="0" tint="-4.9989318521683403E-2"/>
        </patternFill>
      </fill>
    </dxf>
    <dxf>
      <font>
        <color rgb="FF00B050"/>
      </font>
      <fill>
        <patternFill>
          <bgColor theme="9" tint="0.79998168889431442"/>
        </patternFill>
      </fill>
    </dxf>
    <dxf>
      <font>
        <b/>
        <i val="0"/>
        <color rgb="FF00B050"/>
      </font>
    </dxf>
    <dxf>
      <font>
        <b/>
        <i val="0"/>
        <color rgb="FFFF0000"/>
      </font>
    </dxf>
    <dxf>
      <font>
        <b/>
        <i val="0"/>
        <color theme="7" tint="0.39994506668294322"/>
      </font>
    </dxf>
    <dxf>
      <font>
        <b/>
        <i val="0"/>
        <color rgb="FF00B050"/>
      </font>
    </dxf>
    <dxf>
      <font>
        <b/>
        <i val="0"/>
        <color rgb="FFFF0000"/>
      </font>
    </dxf>
    <dxf>
      <font>
        <b/>
        <i val="0"/>
        <color theme="7" tint="0.39994506668294322"/>
      </font>
    </dxf>
    <dxf>
      <font>
        <b/>
        <i val="0"/>
        <color rgb="FF00B050"/>
      </font>
    </dxf>
    <dxf>
      <font>
        <b/>
        <i val="0"/>
        <color rgb="FFFF0000"/>
      </font>
    </dxf>
    <dxf>
      <font>
        <b/>
        <i val="0"/>
        <color theme="7" tint="0.39994506668294322"/>
      </font>
    </dxf>
    <dxf>
      <font>
        <b/>
        <i val="0"/>
        <color rgb="FF00B050"/>
      </font>
    </dxf>
    <dxf>
      <font>
        <b/>
        <i val="0"/>
        <color rgb="FFFF0000"/>
      </font>
    </dxf>
    <dxf>
      <font>
        <b/>
        <i val="0"/>
        <color theme="7" tint="0.39994506668294322"/>
      </font>
    </dxf>
    <dxf>
      <font>
        <color rgb="FFC00000"/>
      </font>
      <fill>
        <patternFill>
          <bgColor theme="5" tint="0.59996337778862885"/>
        </patternFill>
      </fill>
    </dxf>
    <dxf>
      <font>
        <color rgb="FF00B0F0"/>
      </font>
      <fill>
        <patternFill>
          <bgColor theme="8" tint="0.79998168889431442"/>
        </patternFill>
      </fill>
    </dxf>
    <dxf>
      <font>
        <color theme="2" tint="-0.499984740745262"/>
      </font>
      <fill>
        <patternFill>
          <bgColor theme="0" tint="-4.9989318521683403E-2"/>
        </patternFill>
      </fill>
    </dxf>
    <dxf>
      <font>
        <color rgb="FF00B050"/>
      </font>
      <fill>
        <patternFill>
          <bgColor theme="9" tint="0.79998168889431442"/>
        </patternFill>
      </fill>
    </dxf>
    <dxf>
      <font>
        <b/>
        <i val="0"/>
        <color rgb="FF00B050"/>
      </font>
    </dxf>
    <dxf>
      <font>
        <b/>
        <i val="0"/>
        <color rgb="FFFF0000"/>
      </font>
    </dxf>
    <dxf>
      <font>
        <b/>
        <i val="0"/>
        <color theme="7" tint="0.39994506668294322"/>
      </font>
    </dxf>
    <dxf>
      <font>
        <b/>
        <i val="0"/>
        <color rgb="FF00B050"/>
      </font>
    </dxf>
    <dxf>
      <font>
        <b/>
        <i val="0"/>
        <color rgb="FFFF0000"/>
      </font>
    </dxf>
    <dxf>
      <font>
        <b/>
        <i val="0"/>
        <color theme="7" tint="0.39994506668294322"/>
      </font>
    </dxf>
    <dxf>
      <font>
        <b/>
        <i val="0"/>
        <color rgb="FF00B050"/>
      </font>
    </dxf>
    <dxf>
      <font>
        <b/>
        <i val="0"/>
        <color rgb="FFFF0000"/>
      </font>
    </dxf>
    <dxf>
      <font>
        <b/>
        <i val="0"/>
        <color theme="7" tint="0.39994506668294322"/>
      </font>
    </dxf>
    <dxf>
      <font>
        <b/>
        <i val="0"/>
        <color rgb="FF00B050"/>
      </font>
    </dxf>
    <dxf>
      <font>
        <b/>
        <i val="0"/>
        <color rgb="FFFF0000"/>
      </font>
    </dxf>
    <dxf>
      <font>
        <b/>
        <i val="0"/>
        <color theme="7" tint="0.39994506668294322"/>
      </font>
    </dxf>
    <dxf>
      <font>
        <color rgb="FFC00000"/>
      </font>
      <fill>
        <patternFill>
          <bgColor theme="5" tint="0.59996337778862885"/>
        </patternFill>
      </fill>
    </dxf>
    <dxf>
      <font>
        <color rgb="FF00B0F0"/>
      </font>
      <fill>
        <patternFill>
          <bgColor theme="8" tint="0.79998168889431442"/>
        </patternFill>
      </fill>
    </dxf>
    <dxf>
      <font>
        <color theme="2" tint="-0.499984740745262"/>
      </font>
      <fill>
        <patternFill>
          <bgColor theme="0" tint="-4.9989318521683403E-2"/>
        </patternFill>
      </fill>
    </dxf>
    <dxf>
      <font>
        <color rgb="FF00B050"/>
      </font>
      <fill>
        <patternFill>
          <bgColor theme="9" tint="0.79998168889431442"/>
        </patternFill>
      </fill>
    </dxf>
    <dxf>
      <font>
        <b/>
        <i val="0"/>
        <color rgb="FF00B050"/>
      </font>
    </dxf>
    <dxf>
      <font>
        <b/>
        <i val="0"/>
        <color rgb="FFFF0000"/>
      </font>
    </dxf>
    <dxf>
      <font>
        <b/>
        <i val="0"/>
        <color theme="7" tint="0.39994506668294322"/>
      </font>
    </dxf>
    <dxf>
      <font>
        <b/>
        <i val="0"/>
        <color rgb="FF00B050"/>
      </font>
    </dxf>
    <dxf>
      <font>
        <b/>
        <i val="0"/>
        <color rgb="FFFF0000"/>
      </font>
    </dxf>
    <dxf>
      <font>
        <b/>
        <i val="0"/>
        <color theme="7" tint="0.39994506668294322"/>
      </font>
    </dxf>
    <dxf>
      <font>
        <b/>
        <i val="0"/>
        <color rgb="FF00B050"/>
      </font>
    </dxf>
    <dxf>
      <font>
        <b/>
        <i val="0"/>
        <color rgb="FFFF0000"/>
      </font>
    </dxf>
    <dxf>
      <font>
        <b/>
        <i val="0"/>
        <color theme="7" tint="0.39994506668294322"/>
      </font>
    </dxf>
    <dxf>
      <font>
        <b/>
        <i val="0"/>
        <color rgb="FF00B050"/>
      </font>
    </dxf>
    <dxf>
      <font>
        <b/>
        <i val="0"/>
        <color rgb="FFFF0000"/>
      </font>
    </dxf>
    <dxf>
      <font>
        <b/>
        <i val="0"/>
        <color theme="7" tint="0.39994506668294322"/>
      </font>
    </dxf>
    <dxf>
      <font>
        <color rgb="FFC00000"/>
      </font>
      <fill>
        <patternFill>
          <bgColor theme="5" tint="0.59996337778862885"/>
        </patternFill>
      </fill>
    </dxf>
    <dxf>
      <font>
        <color rgb="FF00B0F0"/>
      </font>
      <fill>
        <patternFill>
          <bgColor theme="8" tint="0.79998168889431442"/>
        </patternFill>
      </fill>
    </dxf>
    <dxf>
      <font>
        <color theme="2" tint="-0.499984740745262"/>
      </font>
      <fill>
        <patternFill>
          <bgColor theme="0" tint="-4.9989318521683403E-2"/>
        </patternFill>
      </fill>
    </dxf>
    <dxf>
      <font>
        <color rgb="FF00B050"/>
      </font>
      <fill>
        <patternFill>
          <bgColor theme="9" tint="0.79998168889431442"/>
        </patternFill>
      </fill>
    </dxf>
    <dxf>
      <font>
        <b/>
        <i val="0"/>
        <color rgb="FF00B050"/>
      </font>
    </dxf>
    <dxf>
      <font>
        <b/>
        <i val="0"/>
        <color rgb="FFFF0000"/>
      </font>
    </dxf>
    <dxf>
      <font>
        <b/>
        <i val="0"/>
        <color theme="7" tint="0.39994506668294322"/>
      </font>
    </dxf>
    <dxf>
      <font>
        <b/>
        <i val="0"/>
        <color rgb="FF00B050"/>
      </font>
    </dxf>
    <dxf>
      <font>
        <b/>
        <i val="0"/>
        <color rgb="FFFF0000"/>
      </font>
    </dxf>
    <dxf>
      <font>
        <b/>
        <i val="0"/>
        <color theme="7" tint="0.39994506668294322"/>
      </font>
    </dxf>
    <dxf>
      <font>
        <b/>
        <i val="0"/>
        <color rgb="FF00B050"/>
      </font>
    </dxf>
    <dxf>
      <font>
        <b/>
        <i val="0"/>
        <color rgb="FFFF0000"/>
      </font>
    </dxf>
    <dxf>
      <font>
        <b/>
        <i val="0"/>
        <color theme="7" tint="0.39994506668294322"/>
      </font>
    </dxf>
    <dxf>
      <font>
        <b/>
        <i val="0"/>
        <color rgb="FF00B050"/>
      </font>
    </dxf>
    <dxf>
      <font>
        <b/>
        <i val="0"/>
        <color rgb="FFFF0000"/>
      </font>
    </dxf>
    <dxf>
      <font>
        <b/>
        <i val="0"/>
        <color theme="7" tint="0.39994506668294322"/>
      </font>
    </dxf>
    <dxf>
      <font>
        <color rgb="FFC00000"/>
      </font>
      <fill>
        <patternFill>
          <bgColor theme="5" tint="0.59996337778862885"/>
        </patternFill>
      </fill>
    </dxf>
    <dxf>
      <font>
        <color rgb="FF00B0F0"/>
      </font>
      <fill>
        <patternFill>
          <bgColor theme="8" tint="0.79998168889431442"/>
        </patternFill>
      </fill>
    </dxf>
    <dxf>
      <font>
        <color theme="2" tint="-0.499984740745262"/>
      </font>
      <fill>
        <patternFill>
          <bgColor theme="0" tint="-4.9989318521683403E-2"/>
        </patternFill>
      </fill>
    </dxf>
    <dxf>
      <font>
        <color rgb="FF00B050"/>
      </font>
      <fill>
        <patternFill>
          <bgColor theme="9" tint="0.79998168889431442"/>
        </patternFill>
      </fill>
    </dxf>
    <dxf>
      <font>
        <b/>
        <i val="0"/>
        <color rgb="FF00B050"/>
      </font>
    </dxf>
    <dxf>
      <font>
        <b/>
        <i val="0"/>
        <color rgb="FFFF0000"/>
      </font>
    </dxf>
    <dxf>
      <font>
        <b/>
        <i val="0"/>
        <color theme="7" tint="0.39994506668294322"/>
      </font>
    </dxf>
    <dxf>
      <font>
        <b/>
        <i val="0"/>
        <color rgb="FF00B050"/>
      </font>
    </dxf>
    <dxf>
      <font>
        <b/>
        <i val="0"/>
        <color rgb="FFFF0000"/>
      </font>
    </dxf>
    <dxf>
      <font>
        <b/>
        <i val="0"/>
        <color theme="7" tint="0.39994506668294322"/>
      </font>
    </dxf>
    <dxf>
      <font>
        <b/>
        <i val="0"/>
        <color rgb="FF00B050"/>
      </font>
    </dxf>
    <dxf>
      <font>
        <b/>
        <i val="0"/>
        <color rgb="FFFF0000"/>
      </font>
    </dxf>
    <dxf>
      <font>
        <b/>
        <i val="0"/>
        <color theme="7" tint="0.39994506668294322"/>
      </font>
    </dxf>
    <dxf>
      <font>
        <b/>
        <i val="0"/>
        <color rgb="FF00B050"/>
      </font>
    </dxf>
    <dxf>
      <font>
        <b/>
        <i val="0"/>
        <color rgb="FFFF0000"/>
      </font>
    </dxf>
    <dxf>
      <font>
        <b/>
        <i val="0"/>
        <color theme="7" tint="0.39994506668294322"/>
      </font>
    </dxf>
    <dxf>
      <font>
        <color rgb="FFC00000"/>
      </font>
      <fill>
        <patternFill>
          <bgColor theme="5" tint="0.59996337778862885"/>
        </patternFill>
      </fill>
    </dxf>
    <dxf>
      <font>
        <color rgb="FF00B0F0"/>
      </font>
      <fill>
        <patternFill>
          <bgColor theme="8" tint="0.79998168889431442"/>
        </patternFill>
      </fill>
    </dxf>
    <dxf>
      <font>
        <color theme="2" tint="-0.499984740745262"/>
      </font>
      <fill>
        <patternFill>
          <bgColor theme="0" tint="-4.9989318521683403E-2"/>
        </patternFill>
      </fill>
    </dxf>
    <dxf>
      <font>
        <color rgb="FF00B050"/>
      </font>
      <fill>
        <patternFill>
          <bgColor theme="9" tint="0.79998168889431442"/>
        </patternFill>
      </fill>
    </dxf>
    <dxf>
      <font>
        <b/>
        <i val="0"/>
        <color rgb="FF00B050"/>
      </font>
    </dxf>
    <dxf>
      <font>
        <b/>
        <i val="0"/>
        <color rgb="FFFF0000"/>
      </font>
    </dxf>
    <dxf>
      <font>
        <b/>
        <i val="0"/>
        <color theme="7" tint="0.39994506668294322"/>
      </font>
    </dxf>
    <dxf>
      <font>
        <b/>
        <i val="0"/>
        <color rgb="FF00B050"/>
      </font>
    </dxf>
    <dxf>
      <font>
        <b/>
        <i val="0"/>
        <color rgb="FFFF0000"/>
      </font>
    </dxf>
    <dxf>
      <font>
        <b/>
        <i val="0"/>
        <color theme="7" tint="0.39994506668294322"/>
      </font>
    </dxf>
    <dxf>
      <font>
        <b/>
        <i val="0"/>
        <color rgb="FF00B050"/>
      </font>
    </dxf>
    <dxf>
      <font>
        <b/>
        <i val="0"/>
        <color rgb="FFFF0000"/>
      </font>
    </dxf>
    <dxf>
      <font>
        <b/>
        <i val="0"/>
        <color theme="7" tint="0.39994506668294322"/>
      </font>
    </dxf>
    <dxf>
      <font>
        <b/>
        <i val="0"/>
        <color rgb="FF00B050"/>
      </font>
    </dxf>
    <dxf>
      <font>
        <b/>
        <i val="0"/>
        <color rgb="FFFF0000"/>
      </font>
    </dxf>
    <dxf>
      <font>
        <b/>
        <i val="0"/>
        <color theme="7" tint="0.39994506668294322"/>
      </font>
    </dxf>
    <dxf>
      <font>
        <color rgb="FFC00000"/>
      </font>
      <fill>
        <patternFill>
          <bgColor theme="5" tint="0.59996337778862885"/>
        </patternFill>
      </fill>
    </dxf>
    <dxf>
      <font>
        <color rgb="FF00B0F0"/>
      </font>
      <fill>
        <patternFill>
          <bgColor theme="8" tint="0.79998168889431442"/>
        </patternFill>
      </fill>
    </dxf>
    <dxf>
      <font>
        <color theme="2" tint="-0.499984740745262"/>
      </font>
      <fill>
        <patternFill>
          <bgColor theme="0" tint="-4.9989318521683403E-2"/>
        </patternFill>
      </fill>
    </dxf>
    <dxf>
      <font>
        <color rgb="FF00B050"/>
      </font>
      <fill>
        <patternFill>
          <bgColor theme="9" tint="0.79998168889431442"/>
        </patternFill>
      </fill>
    </dxf>
    <dxf>
      <font>
        <b/>
        <i val="0"/>
        <color rgb="FF00B050"/>
      </font>
    </dxf>
    <dxf>
      <font>
        <b/>
        <i val="0"/>
        <color rgb="FFFF0000"/>
      </font>
    </dxf>
    <dxf>
      <font>
        <b/>
        <i val="0"/>
        <color theme="7" tint="0.39994506668294322"/>
      </font>
    </dxf>
    <dxf>
      <font>
        <b/>
        <i val="0"/>
        <color rgb="FF00B050"/>
      </font>
    </dxf>
    <dxf>
      <font>
        <b/>
        <i val="0"/>
        <color rgb="FFFF0000"/>
      </font>
    </dxf>
    <dxf>
      <font>
        <b/>
        <i val="0"/>
        <color theme="7" tint="0.39994506668294322"/>
      </font>
    </dxf>
    <dxf>
      <font>
        <b/>
        <i val="0"/>
        <color rgb="FF00B050"/>
      </font>
    </dxf>
    <dxf>
      <font>
        <b/>
        <i val="0"/>
        <color rgb="FFFF0000"/>
      </font>
    </dxf>
    <dxf>
      <font>
        <b/>
        <i val="0"/>
        <color theme="7" tint="0.39994506668294322"/>
      </font>
    </dxf>
    <dxf>
      <font>
        <b/>
        <i val="0"/>
        <color rgb="FF00B050"/>
      </font>
    </dxf>
    <dxf>
      <font>
        <b/>
        <i val="0"/>
        <color rgb="FFFF0000"/>
      </font>
    </dxf>
    <dxf>
      <font>
        <b/>
        <i val="0"/>
        <color theme="7" tint="0.39994506668294322"/>
      </font>
    </dxf>
    <dxf>
      <font>
        <color rgb="FFC00000"/>
      </font>
      <fill>
        <patternFill>
          <bgColor theme="5" tint="0.59996337778862885"/>
        </patternFill>
      </fill>
    </dxf>
    <dxf>
      <font>
        <color rgb="FF00B0F0"/>
      </font>
      <fill>
        <patternFill>
          <bgColor theme="8" tint="0.79998168889431442"/>
        </patternFill>
      </fill>
    </dxf>
    <dxf>
      <font>
        <color theme="2" tint="-0.499984740745262"/>
      </font>
      <fill>
        <patternFill>
          <bgColor theme="0" tint="-4.9989318521683403E-2"/>
        </patternFill>
      </fill>
    </dxf>
    <dxf>
      <font>
        <color rgb="FF00B050"/>
      </font>
      <fill>
        <patternFill>
          <bgColor theme="9" tint="0.79998168889431442"/>
        </patternFill>
      </fill>
    </dxf>
    <dxf>
      <font>
        <b/>
        <i val="0"/>
        <color rgb="FF00B050"/>
      </font>
    </dxf>
    <dxf>
      <font>
        <b/>
        <i val="0"/>
        <color rgb="FFFF0000"/>
      </font>
    </dxf>
    <dxf>
      <font>
        <b/>
        <i val="0"/>
        <color theme="7" tint="0.39994506668294322"/>
      </font>
    </dxf>
    <dxf>
      <font>
        <b/>
        <i val="0"/>
        <color rgb="FF00B050"/>
      </font>
    </dxf>
    <dxf>
      <font>
        <b/>
        <i val="0"/>
        <color rgb="FFFF0000"/>
      </font>
    </dxf>
    <dxf>
      <font>
        <b/>
        <i val="0"/>
        <color theme="7" tint="0.39994506668294322"/>
      </font>
    </dxf>
    <dxf>
      <font>
        <b/>
        <i val="0"/>
        <color rgb="FF00B050"/>
      </font>
    </dxf>
    <dxf>
      <font>
        <b/>
        <i val="0"/>
        <color rgb="FFFF0000"/>
      </font>
    </dxf>
    <dxf>
      <font>
        <b/>
        <i val="0"/>
        <color theme="7" tint="0.39994506668294322"/>
      </font>
    </dxf>
    <dxf>
      <font>
        <b/>
        <i val="0"/>
        <color rgb="FF00B050"/>
      </font>
    </dxf>
    <dxf>
      <font>
        <b/>
        <i val="0"/>
        <color rgb="FFFF0000"/>
      </font>
    </dxf>
    <dxf>
      <font>
        <b/>
        <i val="0"/>
        <color theme="7" tint="0.39994506668294322"/>
      </font>
    </dxf>
    <dxf>
      <font>
        <color rgb="FFC00000"/>
      </font>
      <fill>
        <patternFill>
          <bgColor theme="5" tint="0.59996337778862885"/>
        </patternFill>
      </fill>
    </dxf>
    <dxf>
      <font>
        <color rgb="FF00B0F0"/>
      </font>
      <fill>
        <patternFill>
          <bgColor theme="8" tint="0.79998168889431442"/>
        </patternFill>
      </fill>
    </dxf>
    <dxf>
      <font>
        <color theme="2" tint="-0.499984740745262"/>
      </font>
      <fill>
        <patternFill>
          <bgColor theme="0" tint="-4.9989318521683403E-2"/>
        </patternFill>
      </fill>
    </dxf>
    <dxf>
      <font>
        <color rgb="FF00B050"/>
      </font>
      <fill>
        <patternFill>
          <bgColor theme="9" tint="0.79998168889431442"/>
        </patternFill>
      </fill>
    </dxf>
    <dxf>
      <font>
        <b/>
        <i val="0"/>
        <color rgb="FF00B050"/>
      </font>
    </dxf>
    <dxf>
      <font>
        <b/>
        <i val="0"/>
        <color rgb="FFFF0000"/>
      </font>
    </dxf>
    <dxf>
      <font>
        <b/>
        <i val="0"/>
        <color theme="7" tint="0.39994506668294322"/>
      </font>
    </dxf>
    <dxf>
      <font>
        <b/>
        <i val="0"/>
        <color rgb="FF00B050"/>
      </font>
    </dxf>
    <dxf>
      <font>
        <b/>
        <i val="0"/>
        <color rgb="FFFF0000"/>
      </font>
    </dxf>
    <dxf>
      <font>
        <b/>
        <i val="0"/>
        <color theme="7" tint="0.39994506668294322"/>
      </font>
    </dxf>
    <dxf>
      <font>
        <b/>
        <i val="0"/>
        <color rgb="FF00B050"/>
      </font>
    </dxf>
    <dxf>
      <font>
        <b/>
        <i val="0"/>
        <color rgb="FFFF0000"/>
      </font>
    </dxf>
    <dxf>
      <font>
        <b/>
        <i val="0"/>
        <color theme="7" tint="0.39994506668294322"/>
      </font>
    </dxf>
    <dxf>
      <font>
        <b/>
        <i val="0"/>
        <color rgb="FF00B050"/>
      </font>
    </dxf>
    <dxf>
      <font>
        <b/>
        <i val="0"/>
        <color rgb="FFFF0000"/>
      </font>
    </dxf>
    <dxf>
      <font>
        <b/>
        <i val="0"/>
        <color theme="7" tint="0.39994506668294322"/>
      </font>
    </dxf>
    <dxf>
      <font>
        <color rgb="FFC00000"/>
      </font>
      <fill>
        <patternFill>
          <bgColor theme="5" tint="0.59996337778862885"/>
        </patternFill>
      </fill>
    </dxf>
    <dxf>
      <font>
        <color rgb="FF00B0F0"/>
      </font>
      <fill>
        <patternFill>
          <bgColor theme="8" tint="0.79998168889431442"/>
        </patternFill>
      </fill>
    </dxf>
    <dxf>
      <font>
        <color theme="2" tint="-0.499984740745262"/>
      </font>
      <fill>
        <patternFill>
          <bgColor theme="0" tint="-4.9989318521683403E-2"/>
        </patternFill>
      </fill>
    </dxf>
    <dxf>
      <font>
        <color rgb="FF00B050"/>
      </font>
      <fill>
        <patternFill>
          <bgColor theme="9" tint="0.79998168889431442"/>
        </patternFill>
      </fill>
    </dxf>
    <dxf>
      <font>
        <color theme="0"/>
      </font>
    </dxf>
    <dxf>
      <font>
        <color theme="6" tint="0.59996337778862885"/>
      </font>
      <fill>
        <patternFill patternType="lightDown">
          <fgColor theme="6"/>
          <bgColor theme="6" tint="0.59996337778862885"/>
        </patternFill>
      </fill>
    </dxf>
    <dxf>
      <font>
        <color theme="9" tint="0.59996337778862885"/>
      </font>
      <fill>
        <patternFill patternType="lightDown">
          <fgColor theme="9"/>
          <bgColor theme="9" tint="0.59996337778862885"/>
        </patternFill>
      </fill>
    </dxf>
    <dxf>
      <font>
        <color theme="0"/>
      </font>
    </dxf>
    <dxf>
      <font>
        <color theme="6" tint="0.59996337778862885"/>
      </font>
      <fill>
        <patternFill patternType="lightDown">
          <fgColor theme="6"/>
          <bgColor theme="6" tint="0.59996337778862885"/>
        </patternFill>
      </fill>
    </dxf>
    <dxf>
      <font>
        <color theme="9" tint="0.59996337778862885"/>
      </font>
      <fill>
        <patternFill patternType="lightDown">
          <fgColor theme="9"/>
          <bgColor theme="9" tint="0.59996337778862885"/>
        </patternFill>
      </fill>
    </dxf>
    <dxf>
      <font>
        <color theme="0"/>
      </font>
    </dxf>
    <dxf>
      <font>
        <color theme="6" tint="0.59996337778862885"/>
      </font>
      <fill>
        <patternFill patternType="lightDown">
          <fgColor theme="6"/>
          <bgColor theme="6" tint="0.59996337778862885"/>
        </patternFill>
      </fill>
    </dxf>
    <dxf>
      <font>
        <color theme="9" tint="0.59996337778862885"/>
      </font>
      <fill>
        <patternFill patternType="lightDown">
          <fgColor theme="9"/>
          <bgColor theme="9" tint="0.59996337778862885"/>
        </patternFill>
      </fill>
    </dxf>
    <dxf>
      <font>
        <color theme="0"/>
      </font>
    </dxf>
    <dxf>
      <font>
        <color theme="6" tint="0.59996337778862885"/>
      </font>
      <fill>
        <patternFill patternType="lightDown">
          <fgColor theme="6"/>
          <bgColor theme="6" tint="0.59996337778862885"/>
        </patternFill>
      </fill>
    </dxf>
    <dxf>
      <font>
        <color theme="9" tint="0.59996337778862885"/>
      </font>
      <fill>
        <patternFill patternType="lightDown">
          <fgColor theme="9"/>
          <bgColor theme="9" tint="0.59996337778862885"/>
        </patternFill>
      </fill>
    </dxf>
    <dxf>
      <font>
        <color theme="0"/>
      </font>
    </dxf>
    <dxf>
      <font>
        <color theme="6" tint="0.59996337778862885"/>
      </font>
      <fill>
        <patternFill patternType="lightDown">
          <fgColor theme="6"/>
          <bgColor theme="6" tint="0.59996337778862885"/>
        </patternFill>
      </fill>
    </dxf>
    <dxf>
      <font>
        <color theme="9" tint="0.59996337778862885"/>
      </font>
      <fill>
        <patternFill patternType="lightDown">
          <fgColor theme="9"/>
          <bgColor theme="9" tint="0.59996337778862885"/>
        </patternFill>
      </fill>
    </dxf>
    <dxf>
      <font>
        <color theme="0"/>
      </font>
    </dxf>
    <dxf>
      <font>
        <color theme="6" tint="0.59996337778862885"/>
      </font>
      <fill>
        <patternFill patternType="lightDown">
          <fgColor theme="6"/>
          <bgColor theme="6" tint="0.59996337778862885"/>
        </patternFill>
      </fill>
    </dxf>
    <dxf>
      <font>
        <color theme="9" tint="0.59996337778862885"/>
      </font>
      <fill>
        <patternFill patternType="lightDown">
          <fgColor theme="9"/>
          <bgColor theme="9" tint="0.59996337778862885"/>
        </patternFill>
      </fill>
    </dxf>
    <dxf>
      <font>
        <b/>
        <i val="0"/>
        <color rgb="FF00B050"/>
      </font>
    </dxf>
    <dxf>
      <font>
        <b/>
        <i val="0"/>
        <color rgb="FFFF0000"/>
      </font>
    </dxf>
    <dxf>
      <font>
        <b/>
        <i val="0"/>
        <color theme="7" tint="0.39994506668294322"/>
      </font>
    </dxf>
    <dxf>
      <font>
        <b/>
        <i val="0"/>
        <color rgb="FF00B050"/>
      </font>
    </dxf>
    <dxf>
      <font>
        <b/>
        <i val="0"/>
        <color rgb="FFFF0000"/>
      </font>
    </dxf>
    <dxf>
      <font>
        <b/>
        <i val="0"/>
        <color theme="7" tint="0.39994506668294322"/>
      </font>
    </dxf>
    <dxf>
      <font>
        <b/>
        <i val="0"/>
        <color rgb="FF00B050"/>
      </font>
    </dxf>
    <dxf>
      <font>
        <b/>
        <i val="0"/>
        <color rgb="FFFF0000"/>
      </font>
    </dxf>
    <dxf>
      <font>
        <b/>
        <i val="0"/>
        <color theme="7" tint="0.39994506668294322"/>
      </font>
    </dxf>
    <dxf>
      <font>
        <b/>
        <i val="0"/>
        <color rgb="FF00B050"/>
      </font>
    </dxf>
    <dxf>
      <font>
        <b/>
        <i val="0"/>
        <color rgb="FFFF0000"/>
      </font>
    </dxf>
    <dxf>
      <font>
        <b/>
        <i val="0"/>
        <color theme="7" tint="0.39994506668294322"/>
      </font>
    </dxf>
    <dxf>
      <font>
        <color rgb="FFC00000"/>
      </font>
      <fill>
        <patternFill>
          <bgColor theme="5" tint="0.59996337778862885"/>
        </patternFill>
      </fill>
    </dxf>
    <dxf>
      <font>
        <color rgb="FF00B0F0"/>
      </font>
      <fill>
        <patternFill>
          <bgColor theme="8" tint="0.79998168889431442"/>
        </patternFill>
      </fill>
    </dxf>
    <dxf>
      <font>
        <color theme="2" tint="-0.499984740745262"/>
      </font>
      <fill>
        <patternFill>
          <bgColor theme="0" tint="-4.9989318521683403E-2"/>
        </patternFill>
      </fill>
    </dxf>
    <dxf>
      <font>
        <color rgb="FF00B050"/>
      </font>
      <fill>
        <patternFill>
          <bgColor theme="9" tint="0.79998168889431442"/>
        </patternFill>
      </fill>
    </dxf>
    <dxf>
      <fill>
        <patternFill>
          <bgColor theme="5" tint="0.39994506668294322"/>
        </patternFill>
      </fill>
    </dxf>
    <dxf>
      <fill>
        <patternFill>
          <bgColor theme="7" tint="0.39994506668294322"/>
        </patternFill>
      </fill>
    </dxf>
    <dxf>
      <fill>
        <patternFill>
          <bgColor theme="9" tint="0.39994506668294322"/>
        </patternFill>
      </fill>
    </dxf>
    <dxf>
      <font>
        <color rgb="FF9C0006"/>
      </font>
      <fill>
        <patternFill>
          <bgColor rgb="FFFFC7CE"/>
        </patternFill>
      </fill>
    </dxf>
    <dxf>
      <font>
        <color theme="0"/>
      </font>
    </dxf>
    <dxf>
      <font>
        <color theme="6" tint="0.59996337778862885"/>
      </font>
      <fill>
        <patternFill patternType="lightDown">
          <fgColor theme="6"/>
          <bgColor theme="6" tint="0.59996337778862885"/>
        </patternFill>
      </fill>
    </dxf>
    <dxf>
      <font>
        <color theme="9" tint="0.59996337778862885"/>
      </font>
      <fill>
        <patternFill patternType="lightDown">
          <fgColor theme="9"/>
          <bgColor theme="9" tint="0.59996337778862885"/>
        </patternFill>
      </fill>
    </dxf>
  </dxfs>
  <tableStyles count="0" defaultTableStyle="TableStyleMedium2" defaultPivotStyle="PivotStyleLight16"/>
  <colors>
    <mruColors>
      <color rgb="FFF5E1DB"/>
      <color rgb="FFEECEC4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26" Type="http://schemas.openxmlformats.org/officeDocument/2006/relationships/worksheet" Target="worksheets/sheet26.xml"/><Relationship Id="rId21" Type="http://schemas.openxmlformats.org/officeDocument/2006/relationships/worksheet" Target="worksheets/sheet21.xml"/><Relationship Id="rId42" Type="http://schemas.openxmlformats.org/officeDocument/2006/relationships/worksheet" Target="worksheets/sheet42.xml"/><Relationship Id="rId47" Type="http://schemas.openxmlformats.org/officeDocument/2006/relationships/worksheet" Target="worksheets/sheet47.xml"/><Relationship Id="rId63" Type="http://schemas.openxmlformats.org/officeDocument/2006/relationships/worksheet" Target="worksheets/sheet63.xml"/><Relationship Id="rId68" Type="http://schemas.openxmlformats.org/officeDocument/2006/relationships/worksheet" Target="worksheets/sheet68.xml"/><Relationship Id="rId84" Type="http://schemas.openxmlformats.org/officeDocument/2006/relationships/customXml" Target="../customXml/item2.xml"/><Relationship Id="rId16" Type="http://schemas.openxmlformats.org/officeDocument/2006/relationships/worksheet" Target="worksheets/sheet16.xml"/><Relationship Id="rId11" Type="http://schemas.openxmlformats.org/officeDocument/2006/relationships/worksheet" Target="worksheets/sheet11.xml"/><Relationship Id="rId32" Type="http://schemas.openxmlformats.org/officeDocument/2006/relationships/worksheet" Target="worksheets/sheet32.xml"/><Relationship Id="rId37" Type="http://schemas.openxmlformats.org/officeDocument/2006/relationships/worksheet" Target="worksheets/sheet37.xml"/><Relationship Id="rId53" Type="http://schemas.openxmlformats.org/officeDocument/2006/relationships/worksheet" Target="worksheets/sheet53.xml"/><Relationship Id="rId58" Type="http://schemas.openxmlformats.org/officeDocument/2006/relationships/worksheet" Target="worksheets/sheet58.xml"/><Relationship Id="rId74" Type="http://schemas.openxmlformats.org/officeDocument/2006/relationships/worksheet" Target="worksheets/sheet74.xml"/><Relationship Id="rId79" Type="http://schemas.openxmlformats.org/officeDocument/2006/relationships/theme" Target="theme/theme1.xml"/><Relationship Id="rId5" Type="http://schemas.openxmlformats.org/officeDocument/2006/relationships/worksheet" Target="worksheets/sheet5.xml"/><Relationship Id="rId19" Type="http://schemas.openxmlformats.org/officeDocument/2006/relationships/worksheet" Target="worksheets/sheet19.xml"/><Relationship Id="rId14" Type="http://schemas.openxmlformats.org/officeDocument/2006/relationships/worksheet" Target="worksheets/sheet14.xml"/><Relationship Id="rId22" Type="http://schemas.openxmlformats.org/officeDocument/2006/relationships/worksheet" Target="worksheets/sheet22.xml"/><Relationship Id="rId27" Type="http://schemas.openxmlformats.org/officeDocument/2006/relationships/worksheet" Target="worksheets/sheet27.xml"/><Relationship Id="rId30" Type="http://schemas.openxmlformats.org/officeDocument/2006/relationships/worksheet" Target="worksheets/sheet30.xml"/><Relationship Id="rId35" Type="http://schemas.openxmlformats.org/officeDocument/2006/relationships/worksheet" Target="worksheets/sheet35.xml"/><Relationship Id="rId43" Type="http://schemas.openxmlformats.org/officeDocument/2006/relationships/worksheet" Target="worksheets/sheet43.xml"/><Relationship Id="rId48" Type="http://schemas.openxmlformats.org/officeDocument/2006/relationships/worksheet" Target="worksheets/sheet48.xml"/><Relationship Id="rId56" Type="http://schemas.openxmlformats.org/officeDocument/2006/relationships/worksheet" Target="worksheets/sheet56.xml"/><Relationship Id="rId64" Type="http://schemas.openxmlformats.org/officeDocument/2006/relationships/worksheet" Target="worksheets/sheet64.xml"/><Relationship Id="rId69" Type="http://schemas.openxmlformats.org/officeDocument/2006/relationships/worksheet" Target="worksheets/sheet69.xml"/><Relationship Id="rId77" Type="http://schemas.openxmlformats.org/officeDocument/2006/relationships/worksheet" Target="worksheets/sheet77.xml"/><Relationship Id="rId8" Type="http://schemas.openxmlformats.org/officeDocument/2006/relationships/worksheet" Target="worksheets/sheet8.xml"/><Relationship Id="rId51" Type="http://schemas.openxmlformats.org/officeDocument/2006/relationships/worksheet" Target="worksheets/sheet51.xml"/><Relationship Id="rId72" Type="http://schemas.openxmlformats.org/officeDocument/2006/relationships/worksheet" Target="worksheets/sheet72.xml"/><Relationship Id="rId80" Type="http://schemas.openxmlformats.org/officeDocument/2006/relationships/styles" Target="styles.xml"/><Relationship Id="rId85" Type="http://schemas.openxmlformats.org/officeDocument/2006/relationships/customXml" Target="../customXml/item3.xml"/><Relationship Id="rId3" Type="http://schemas.openxmlformats.org/officeDocument/2006/relationships/worksheet" Target="worksheets/sheet3.xml"/><Relationship Id="rId12" Type="http://schemas.openxmlformats.org/officeDocument/2006/relationships/worksheet" Target="worksheets/sheet12.xml"/><Relationship Id="rId17" Type="http://schemas.openxmlformats.org/officeDocument/2006/relationships/worksheet" Target="worksheets/sheet17.xml"/><Relationship Id="rId25" Type="http://schemas.openxmlformats.org/officeDocument/2006/relationships/worksheet" Target="worksheets/sheet25.xml"/><Relationship Id="rId33" Type="http://schemas.openxmlformats.org/officeDocument/2006/relationships/worksheet" Target="worksheets/sheet33.xml"/><Relationship Id="rId38" Type="http://schemas.openxmlformats.org/officeDocument/2006/relationships/worksheet" Target="worksheets/sheet38.xml"/><Relationship Id="rId46" Type="http://schemas.openxmlformats.org/officeDocument/2006/relationships/worksheet" Target="worksheets/sheet46.xml"/><Relationship Id="rId59" Type="http://schemas.openxmlformats.org/officeDocument/2006/relationships/worksheet" Target="worksheets/sheet59.xml"/><Relationship Id="rId67" Type="http://schemas.openxmlformats.org/officeDocument/2006/relationships/worksheet" Target="worksheets/sheet67.xml"/><Relationship Id="rId20" Type="http://schemas.openxmlformats.org/officeDocument/2006/relationships/worksheet" Target="worksheets/sheet20.xml"/><Relationship Id="rId41" Type="http://schemas.openxmlformats.org/officeDocument/2006/relationships/worksheet" Target="worksheets/sheet41.xml"/><Relationship Id="rId54" Type="http://schemas.openxmlformats.org/officeDocument/2006/relationships/worksheet" Target="worksheets/sheet54.xml"/><Relationship Id="rId62" Type="http://schemas.openxmlformats.org/officeDocument/2006/relationships/worksheet" Target="worksheets/sheet62.xml"/><Relationship Id="rId70" Type="http://schemas.openxmlformats.org/officeDocument/2006/relationships/worksheet" Target="worksheets/sheet70.xml"/><Relationship Id="rId75" Type="http://schemas.openxmlformats.org/officeDocument/2006/relationships/worksheet" Target="worksheets/sheet75.xml"/><Relationship Id="rId83" Type="http://schemas.openxmlformats.org/officeDocument/2006/relationships/customXml" Target="../customXml/item1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5" Type="http://schemas.openxmlformats.org/officeDocument/2006/relationships/worksheet" Target="worksheets/sheet15.xml"/><Relationship Id="rId23" Type="http://schemas.openxmlformats.org/officeDocument/2006/relationships/worksheet" Target="worksheets/sheet23.xml"/><Relationship Id="rId28" Type="http://schemas.openxmlformats.org/officeDocument/2006/relationships/worksheet" Target="worksheets/sheet28.xml"/><Relationship Id="rId36" Type="http://schemas.openxmlformats.org/officeDocument/2006/relationships/worksheet" Target="worksheets/sheet36.xml"/><Relationship Id="rId49" Type="http://schemas.openxmlformats.org/officeDocument/2006/relationships/worksheet" Target="worksheets/sheet49.xml"/><Relationship Id="rId57" Type="http://schemas.openxmlformats.org/officeDocument/2006/relationships/worksheet" Target="worksheets/sheet57.xml"/><Relationship Id="rId10" Type="http://schemas.openxmlformats.org/officeDocument/2006/relationships/worksheet" Target="worksheets/sheet10.xml"/><Relationship Id="rId31" Type="http://schemas.openxmlformats.org/officeDocument/2006/relationships/worksheet" Target="worksheets/sheet31.xml"/><Relationship Id="rId44" Type="http://schemas.openxmlformats.org/officeDocument/2006/relationships/worksheet" Target="worksheets/sheet44.xml"/><Relationship Id="rId52" Type="http://schemas.openxmlformats.org/officeDocument/2006/relationships/worksheet" Target="worksheets/sheet52.xml"/><Relationship Id="rId60" Type="http://schemas.openxmlformats.org/officeDocument/2006/relationships/worksheet" Target="worksheets/sheet60.xml"/><Relationship Id="rId65" Type="http://schemas.openxmlformats.org/officeDocument/2006/relationships/worksheet" Target="worksheets/sheet65.xml"/><Relationship Id="rId73" Type="http://schemas.openxmlformats.org/officeDocument/2006/relationships/worksheet" Target="worksheets/sheet73.xml"/><Relationship Id="rId78" Type="http://schemas.openxmlformats.org/officeDocument/2006/relationships/worksheet" Target="worksheets/sheet78.xml"/><Relationship Id="rId81" Type="http://schemas.openxmlformats.org/officeDocument/2006/relationships/sharedStrings" Target="sharedStrings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3" Type="http://schemas.openxmlformats.org/officeDocument/2006/relationships/worksheet" Target="worksheets/sheet13.xml"/><Relationship Id="rId18" Type="http://schemas.openxmlformats.org/officeDocument/2006/relationships/worksheet" Target="worksheets/sheet18.xml"/><Relationship Id="rId39" Type="http://schemas.openxmlformats.org/officeDocument/2006/relationships/worksheet" Target="worksheets/sheet39.xml"/><Relationship Id="rId34" Type="http://schemas.openxmlformats.org/officeDocument/2006/relationships/worksheet" Target="worksheets/sheet34.xml"/><Relationship Id="rId50" Type="http://schemas.openxmlformats.org/officeDocument/2006/relationships/worksheet" Target="worksheets/sheet50.xml"/><Relationship Id="rId55" Type="http://schemas.openxmlformats.org/officeDocument/2006/relationships/worksheet" Target="worksheets/sheet55.xml"/><Relationship Id="rId76" Type="http://schemas.openxmlformats.org/officeDocument/2006/relationships/worksheet" Target="worksheets/sheet76.xml"/><Relationship Id="rId7" Type="http://schemas.openxmlformats.org/officeDocument/2006/relationships/worksheet" Target="worksheets/sheet7.xml"/><Relationship Id="rId71" Type="http://schemas.openxmlformats.org/officeDocument/2006/relationships/worksheet" Target="worksheets/sheet71.xml"/><Relationship Id="rId2" Type="http://schemas.openxmlformats.org/officeDocument/2006/relationships/worksheet" Target="worksheets/sheet2.xml"/><Relationship Id="rId29" Type="http://schemas.openxmlformats.org/officeDocument/2006/relationships/worksheet" Target="worksheets/sheet29.xml"/><Relationship Id="rId24" Type="http://schemas.openxmlformats.org/officeDocument/2006/relationships/worksheet" Target="worksheets/sheet24.xml"/><Relationship Id="rId40" Type="http://schemas.openxmlformats.org/officeDocument/2006/relationships/worksheet" Target="worksheets/sheet40.xml"/><Relationship Id="rId45" Type="http://schemas.openxmlformats.org/officeDocument/2006/relationships/worksheet" Target="worksheets/sheet45.xml"/><Relationship Id="rId66" Type="http://schemas.openxmlformats.org/officeDocument/2006/relationships/worksheet" Target="worksheets/sheet66.xml"/><Relationship Id="rId61" Type="http://schemas.openxmlformats.org/officeDocument/2006/relationships/worksheet" Target="worksheets/sheet61.xml"/><Relationship Id="rId82" Type="http://schemas.openxmlformats.org/officeDocument/2006/relationships/calcChain" Target="calcChain.xml"/></Relationships>
</file>

<file path=xl/charts/_rels/chart1.xml.rels><?xml version="1.0" encoding="UTF-8" standalone="yes"?>
<Relationships xmlns="http://schemas.openxmlformats.org/package/2006/relationships"><Relationship Id="rId2" Type="http://schemas.microsoft.com/office/2011/relationships/chartColorStyle" Target="colors1.xml"/><Relationship Id="rId1" Type="http://schemas.microsoft.com/office/2011/relationships/chartStyle" Target="style1.xml"/></Relationships>
</file>

<file path=xl/charts/_rels/chart2.xml.rels><?xml version="1.0" encoding="UTF-8" standalone="yes"?>
<Relationships xmlns="http://schemas.openxmlformats.org/package/2006/relationships"><Relationship Id="rId2" Type="http://schemas.microsoft.com/office/2011/relationships/chartColorStyle" Target="colors2.xml"/><Relationship Id="rId1" Type="http://schemas.microsoft.com/office/2011/relationships/chartStyle" Target="style2.xml"/></Relationships>
</file>

<file path=xl/charts/_rels/chart3.xml.rels><?xml version="1.0" encoding="UTF-8" standalone="yes"?>
<Relationships xmlns="http://schemas.openxmlformats.org/package/2006/relationships"><Relationship Id="rId2" Type="http://schemas.microsoft.com/office/2011/relationships/chartColorStyle" Target="colors3.xml"/><Relationship Id="rId1" Type="http://schemas.microsoft.com/office/2011/relationships/chartStyle" Target="style3.xml"/></Relationships>
</file>

<file path=xl/charts/_rels/chart4.xml.rels><?xml version="1.0" encoding="UTF-8" standalone="yes"?>
<Relationships xmlns="http://schemas.openxmlformats.org/package/2006/relationships"><Relationship Id="rId2" Type="http://schemas.microsoft.com/office/2011/relationships/chartColorStyle" Target="colors4.xml"/><Relationship Id="rId1" Type="http://schemas.microsoft.com/office/2011/relationships/chartStyle" Target="style4.xml"/></Relationships>
</file>

<file path=xl/charts/_rels/chart5.xml.rels><?xml version="1.0" encoding="UTF-8" standalone="yes"?>
<Relationships xmlns="http://schemas.openxmlformats.org/package/2006/relationships"><Relationship Id="rId2" Type="http://schemas.microsoft.com/office/2011/relationships/chartColorStyle" Target="colors5.xml"/><Relationship Id="rId1" Type="http://schemas.microsoft.com/office/2011/relationships/chartStyle" Target="style5.xml"/></Relationships>
</file>

<file path=xl/charts/_rels/chart6.xml.rels><?xml version="1.0" encoding="UTF-8" standalone="yes"?>
<Relationships xmlns="http://schemas.openxmlformats.org/package/2006/relationships"><Relationship Id="rId2" Type="http://schemas.microsoft.com/office/2011/relationships/chartColorStyle" Target="colors6.xml"/><Relationship Id="rId1" Type="http://schemas.microsoft.com/office/2011/relationships/chartStyle" Target="style6.xml"/></Relationships>
</file>

<file path=xl/charts/_rels/chart7.xml.rels><?xml version="1.0" encoding="UTF-8" standalone="yes"?>
<Relationships xmlns="http://schemas.openxmlformats.org/package/2006/relationships"><Relationship Id="rId2" Type="http://schemas.microsoft.com/office/2011/relationships/chartColorStyle" Target="colors7.xml"/><Relationship Id="rId1" Type="http://schemas.microsoft.com/office/2011/relationships/chartStyle" Target="style7.xml"/></Relationships>
</file>

<file path=xl/charts/_rels/chart8.xml.rels><?xml version="1.0" encoding="UTF-8" standalone="yes"?>
<Relationships xmlns="http://schemas.openxmlformats.org/package/2006/relationships"><Relationship Id="rId2" Type="http://schemas.microsoft.com/office/2011/relationships/chartColorStyle" Target="colors8.xml"/><Relationship Id="rId1" Type="http://schemas.microsoft.com/office/2011/relationships/chartStyle" Target="style8.xml"/></Relationships>
</file>

<file path=xl/charts/_rels/chart9.xml.rels><?xml version="1.0" encoding="UTF-8" standalone="yes"?>
<Relationships xmlns="http://schemas.openxmlformats.org/package/2006/relationships"><Relationship Id="rId2" Type="http://schemas.microsoft.com/office/2011/relationships/chartColorStyle" Target="colors9.xml"/><Relationship Id="rId1" Type="http://schemas.microsoft.com/office/2011/relationships/chartStyle" Target="style9.xml"/></Relationships>
</file>

<file path=xl/charts/_rels/chart10.xml.rels><?xml version="1.0" encoding="UTF-8" standalone="yes"?>
<Relationships xmlns="http://schemas.openxmlformats.org/package/2006/relationships"><Relationship Id="rId2" Type="http://schemas.microsoft.com/office/2011/relationships/chartColorStyle" Target="colors10.xml"/><Relationship Id="rId1" Type="http://schemas.microsoft.com/office/2011/relationships/chartStyle" Target="style10.xml"/></Relationships>
</file>

<file path=xl/charts/chart1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pt-BR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2000" b="1" i="0" u="none" strike="noStrike" kern="1200" cap="all" spc="120" normalizeH="0" baseline="0">
                <a:solidFill>
                  <a:schemeClr val="tx1">
                    <a:lumMod val="65000"/>
                    <a:lumOff val="35000"/>
                  </a:schemeClr>
                </a:solidFill>
                <a:latin typeface="Century Gothic" panose="020B0502020202020204" pitchFamily="34" charset="0"/>
                <a:ea typeface="+mn-ea"/>
                <a:cs typeface="+mn-cs"/>
              </a:defRPr>
            </a:pPr>
            <a:r>
              <a:rPr lang="pt-BR" sz="2000">
                <a:latin typeface="Century Gothic" panose="020B0502020202020204" pitchFamily="34" charset="0"/>
              </a:rPr>
              <a:t>Analisis de Tendencia</a:t>
            </a:r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2000" b="1" i="0" u="none" strike="noStrike" kern="1200" cap="all" spc="120" normalizeH="0" baseline="0">
              <a:solidFill>
                <a:schemeClr val="tx1">
                  <a:lumMod val="65000"/>
                  <a:lumOff val="35000"/>
                </a:schemeClr>
              </a:solidFill>
              <a:latin typeface="Century Gothic" panose="020B0502020202020204" pitchFamily="34" charset="0"/>
              <a:ea typeface="+mn-ea"/>
              <a:cs typeface="+mn-cs"/>
            </a:defRPr>
          </a:pPr>
          <a:endParaRPr lang="pt-BR"/>
        </a:p>
      </c:txPr>
    </c:title>
    <c:autoTitleDeleted val="0"/>
    <c:plotArea>
      <c:layout/>
      <c:barChart>
        <c:barDir val="col"/>
        <c:grouping val="clustered"/>
        <c:varyColors val="0"/>
        <c:ser>
          <c:idx val="0"/>
          <c:order val="0"/>
          <c:spPr>
            <a:solidFill>
              <a:schemeClr val="accent1"/>
            </a:solidFill>
            <a:ln>
              <a:noFill/>
            </a:ln>
            <a:effectLst/>
          </c:spPr>
          <c:invertIfNegative val="0"/>
          <c:dPt>
            <c:idx val="0"/>
            <c:invertIfNegative val="0"/>
            <c:bubble3D val="0"/>
            <c:spPr>
              <a:solidFill>
                <a:srgbClr val="C00000"/>
              </a:solidFill>
              <a:ln>
                <a:noFill/>
              </a:ln>
              <a:effectLst/>
            </c:spPr>
            <c:extLst>
              <c:ext xmlns:c16="http://schemas.microsoft.com/office/drawing/2014/chart" uri="{C3380CC4-5D6E-409C-BE32-E72D297353CC}">
                <c16:uniqueId val="{00000001-08A2-4FF9-AF67-19F79C75C002}"/>
              </c:ext>
            </c:extLst>
          </c:dPt>
          <c:dPt>
            <c:idx val="1"/>
            <c:invertIfNegative val="0"/>
            <c:bubble3D val="0"/>
            <c:spPr>
              <a:solidFill>
                <a:srgbClr val="00B050"/>
              </a:solidFill>
              <a:ln>
                <a:noFill/>
              </a:ln>
              <a:effectLst/>
            </c:spPr>
            <c:extLst>
              <c:ext xmlns:c16="http://schemas.microsoft.com/office/drawing/2014/chart" uri="{C3380CC4-5D6E-409C-BE32-E72D297353CC}">
                <c16:uniqueId val="{00000003-08A2-4FF9-AF67-19F79C75C002}"/>
              </c:ext>
            </c:extLst>
          </c:dPt>
          <c:dLbls>
            <c:spPr>
              <a:noFill/>
              <a:ln>
                <a:noFill/>
              </a:ln>
              <a:effectLst/>
            </c:spPr>
            <c:txPr>
              <a:bodyPr rot="-5400000" spcFirstLastPara="1" vertOverflow="clip" horzOverflow="clip" vert="horz" wrap="square" lIns="38100" tIns="19050" rIns="38100" bIns="19050" anchor="ctr" anchorCtr="1">
                <a:spAutoFit/>
              </a:bodyPr>
              <a:lstStyle/>
              <a:p>
                <a:pPr>
                  <a:defRPr sz="1200" b="0" i="0" u="none" strike="noStrike" kern="1200" baseline="0">
                    <a:solidFill>
                      <a:schemeClr val="tx1">
                        <a:lumMod val="50000"/>
                        <a:lumOff val="50000"/>
                      </a:schemeClr>
                    </a:solidFill>
                    <a:latin typeface="Century Gothic" panose="020B0502020202020204" pitchFamily="34" charset="0"/>
                    <a:ea typeface="+mn-ea"/>
                    <a:cs typeface="+mn-cs"/>
                  </a:defRPr>
                </a:pPr>
                <a:endParaRPr lang="pt-B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</a:ln>
                    <a:effectLst/>
                  </c:spPr>
                </c15:leaderLines>
              </c:ext>
            </c:extLst>
          </c:dLbls>
          <c:cat>
            <c:strRef>
              <c:f>'Calculos '!$B$4:$B$5</c:f>
              <c:strCache>
                <c:ptCount val="2"/>
                <c:pt idx="0">
                  <c:v>Status Actual</c:v>
                </c:pt>
                <c:pt idx="1">
                  <c:v>Plano Futuro</c:v>
                </c:pt>
              </c:strCache>
            </c:strRef>
          </c:cat>
          <c:val>
            <c:numRef>
              <c:f>'Calculos '!$C$4:$C$5</c:f>
              <c:numCache>
                <c:formatCode>0.0%</c:formatCode>
                <c:ptCount val="2"/>
                <c:pt idx="0">
                  <c:v>0.36675000000000024</c:v>
                </c:pt>
                <c:pt idx="1">
                  <c:v>0.76224999999999987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4-08A2-4FF9-AF67-19F79C75C002}"/>
            </c:ext>
          </c:extLst>
        </c:ser>
        <c:dLbls>
          <c:dLblPos val="outEnd"/>
          <c:showLegendKey val="0"/>
          <c:showVal val="1"/>
          <c:showCatName val="0"/>
          <c:showSerName val="0"/>
          <c:showPercent val="0"/>
          <c:showBubbleSize val="0"/>
        </c:dLbls>
        <c:gapWidth val="444"/>
        <c:overlap val="-90"/>
        <c:axId val="132728768"/>
        <c:axId val="132736672"/>
      </c:barChart>
      <c:catAx>
        <c:axId val="132728768"/>
        <c:scaling>
          <c:orientation val="minMax"/>
        </c:scaling>
        <c:delete val="0"/>
        <c:axPos val="b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15000"/>
                <a:lumOff val="8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1200" b="0" i="0" u="none" strike="noStrike" kern="1200" cap="all" spc="120" normalizeH="0" baseline="0">
                <a:solidFill>
                  <a:schemeClr val="tx1">
                    <a:lumMod val="65000"/>
                    <a:lumOff val="35000"/>
                  </a:schemeClr>
                </a:solidFill>
                <a:latin typeface="Century Gothic" panose="020B0502020202020204" pitchFamily="34" charset="0"/>
                <a:ea typeface="+mn-ea"/>
                <a:cs typeface="+mn-cs"/>
              </a:defRPr>
            </a:pPr>
            <a:endParaRPr lang="pt-BR"/>
          </a:p>
        </c:txPr>
        <c:crossAx val="132736672"/>
        <c:crosses val="autoZero"/>
        <c:auto val="1"/>
        <c:lblAlgn val="ctr"/>
        <c:lblOffset val="100"/>
        <c:noMultiLvlLbl val="0"/>
      </c:catAx>
      <c:valAx>
        <c:axId val="132736672"/>
        <c:scaling>
          <c:orientation val="minMax"/>
        </c:scaling>
        <c:delete val="1"/>
        <c:axPos val="l"/>
        <c:numFmt formatCode="0.0%" sourceLinked="1"/>
        <c:majorTickMark val="none"/>
        <c:minorTickMark val="none"/>
        <c:tickLblPos val="nextTo"/>
        <c:crossAx val="132728768"/>
        <c:crosses val="autoZero"/>
        <c:crossBetween val="between"/>
      </c:valAx>
      <c:spPr>
        <a:noFill/>
        <a:ln>
          <a:noFill/>
        </a:ln>
        <a:effectLst/>
      </c:spPr>
    </c:plotArea>
    <c:plotVisOnly val="1"/>
    <c:dispBlanksAs val="gap"/>
    <c:showDLblsOverMax val="0"/>
  </c:chart>
  <c:spPr>
    <a:solidFill>
      <a:schemeClr val="lt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pt-BR"/>
    </a:p>
  </c:txPr>
  <c:printSettings>
    <c:headerFooter/>
    <c:pageMargins b="0.78740157499999996" l="0.511811024" r="0.511811024" t="0.78740157499999996" header="0.31496062000000002" footer="0.31496062000000002"/>
    <c:pageSetup/>
  </c:printSettings>
</c:chartSpace>
</file>

<file path=xl/charts/chart2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pt-BR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2000" b="1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Century Gothic" panose="020B0502020202020204" pitchFamily="34" charset="0"/>
                <a:ea typeface="+mn-ea"/>
                <a:cs typeface="+mn-cs"/>
              </a:defRPr>
            </a:pPr>
            <a:r>
              <a:rPr lang="pt-BR" sz="2000" b="1">
                <a:latin typeface="Century Gothic" panose="020B0502020202020204" pitchFamily="34" charset="0"/>
              </a:rPr>
              <a:t>PONTUAÇÃO</a:t>
            </a:r>
            <a:r>
              <a:rPr lang="pt-BR" sz="2000" b="1" baseline="0">
                <a:latin typeface="Century Gothic" panose="020B0502020202020204" pitchFamily="34" charset="0"/>
              </a:rPr>
              <a:t> ATUAL E FUTURA</a:t>
            </a:r>
            <a:endParaRPr lang="pt-BR" sz="2000" b="1">
              <a:latin typeface="Century Gothic" panose="020B0502020202020204" pitchFamily="34" charset="0"/>
            </a:endParaRPr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2000" b="1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Century Gothic" panose="020B0502020202020204" pitchFamily="34" charset="0"/>
              <a:ea typeface="+mn-ea"/>
              <a:cs typeface="+mn-cs"/>
            </a:defRPr>
          </a:pPr>
          <a:endParaRPr lang="pt-BR"/>
        </a:p>
      </c:txPr>
    </c:title>
    <c:autoTitleDeleted val="0"/>
    <c:plotArea>
      <c:layout>
        <c:manualLayout>
          <c:layoutTarget val="inner"/>
          <c:xMode val="edge"/>
          <c:yMode val="edge"/>
          <c:x val="0.29289344892494501"/>
          <c:y val="0.20662875473899095"/>
          <c:w val="0.41690649274901243"/>
          <c:h val="0.7165580344123651"/>
        </c:manualLayout>
      </c:layout>
      <c:radarChart>
        <c:radarStyle val="marker"/>
        <c:varyColors val="0"/>
        <c:ser>
          <c:idx val="0"/>
          <c:order val="0"/>
          <c:tx>
            <c:strRef>
              <c:f>'Calculos '!$F$4</c:f>
              <c:strCache>
                <c:ptCount val="1"/>
                <c:pt idx="0">
                  <c:v>STATUS ACTUAL</c:v>
                </c:pt>
              </c:strCache>
            </c:strRef>
          </c:tx>
          <c:spPr>
            <a:ln w="28575" cap="rnd">
              <a:solidFill>
                <a:srgbClr val="C00000"/>
              </a:solidFill>
              <a:round/>
            </a:ln>
            <a:effectLst/>
          </c:spPr>
          <c:marker>
            <c:symbol val="none"/>
          </c:marker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8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Century Gothic" panose="020B0502020202020204" pitchFamily="34" charset="0"/>
                    <a:ea typeface="+mn-ea"/>
                    <a:cs typeface="+mn-cs"/>
                  </a:defRPr>
                </a:pPr>
                <a:endParaRPr lang="pt-BR"/>
              </a:p>
            </c:txPr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'Calculos '!$G$2:$L$2</c:f>
              <c:strCache>
                <c:ptCount val="6"/>
                <c:pt idx="0">
                  <c:v>Estratégia</c:v>
                </c:pt>
                <c:pt idx="1">
                  <c:v>Adquisición</c:v>
                </c:pt>
                <c:pt idx="2">
                  <c:v>Control</c:v>
                </c:pt>
                <c:pt idx="3">
                  <c:v>Mercado</c:v>
                </c:pt>
                <c:pt idx="4">
                  <c:v>Mantenimiento</c:v>
                </c:pt>
                <c:pt idx="5">
                  <c:v>Descarte</c:v>
                </c:pt>
              </c:strCache>
            </c:strRef>
          </c:cat>
          <c:val>
            <c:numRef>
              <c:f>'Calculos '!$G$4:$L$4</c:f>
              <c:numCache>
                <c:formatCode>0%</c:formatCode>
                <c:ptCount val="6"/>
                <c:pt idx="0">
                  <c:v>0.35400000000000004</c:v>
                </c:pt>
                <c:pt idx="1">
                  <c:v>0.51999999999999991</c:v>
                </c:pt>
                <c:pt idx="2">
                  <c:v>0.35499999999999993</c:v>
                </c:pt>
                <c:pt idx="3">
                  <c:v>0.22699999999999998</c:v>
                </c:pt>
                <c:pt idx="4">
                  <c:v>0.47000000000000003</c:v>
                </c:pt>
                <c:pt idx="5">
                  <c:v>0.61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C98B-4967-8F58-BCF616C3282A}"/>
            </c:ext>
          </c:extLst>
        </c:ser>
        <c:ser>
          <c:idx val="1"/>
          <c:order val="1"/>
          <c:tx>
            <c:strRef>
              <c:f>'Calculos '!$F$5</c:f>
              <c:strCache>
                <c:ptCount val="1"/>
                <c:pt idx="0">
                  <c:v>Plano FUTURO</c:v>
                </c:pt>
              </c:strCache>
            </c:strRef>
          </c:tx>
          <c:spPr>
            <a:ln w="28575" cap="rnd">
              <a:solidFill>
                <a:srgbClr val="00B050"/>
              </a:solidFill>
              <a:round/>
            </a:ln>
            <a:effectLst/>
          </c:spPr>
          <c:marker>
            <c:symbol val="none"/>
          </c:marker>
          <c:dLbls>
            <c:spPr>
              <a:noFill/>
              <a:ln>
                <a:noFill/>
              </a:ln>
              <a:effectLst/>
            </c:spPr>
            <c:txPr>
              <a:bodyPr rot="0" spcFirstLastPara="1" vertOverflow="overflow" horzOverflow="overflow" vert="horz" wrap="square" lIns="0" tIns="0" rIns="0" bIns="0" anchor="b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pt-BR"/>
              </a:p>
            </c:txPr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pPr xmlns:c15="http://schemas.microsoft.com/office/drawing/2012/chart">
                  <a:prstGeom prst="rect">
                    <a:avLst/>
                  </a:prstGeom>
                  <a:noFill/>
                  <a:ln>
                    <a:noFill/>
                  </a:ln>
                </c15:spPr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'Calculos '!$G$2:$L$2</c:f>
              <c:strCache>
                <c:ptCount val="6"/>
                <c:pt idx="0">
                  <c:v>Estratégia</c:v>
                </c:pt>
                <c:pt idx="1">
                  <c:v>Adquisición</c:v>
                </c:pt>
                <c:pt idx="2">
                  <c:v>Control</c:v>
                </c:pt>
                <c:pt idx="3">
                  <c:v>Mercado</c:v>
                </c:pt>
                <c:pt idx="4">
                  <c:v>Mantenimiento</c:v>
                </c:pt>
                <c:pt idx="5">
                  <c:v>Descarte</c:v>
                </c:pt>
              </c:strCache>
            </c:strRef>
          </c:cat>
          <c:val>
            <c:numRef>
              <c:f>'Calculos '!$G$5:$L$5</c:f>
              <c:numCache>
                <c:formatCode>0%</c:formatCode>
                <c:ptCount val="6"/>
                <c:pt idx="0">
                  <c:v>0.85000000000000009</c:v>
                </c:pt>
                <c:pt idx="1">
                  <c:v>0.86499999999999988</c:v>
                </c:pt>
                <c:pt idx="2">
                  <c:v>0.83875</c:v>
                </c:pt>
                <c:pt idx="3">
                  <c:v>0.22699999999999998</c:v>
                </c:pt>
                <c:pt idx="4">
                  <c:v>0.84250000000000014</c:v>
                </c:pt>
                <c:pt idx="5">
                  <c:v>0.39499999999999996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1-C98B-4967-8F58-BCF616C3282A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axId val="132762464"/>
        <c:axId val="132751648"/>
      </c:radarChart>
      <c:catAx>
        <c:axId val="132762464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15000"/>
                <a:lumOff val="85000"/>
              </a:schemeClr>
            </a:solidFill>
            <a:round/>
          </a:ln>
          <a:effectLst/>
        </c:spPr>
        <c:txPr>
          <a:bodyPr rot="0" spcFirstLastPara="1" vertOverflow="ellipsis" wrap="square" anchor="t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Century Gothic" panose="020B0502020202020204" pitchFamily="34" charset="0"/>
                <a:ea typeface="+mn-ea"/>
                <a:cs typeface="+mn-cs"/>
              </a:defRPr>
            </a:pPr>
            <a:endParaRPr lang="pt-BR"/>
          </a:p>
        </c:txPr>
        <c:crossAx val="132751648"/>
        <c:crosses val="autoZero"/>
        <c:auto val="1"/>
        <c:lblAlgn val="ctr"/>
        <c:lblOffset val="100"/>
        <c:noMultiLvlLbl val="0"/>
      </c:catAx>
      <c:valAx>
        <c:axId val="132751648"/>
        <c:scaling>
          <c:orientation val="minMax"/>
          <c:max val="1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0%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pt-BR"/>
          </a:p>
        </c:txPr>
        <c:crossAx val="132762464"/>
        <c:crosses val="autoZero"/>
        <c:crossBetween val="between"/>
        <c:majorUnit val="0.2"/>
      </c:valAx>
      <c:spPr>
        <a:noFill/>
        <a:ln>
          <a:noFill/>
        </a:ln>
        <a:effectLst/>
      </c:spPr>
    </c:plotArea>
    <c:legend>
      <c:legendPos val="l"/>
      <c:layout>
        <c:manualLayout>
          <c:xMode val="edge"/>
          <c:yMode val="edge"/>
          <c:x val="0"/>
          <c:y val="0.81577500729075536"/>
          <c:w val="0.24033765476285163"/>
          <c:h val="0.15625109361329836"/>
        </c:manualLayout>
      </c:layout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2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Century Gothic" panose="020B0502020202020204" pitchFamily="34" charset="0"/>
              <a:ea typeface="+mn-ea"/>
              <a:cs typeface="+mn-cs"/>
            </a:defRPr>
          </a:pPr>
          <a:endParaRPr lang="pt-BR"/>
        </a:p>
      </c:txPr>
    </c:legend>
    <c:plotVisOnly val="1"/>
    <c:dispBlanksAs val="gap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pt-BR"/>
    </a:p>
  </c:txPr>
  <c:printSettings>
    <c:headerFooter/>
    <c:pageMargins b="0.78740157499999996" l="0.511811024" r="0.511811024" t="0.78740157499999996" header="0.31496062000000002" footer="0.31496062000000002"/>
    <c:pageSetup/>
  </c:printSettings>
</c:chartSpace>
</file>

<file path=xl/charts/chart3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pt-BR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2000" b="1" i="0" u="none" strike="noStrike" kern="1200" cap="all" spc="120" normalizeH="0" baseline="0">
                <a:solidFill>
                  <a:schemeClr val="tx1">
                    <a:lumMod val="65000"/>
                    <a:lumOff val="35000"/>
                  </a:schemeClr>
                </a:solidFill>
                <a:latin typeface="Century Gothic" panose="020B0502020202020204" pitchFamily="34" charset="0"/>
                <a:ea typeface="+mn-ea"/>
                <a:cs typeface="+mn-cs"/>
              </a:defRPr>
            </a:pPr>
            <a:r>
              <a:rPr lang="pt-BR" sz="2000">
                <a:latin typeface="Century Gothic" panose="020B0502020202020204" pitchFamily="34" charset="0"/>
              </a:rPr>
              <a:t>MAPA DE OPORTUNIDADES vs FUTURO</a:t>
            </a:r>
          </a:p>
        </c:rich>
      </c:tx>
      <c:layout>
        <c:manualLayout>
          <c:xMode val="edge"/>
          <c:yMode val="edge"/>
          <c:x val="0.17063188976377955"/>
          <c:y val="2.7777777777777776E-2"/>
        </c:manualLayout>
      </c:layout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2000" b="1" i="0" u="none" strike="noStrike" kern="1200" cap="all" spc="120" normalizeH="0" baseline="0">
              <a:solidFill>
                <a:schemeClr val="tx1">
                  <a:lumMod val="65000"/>
                  <a:lumOff val="35000"/>
                </a:schemeClr>
              </a:solidFill>
              <a:latin typeface="Century Gothic" panose="020B0502020202020204" pitchFamily="34" charset="0"/>
              <a:ea typeface="+mn-ea"/>
              <a:cs typeface="+mn-cs"/>
            </a:defRPr>
          </a:pPr>
          <a:endParaRPr lang="pt-BR"/>
        </a:p>
      </c:txPr>
    </c:title>
    <c:autoTitleDeleted val="0"/>
    <c:plotArea>
      <c:layout/>
      <c:barChart>
        <c:barDir val="col"/>
        <c:grouping val="clustered"/>
        <c:varyColors val="0"/>
        <c:ser>
          <c:idx val="0"/>
          <c:order val="0"/>
          <c:tx>
            <c:strRef>
              <c:f>'Calculos '!$N$3</c:f>
              <c:strCache>
                <c:ptCount val="1"/>
                <c:pt idx="0">
                  <c:v>vs FUTURO</c:v>
                </c:pt>
              </c:strCache>
            </c:strRef>
          </c:tx>
          <c:spPr>
            <a:solidFill>
              <a:srgbClr val="C00000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-5400000" spcFirstLastPara="1" vertOverflow="clip" horzOverflow="clip" vert="horz" wrap="square" lIns="38100" tIns="19050" rIns="38100" bIns="19050" anchor="ctr" anchorCtr="1">
                <a:spAutoFit/>
              </a:bodyPr>
              <a:lstStyle/>
              <a:p>
                <a:pPr>
                  <a:defRPr sz="800" b="0" i="0" u="none" strike="noStrike" kern="1200" baseline="0">
                    <a:solidFill>
                      <a:schemeClr val="tx1">
                        <a:lumMod val="50000"/>
                        <a:lumOff val="50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pt-B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</a:ln>
                    <a:effectLst/>
                  </c:spPr>
                </c15:leaderLines>
              </c:ext>
            </c:extLst>
          </c:dLbls>
          <c:cat>
            <c:strRef>
              <c:f>'Calculos '!$O$2:$T$2</c:f>
              <c:strCache>
                <c:ptCount val="6"/>
                <c:pt idx="0">
                  <c:v>ESTRATÉGIA</c:v>
                </c:pt>
                <c:pt idx="1">
                  <c:v>ADQUISICIÓN</c:v>
                </c:pt>
                <c:pt idx="2">
                  <c:v>CONTROL</c:v>
                </c:pt>
                <c:pt idx="3">
                  <c:v>MERCADO</c:v>
                </c:pt>
                <c:pt idx="4">
                  <c:v>MANTENIMIENTO</c:v>
                </c:pt>
                <c:pt idx="5">
                  <c:v>DESCARTE</c:v>
                </c:pt>
              </c:strCache>
            </c:strRef>
          </c:cat>
          <c:val>
            <c:numRef>
              <c:f>'Calculos '!$O$3:$T$3</c:f>
              <c:numCache>
                <c:formatCode>0%</c:formatCode>
                <c:ptCount val="6"/>
                <c:pt idx="0">
                  <c:v>0.49600000000000005</c:v>
                </c:pt>
                <c:pt idx="1">
                  <c:v>0.34499999999999997</c:v>
                </c:pt>
                <c:pt idx="2">
                  <c:v>0.48375000000000007</c:v>
                </c:pt>
                <c:pt idx="3">
                  <c:v>0</c:v>
                </c:pt>
                <c:pt idx="4">
                  <c:v>0.37250000000000011</c:v>
                </c:pt>
                <c:pt idx="5">
                  <c:v>-0.21500000000000002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691A-46D1-B6B2-9637B966AB43}"/>
            </c:ext>
          </c:extLst>
        </c:ser>
        <c:dLbls>
          <c:dLblPos val="outEnd"/>
          <c:showLegendKey val="0"/>
          <c:showVal val="1"/>
          <c:showCatName val="0"/>
          <c:showSerName val="0"/>
          <c:showPercent val="0"/>
          <c:showBubbleSize val="0"/>
        </c:dLbls>
        <c:gapWidth val="444"/>
        <c:overlap val="-90"/>
        <c:axId val="213480336"/>
        <c:axId val="213482000"/>
      </c:barChart>
      <c:catAx>
        <c:axId val="213480336"/>
        <c:scaling>
          <c:orientation val="minMax"/>
        </c:scaling>
        <c:delete val="0"/>
        <c:axPos val="b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15000"/>
                <a:lumOff val="8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800" b="0" i="0" u="none" strike="noStrike" kern="1200" cap="all" spc="120" normalizeH="0" baseline="0">
                <a:solidFill>
                  <a:schemeClr val="tx1">
                    <a:lumMod val="65000"/>
                    <a:lumOff val="35000"/>
                  </a:schemeClr>
                </a:solidFill>
                <a:latin typeface="Century Gothic" panose="020B0502020202020204" pitchFamily="34" charset="0"/>
                <a:ea typeface="+mn-ea"/>
                <a:cs typeface="+mn-cs"/>
              </a:defRPr>
            </a:pPr>
            <a:endParaRPr lang="pt-BR"/>
          </a:p>
        </c:txPr>
        <c:crossAx val="213482000"/>
        <c:crosses val="autoZero"/>
        <c:auto val="1"/>
        <c:lblAlgn val="ctr"/>
        <c:lblOffset val="100"/>
        <c:noMultiLvlLbl val="0"/>
      </c:catAx>
      <c:valAx>
        <c:axId val="213482000"/>
        <c:scaling>
          <c:orientation val="minMax"/>
        </c:scaling>
        <c:delete val="1"/>
        <c:axPos val="l"/>
        <c:numFmt formatCode="0%" sourceLinked="1"/>
        <c:majorTickMark val="none"/>
        <c:minorTickMark val="none"/>
        <c:tickLblPos val="nextTo"/>
        <c:crossAx val="213480336"/>
        <c:crosses val="autoZero"/>
        <c:crossBetween val="between"/>
      </c:valAx>
      <c:spPr>
        <a:noFill/>
        <a:ln>
          <a:noFill/>
        </a:ln>
        <a:effectLst/>
      </c:spPr>
    </c:plotArea>
    <c:plotVisOnly val="1"/>
    <c:dispBlanksAs val="gap"/>
    <c:showDLblsOverMax val="0"/>
  </c:chart>
  <c:spPr>
    <a:solidFill>
      <a:schemeClr val="lt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pt-BR"/>
    </a:p>
  </c:txPr>
  <c:printSettings>
    <c:headerFooter/>
    <c:pageMargins b="0.78740157499999996" l="0.511811024" r="0.511811024" t="0.78740157499999996" header="0.31496062000000002" footer="0.31496062000000002"/>
    <c:pageSetup/>
  </c:printSettings>
</c:chartSpace>
</file>

<file path=xl/charts/chart4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pt-BR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2000" b="1" i="0" u="none" strike="noStrike" kern="1200" cap="all" spc="120" normalizeH="0" baseline="0">
                <a:solidFill>
                  <a:schemeClr val="tx1">
                    <a:lumMod val="65000"/>
                    <a:lumOff val="35000"/>
                  </a:schemeClr>
                </a:solidFill>
                <a:latin typeface="Century Gothic" panose="020B0502020202020204" pitchFamily="34" charset="0"/>
                <a:ea typeface="+mn-ea"/>
                <a:cs typeface="+mn-cs"/>
              </a:defRPr>
            </a:pPr>
            <a:r>
              <a:rPr lang="pt-BR" sz="2000">
                <a:latin typeface="Century Gothic" panose="020B0502020202020204" pitchFamily="34" charset="0"/>
              </a:rPr>
              <a:t>Analisis de Tendencia</a:t>
            </a:r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2000" b="1" i="0" u="none" strike="noStrike" kern="1200" cap="all" spc="120" normalizeH="0" baseline="0">
              <a:solidFill>
                <a:schemeClr val="tx1">
                  <a:lumMod val="65000"/>
                  <a:lumOff val="35000"/>
                </a:schemeClr>
              </a:solidFill>
              <a:latin typeface="Century Gothic" panose="020B0502020202020204" pitchFamily="34" charset="0"/>
              <a:ea typeface="+mn-ea"/>
              <a:cs typeface="+mn-cs"/>
            </a:defRPr>
          </a:pPr>
          <a:endParaRPr lang="pt-BR"/>
        </a:p>
      </c:txPr>
    </c:title>
    <c:autoTitleDeleted val="0"/>
    <c:plotArea>
      <c:layout/>
      <c:barChart>
        <c:barDir val="col"/>
        <c:grouping val="clustered"/>
        <c:varyColors val="0"/>
        <c:ser>
          <c:idx val="0"/>
          <c:order val="0"/>
          <c:spPr>
            <a:solidFill>
              <a:schemeClr val="accent1"/>
            </a:solidFill>
            <a:ln>
              <a:noFill/>
            </a:ln>
            <a:effectLst/>
          </c:spPr>
          <c:invertIfNegative val="0"/>
          <c:dPt>
            <c:idx val="0"/>
            <c:invertIfNegative val="0"/>
            <c:bubble3D val="0"/>
            <c:spPr>
              <a:solidFill>
                <a:srgbClr val="C00000"/>
              </a:solidFill>
              <a:ln>
                <a:noFill/>
              </a:ln>
              <a:effectLst/>
            </c:spPr>
            <c:extLst>
              <c:ext xmlns:c16="http://schemas.microsoft.com/office/drawing/2014/chart" uri="{C3380CC4-5D6E-409C-BE32-E72D297353CC}">
                <c16:uniqueId val="{00000001-BFE5-4DB3-ADC1-500FBC2BF87D}"/>
              </c:ext>
            </c:extLst>
          </c:dPt>
          <c:dPt>
            <c:idx val="1"/>
            <c:invertIfNegative val="0"/>
            <c:bubble3D val="0"/>
            <c:spPr>
              <a:solidFill>
                <a:srgbClr val="00B050"/>
              </a:solidFill>
              <a:ln>
                <a:noFill/>
              </a:ln>
              <a:effectLst/>
            </c:spPr>
            <c:extLst>
              <c:ext xmlns:c16="http://schemas.microsoft.com/office/drawing/2014/chart" uri="{C3380CC4-5D6E-409C-BE32-E72D297353CC}">
                <c16:uniqueId val="{00000003-BFE5-4DB3-ADC1-500FBC2BF87D}"/>
              </c:ext>
            </c:extLst>
          </c:dPt>
          <c:dLbls>
            <c:spPr>
              <a:noFill/>
              <a:ln>
                <a:noFill/>
              </a:ln>
              <a:effectLst/>
            </c:spPr>
            <c:txPr>
              <a:bodyPr rot="-5400000" spcFirstLastPara="1" vertOverflow="clip" horzOverflow="clip" vert="horz" wrap="square" lIns="38100" tIns="19050" rIns="38100" bIns="19050" anchor="ctr" anchorCtr="1">
                <a:spAutoFit/>
              </a:bodyPr>
              <a:lstStyle/>
              <a:p>
                <a:pPr>
                  <a:defRPr sz="1200" b="0" i="0" u="none" strike="noStrike" kern="1200" baseline="0">
                    <a:solidFill>
                      <a:schemeClr val="tx1">
                        <a:lumMod val="50000"/>
                        <a:lumOff val="50000"/>
                      </a:schemeClr>
                    </a:solidFill>
                    <a:latin typeface="Century Gothic" panose="020B0502020202020204" pitchFamily="34" charset="0"/>
                    <a:ea typeface="+mn-ea"/>
                    <a:cs typeface="+mn-cs"/>
                  </a:defRPr>
                </a:pPr>
                <a:endParaRPr lang="pt-B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</a:ln>
                    <a:effectLst/>
                  </c:spPr>
                </c15:leaderLines>
              </c:ext>
            </c:extLst>
          </c:dLbls>
          <c:cat>
            <c:strRef>
              <c:f>'Calculos '!$B$4:$B$5</c:f>
              <c:strCache>
                <c:ptCount val="2"/>
                <c:pt idx="0">
                  <c:v>Status Actual</c:v>
                </c:pt>
                <c:pt idx="1">
                  <c:v>Plano Futuro</c:v>
                </c:pt>
              </c:strCache>
            </c:strRef>
          </c:cat>
          <c:val>
            <c:numRef>
              <c:f>'Calculos '!$C$4:$C$5</c:f>
              <c:numCache>
                <c:formatCode>0.0%</c:formatCode>
                <c:ptCount val="2"/>
                <c:pt idx="0">
                  <c:v>0.36675000000000024</c:v>
                </c:pt>
                <c:pt idx="1">
                  <c:v>0.76224999999999987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4-BFE5-4DB3-ADC1-500FBC2BF87D}"/>
            </c:ext>
          </c:extLst>
        </c:ser>
        <c:dLbls>
          <c:dLblPos val="outEnd"/>
          <c:showLegendKey val="0"/>
          <c:showVal val="1"/>
          <c:showCatName val="0"/>
          <c:showSerName val="0"/>
          <c:showPercent val="0"/>
          <c:showBubbleSize val="0"/>
        </c:dLbls>
        <c:gapWidth val="444"/>
        <c:overlap val="-90"/>
        <c:axId val="132728768"/>
        <c:axId val="132736672"/>
      </c:barChart>
      <c:catAx>
        <c:axId val="132728768"/>
        <c:scaling>
          <c:orientation val="minMax"/>
        </c:scaling>
        <c:delete val="0"/>
        <c:axPos val="b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15000"/>
                <a:lumOff val="8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1200" b="0" i="0" u="none" strike="noStrike" kern="1200" cap="all" spc="120" normalizeH="0" baseline="0">
                <a:solidFill>
                  <a:schemeClr val="tx1">
                    <a:lumMod val="65000"/>
                    <a:lumOff val="35000"/>
                  </a:schemeClr>
                </a:solidFill>
                <a:latin typeface="Century Gothic" panose="020B0502020202020204" pitchFamily="34" charset="0"/>
                <a:ea typeface="+mn-ea"/>
                <a:cs typeface="+mn-cs"/>
              </a:defRPr>
            </a:pPr>
            <a:endParaRPr lang="pt-BR"/>
          </a:p>
        </c:txPr>
        <c:crossAx val="132736672"/>
        <c:crosses val="autoZero"/>
        <c:auto val="1"/>
        <c:lblAlgn val="ctr"/>
        <c:lblOffset val="100"/>
        <c:noMultiLvlLbl val="0"/>
      </c:catAx>
      <c:valAx>
        <c:axId val="132736672"/>
        <c:scaling>
          <c:orientation val="minMax"/>
        </c:scaling>
        <c:delete val="1"/>
        <c:axPos val="l"/>
        <c:numFmt formatCode="0.0%" sourceLinked="1"/>
        <c:majorTickMark val="none"/>
        <c:minorTickMark val="none"/>
        <c:tickLblPos val="nextTo"/>
        <c:crossAx val="132728768"/>
        <c:crosses val="autoZero"/>
        <c:crossBetween val="between"/>
      </c:valAx>
      <c:spPr>
        <a:noFill/>
        <a:ln>
          <a:noFill/>
        </a:ln>
        <a:effectLst/>
      </c:spPr>
    </c:plotArea>
    <c:plotVisOnly val="1"/>
    <c:dispBlanksAs val="gap"/>
    <c:showDLblsOverMax val="0"/>
  </c:chart>
  <c:spPr>
    <a:solidFill>
      <a:schemeClr val="lt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pt-BR"/>
    </a:p>
  </c:txPr>
  <c:printSettings>
    <c:headerFooter/>
    <c:pageMargins b="0.78740157499999996" l="0.511811024" r="0.511811024" t="0.78740157499999996" header="0.31496062000000002" footer="0.31496062000000002"/>
    <c:pageSetup/>
  </c:printSettings>
</c:chartSpace>
</file>

<file path=xl/charts/chart5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pt-BR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2000" b="1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Century Gothic" panose="020B0502020202020204" pitchFamily="34" charset="0"/>
                <a:ea typeface="+mn-ea"/>
                <a:cs typeface="+mn-cs"/>
              </a:defRPr>
            </a:pPr>
            <a:r>
              <a:rPr lang="pt-BR" sz="2000" b="1">
                <a:latin typeface="Century Gothic" panose="020B0502020202020204" pitchFamily="34" charset="0"/>
              </a:rPr>
              <a:t>PUNTUACIÓN</a:t>
            </a:r>
            <a:r>
              <a:rPr lang="pt-BR" sz="2000" b="1" baseline="0">
                <a:latin typeface="Century Gothic" panose="020B0502020202020204" pitchFamily="34" charset="0"/>
              </a:rPr>
              <a:t> ACTUAL Y FUTURA</a:t>
            </a:r>
            <a:endParaRPr lang="pt-BR" sz="2000" b="1">
              <a:latin typeface="Century Gothic" panose="020B0502020202020204" pitchFamily="34" charset="0"/>
            </a:endParaRPr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2000" b="1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Century Gothic" panose="020B0502020202020204" pitchFamily="34" charset="0"/>
              <a:ea typeface="+mn-ea"/>
              <a:cs typeface="+mn-cs"/>
            </a:defRPr>
          </a:pPr>
          <a:endParaRPr lang="pt-BR"/>
        </a:p>
      </c:txPr>
    </c:title>
    <c:autoTitleDeleted val="0"/>
    <c:plotArea>
      <c:layout>
        <c:manualLayout>
          <c:layoutTarget val="inner"/>
          <c:xMode val="edge"/>
          <c:yMode val="edge"/>
          <c:x val="0.29289344892494501"/>
          <c:y val="0.20662875473899095"/>
          <c:w val="0.41690649274901243"/>
          <c:h val="0.7165580344123651"/>
        </c:manualLayout>
      </c:layout>
      <c:radarChart>
        <c:radarStyle val="marker"/>
        <c:varyColors val="0"/>
        <c:ser>
          <c:idx val="0"/>
          <c:order val="0"/>
          <c:tx>
            <c:strRef>
              <c:f>'Calculos '!$F$4</c:f>
              <c:strCache>
                <c:ptCount val="1"/>
                <c:pt idx="0">
                  <c:v>STATUS ACTUAL</c:v>
                </c:pt>
              </c:strCache>
            </c:strRef>
          </c:tx>
          <c:spPr>
            <a:ln w="28575" cap="rnd">
              <a:solidFill>
                <a:srgbClr val="C00000"/>
              </a:solidFill>
              <a:round/>
            </a:ln>
            <a:effectLst/>
          </c:spPr>
          <c:marker>
            <c:symbol val="none"/>
          </c:marker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8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Century Gothic" panose="020B0502020202020204" pitchFamily="34" charset="0"/>
                    <a:ea typeface="+mn-ea"/>
                    <a:cs typeface="+mn-cs"/>
                  </a:defRPr>
                </a:pPr>
                <a:endParaRPr lang="pt-BR"/>
              </a:p>
            </c:txPr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'Calculos '!$G$2:$L$2</c:f>
              <c:strCache>
                <c:ptCount val="6"/>
                <c:pt idx="0">
                  <c:v>Estratégia</c:v>
                </c:pt>
                <c:pt idx="1">
                  <c:v>Adquisición</c:v>
                </c:pt>
                <c:pt idx="2">
                  <c:v>Control</c:v>
                </c:pt>
                <c:pt idx="3">
                  <c:v>Mercado</c:v>
                </c:pt>
                <c:pt idx="4">
                  <c:v>Mantenimiento</c:v>
                </c:pt>
                <c:pt idx="5">
                  <c:v>Descarte</c:v>
                </c:pt>
              </c:strCache>
            </c:strRef>
          </c:cat>
          <c:val>
            <c:numRef>
              <c:f>'Calculos '!$G$4:$L$4</c:f>
              <c:numCache>
                <c:formatCode>0%</c:formatCode>
                <c:ptCount val="6"/>
                <c:pt idx="0">
                  <c:v>0.35400000000000004</c:v>
                </c:pt>
                <c:pt idx="1">
                  <c:v>0.51999999999999991</c:v>
                </c:pt>
                <c:pt idx="2">
                  <c:v>0.35499999999999993</c:v>
                </c:pt>
                <c:pt idx="3">
                  <c:v>0.22699999999999998</c:v>
                </c:pt>
                <c:pt idx="4">
                  <c:v>0.47000000000000003</c:v>
                </c:pt>
                <c:pt idx="5">
                  <c:v>0.61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9A99-4987-B255-69C77FF42164}"/>
            </c:ext>
          </c:extLst>
        </c:ser>
        <c:ser>
          <c:idx val="1"/>
          <c:order val="1"/>
          <c:tx>
            <c:strRef>
              <c:f>'Calculos '!$F$5</c:f>
              <c:strCache>
                <c:ptCount val="1"/>
                <c:pt idx="0">
                  <c:v>Plano FUTURO</c:v>
                </c:pt>
              </c:strCache>
            </c:strRef>
          </c:tx>
          <c:spPr>
            <a:ln w="28575" cap="rnd">
              <a:solidFill>
                <a:srgbClr val="00B050"/>
              </a:solidFill>
              <a:round/>
            </a:ln>
            <a:effectLst/>
          </c:spPr>
          <c:marker>
            <c:symbol val="none"/>
          </c:marker>
          <c:dLbls>
            <c:spPr>
              <a:noFill/>
              <a:ln>
                <a:noFill/>
              </a:ln>
              <a:effectLst/>
            </c:spPr>
            <c:txPr>
              <a:bodyPr rot="0" spcFirstLastPara="1" vertOverflow="overflow" horzOverflow="overflow" vert="horz" wrap="square" lIns="0" tIns="0" rIns="0" bIns="0" anchor="b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pt-BR"/>
              </a:p>
            </c:txPr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pPr xmlns:c15="http://schemas.microsoft.com/office/drawing/2012/chart">
                  <a:prstGeom prst="rect">
                    <a:avLst/>
                  </a:prstGeom>
                  <a:noFill/>
                  <a:ln>
                    <a:noFill/>
                  </a:ln>
                </c15:spPr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'Calculos '!$G$2:$L$2</c:f>
              <c:strCache>
                <c:ptCount val="6"/>
                <c:pt idx="0">
                  <c:v>Estratégia</c:v>
                </c:pt>
                <c:pt idx="1">
                  <c:v>Adquisición</c:v>
                </c:pt>
                <c:pt idx="2">
                  <c:v>Control</c:v>
                </c:pt>
                <c:pt idx="3">
                  <c:v>Mercado</c:v>
                </c:pt>
                <c:pt idx="4">
                  <c:v>Mantenimiento</c:v>
                </c:pt>
                <c:pt idx="5">
                  <c:v>Descarte</c:v>
                </c:pt>
              </c:strCache>
            </c:strRef>
          </c:cat>
          <c:val>
            <c:numRef>
              <c:f>'Calculos '!$G$5:$L$5</c:f>
              <c:numCache>
                <c:formatCode>0%</c:formatCode>
                <c:ptCount val="6"/>
                <c:pt idx="0">
                  <c:v>0.85000000000000009</c:v>
                </c:pt>
                <c:pt idx="1">
                  <c:v>0.86499999999999988</c:v>
                </c:pt>
                <c:pt idx="2">
                  <c:v>0.83875</c:v>
                </c:pt>
                <c:pt idx="3">
                  <c:v>0.22699999999999998</c:v>
                </c:pt>
                <c:pt idx="4">
                  <c:v>0.84250000000000014</c:v>
                </c:pt>
                <c:pt idx="5">
                  <c:v>0.39499999999999996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1-9A99-4987-B255-69C77FF42164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axId val="132762464"/>
        <c:axId val="132751648"/>
      </c:radarChart>
      <c:catAx>
        <c:axId val="132762464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15000"/>
                <a:lumOff val="85000"/>
              </a:schemeClr>
            </a:solidFill>
            <a:round/>
          </a:ln>
          <a:effectLst/>
        </c:spPr>
        <c:txPr>
          <a:bodyPr rot="0" spcFirstLastPara="1" vertOverflow="ellipsis" wrap="square" anchor="t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Century Gothic" panose="020B0502020202020204" pitchFamily="34" charset="0"/>
                <a:ea typeface="+mn-ea"/>
                <a:cs typeface="+mn-cs"/>
              </a:defRPr>
            </a:pPr>
            <a:endParaRPr lang="pt-BR"/>
          </a:p>
        </c:txPr>
        <c:crossAx val="132751648"/>
        <c:crosses val="autoZero"/>
        <c:auto val="1"/>
        <c:lblAlgn val="ctr"/>
        <c:lblOffset val="100"/>
        <c:noMultiLvlLbl val="0"/>
      </c:catAx>
      <c:valAx>
        <c:axId val="132751648"/>
        <c:scaling>
          <c:orientation val="minMax"/>
        </c:scaling>
        <c:delete val="1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0%" sourceLinked="1"/>
        <c:majorTickMark val="none"/>
        <c:minorTickMark val="none"/>
        <c:tickLblPos val="nextTo"/>
        <c:crossAx val="132762464"/>
        <c:crosses val="autoZero"/>
        <c:crossBetween val="between"/>
      </c:valAx>
      <c:spPr>
        <a:noFill/>
        <a:ln>
          <a:noFill/>
        </a:ln>
        <a:effectLst/>
      </c:spPr>
    </c:plotArea>
    <c:legend>
      <c:legendPos val="l"/>
      <c:layout>
        <c:manualLayout>
          <c:xMode val="edge"/>
          <c:yMode val="edge"/>
          <c:x val="0"/>
          <c:y val="0.81577500729075536"/>
          <c:w val="0.24033765476285163"/>
          <c:h val="0.15625109361329836"/>
        </c:manualLayout>
      </c:layout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2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Century Gothic" panose="020B0502020202020204" pitchFamily="34" charset="0"/>
              <a:ea typeface="+mn-ea"/>
              <a:cs typeface="+mn-cs"/>
            </a:defRPr>
          </a:pPr>
          <a:endParaRPr lang="pt-BR"/>
        </a:p>
      </c:txPr>
    </c:legend>
    <c:plotVisOnly val="1"/>
    <c:dispBlanksAs val="gap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pt-BR"/>
    </a:p>
  </c:txPr>
  <c:printSettings>
    <c:headerFooter/>
    <c:pageMargins b="0.78740157499999996" l="0.511811024" r="0.511811024" t="0.78740157499999996" header="0.31496062000000002" footer="0.31496062000000002"/>
    <c:pageSetup/>
  </c:printSettings>
</c:chartSpace>
</file>

<file path=xl/charts/chart6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pt-BR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2000" b="1" i="0" u="none" strike="noStrike" kern="1200" cap="all" spc="120" normalizeH="0" baseline="0">
                <a:solidFill>
                  <a:schemeClr val="tx1">
                    <a:lumMod val="65000"/>
                    <a:lumOff val="35000"/>
                  </a:schemeClr>
                </a:solidFill>
                <a:latin typeface="Century Gothic" panose="020B0502020202020204" pitchFamily="34" charset="0"/>
                <a:ea typeface="+mn-ea"/>
                <a:cs typeface="+mn-cs"/>
              </a:defRPr>
            </a:pPr>
            <a:r>
              <a:rPr lang="pt-BR" sz="2000">
                <a:latin typeface="Century Gothic" panose="020B0502020202020204" pitchFamily="34" charset="0"/>
              </a:rPr>
              <a:t>MAPA DE OPORTUNIDADES vs FUTURO</a:t>
            </a:r>
          </a:p>
        </c:rich>
      </c:tx>
      <c:layout>
        <c:manualLayout>
          <c:xMode val="edge"/>
          <c:yMode val="edge"/>
          <c:x val="0.17063188976377955"/>
          <c:y val="2.7777777777777776E-2"/>
        </c:manualLayout>
      </c:layout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2000" b="1" i="0" u="none" strike="noStrike" kern="1200" cap="all" spc="120" normalizeH="0" baseline="0">
              <a:solidFill>
                <a:schemeClr val="tx1">
                  <a:lumMod val="65000"/>
                  <a:lumOff val="35000"/>
                </a:schemeClr>
              </a:solidFill>
              <a:latin typeface="Century Gothic" panose="020B0502020202020204" pitchFamily="34" charset="0"/>
              <a:ea typeface="+mn-ea"/>
              <a:cs typeface="+mn-cs"/>
            </a:defRPr>
          </a:pPr>
          <a:endParaRPr lang="pt-BR"/>
        </a:p>
      </c:txPr>
    </c:title>
    <c:autoTitleDeleted val="0"/>
    <c:plotArea>
      <c:layout/>
      <c:barChart>
        <c:barDir val="col"/>
        <c:grouping val="clustered"/>
        <c:varyColors val="0"/>
        <c:ser>
          <c:idx val="0"/>
          <c:order val="0"/>
          <c:tx>
            <c:strRef>
              <c:f>'Calculos '!$N$3</c:f>
              <c:strCache>
                <c:ptCount val="1"/>
                <c:pt idx="0">
                  <c:v>vs FUTURO</c:v>
                </c:pt>
              </c:strCache>
            </c:strRef>
          </c:tx>
          <c:spPr>
            <a:solidFill>
              <a:srgbClr val="C00000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-5400000" spcFirstLastPara="1" vertOverflow="clip" horzOverflow="clip" vert="horz" wrap="square" lIns="38100" tIns="19050" rIns="38100" bIns="19050" anchor="ctr" anchorCtr="1">
                <a:spAutoFit/>
              </a:bodyPr>
              <a:lstStyle/>
              <a:p>
                <a:pPr>
                  <a:defRPr sz="800" b="0" i="0" u="none" strike="noStrike" kern="1200" baseline="0">
                    <a:solidFill>
                      <a:schemeClr val="tx1">
                        <a:lumMod val="50000"/>
                        <a:lumOff val="50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pt-B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</a:ln>
                    <a:effectLst/>
                  </c:spPr>
                </c15:leaderLines>
              </c:ext>
            </c:extLst>
          </c:dLbls>
          <c:cat>
            <c:strRef>
              <c:f>'Calculos '!$O$2:$T$2</c:f>
              <c:strCache>
                <c:ptCount val="6"/>
                <c:pt idx="0">
                  <c:v>ESTRATÉGIA</c:v>
                </c:pt>
                <c:pt idx="1">
                  <c:v>ADQUISICIÓN</c:v>
                </c:pt>
                <c:pt idx="2">
                  <c:v>CONTROL</c:v>
                </c:pt>
                <c:pt idx="3">
                  <c:v>MERCADO</c:v>
                </c:pt>
                <c:pt idx="4">
                  <c:v>MANTENIMIENTO</c:v>
                </c:pt>
                <c:pt idx="5">
                  <c:v>DESCARTE</c:v>
                </c:pt>
              </c:strCache>
            </c:strRef>
          </c:cat>
          <c:val>
            <c:numRef>
              <c:f>'Calculos '!$O$3:$T$3</c:f>
              <c:numCache>
                <c:formatCode>0%</c:formatCode>
                <c:ptCount val="6"/>
                <c:pt idx="0">
                  <c:v>0.49600000000000005</c:v>
                </c:pt>
                <c:pt idx="1">
                  <c:v>0.34499999999999997</c:v>
                </c:pt>
                <c:pt idx="2">
                  <c:v>0.48375000000000007</c:v>
                </c:pt>
                <c:pt idx="3">
                  <c:v>0</c:v>
                </c:pt>
                <c:pt idx="4">
                  <c:v>0.37250000000000011</c:v>
                </c:pt>
                <c:pt idx="5">
                  <c:v>-0.21500000000000002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0D55-4D42-B205-10E6472A8B21}"/>
            </c:ext>
          </c:extLst>
        </c:ser>
        <c:dLbls>
          <c:dLblPos val="outEnd"/>
          <c:showLegendKey val="0"/>
          <c:showVal val="1"/>
          <c:showCatName val="0"/>
          <c:showSerName val="0"/>
          <c:showPercent val="0"/>
          <c:showBubbleSize val="0"/>
        </c:dLbls>
        <c:gapWidth val="444"/>
        <c:overlap val="-90"/>
        <c:axId val="213480336"/>
        <c:axId val="213482000"/>
      </c:barChart>
      <c:catAx>
        <c:axId val="213480336"/>
        <c:scaling>
          <c:orientation val="minMax"/>
        </c:scaling>
        <c:delete val="0"/>
        <c:axPos val="b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15000"/>
                <a:lumOff val="8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800" b="0" i="0" u="none" strike="noStrike" kern="1200" cap="all" spc="120" normalizeH="0" baseline="0">
                <a:solidFill>
                  <a:schemeClr val="tx1">
                    <a:lumMod val="65000"/>
                    <a:lumOff val="35000"/>
                  </a:schemeClr>
                </a:solidFill>
                <a:latin typeface="Century Gothic" panose="020B0502020202020204" pitchFamily="34" charset="0"/>
                <a:ea typeface="+mn-ea"/>
                <a:cs typeface="+mn-cs"/>
              </a:defRPr>
            </a:pPr>
            <a:endParaRPr lang="pt-BR"/>
          </a:p>
        </c:txPr>
        <c:crossAx val="213482000"/>
        <c:crosses val="autoZero"/>
        <c:auto val="1"/>
        <c:lblAlgn val="ctr"/>
        <c:lblOffset val="100"/>
        <c:noMultiLvlLbl val="0"/>
      </c:catAx>
      <c:valAx>
        <c:axId val="213482000"/>
        <c:scaling>
          <c:orientation val="minMax"/>
        </c:scaling>
        <c:delete val="1"/>
        <c:axPos val="l"/>
        <c:numFmt formatCode="0%" sourceLinked="1"/>
        <c:majorTickMark val="none"/>
        <c:minorTickMark val="none"/>
        <c:tickLblPos val="nextTo"/>
        <c:crossAx val="213480336"/>
        <c:crosses val="autoZero"/>
        <c:crossBetween val="between"/>
      </c:valAx>
      <c:spPr>
        <a:noFill/>
        <a:ln>
          <a:noFill/>
        </a:ln>
        <a:effectLst/>
      </c:spPr>
    </c:plotArea>
    <c:plotVisOnly val="1"/>
    <c:dispBlanksAs val="gap"/>
    <c:showDLblsOverMax val="0"/>
  </c:chart>
  <c:spPr>
    <a:solidFill>
      <a:schemeClr val="lt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pt-BR"/>
    </a:p>
  </c:txPr>
  <c:printSettings>
    <c:headerFooter/>
    <c:pageMargins b="0.78740157499999996" l="0.511811024" r="0.511811024" t="0.78740157499999996" header="0.31496062000000002" footer="0.31496062000000002"/>
    <c:pageSetup/>
  </c:printSettings>
</c:chartSpace>
</file>

<file path=xl/charts/chart7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pt-BR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1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Century Gothic" panose="020B0502020202020204" pitchFamily="34" charset="0"/>
                <a:ea typeface="+mn-ea"/>
                <a:cs typeface="+mn-cs"/>
              </a:defRPr>
            </a:pPr>
            <a:r>
              <a:rPr lang="pt-BR" b="1">
                <a:latin typeface="Century Gothic" panose="020B0502020202020204" pitchFamily="34" charset="0"/>
              </a:rPr>
              <a:t>SUBGRUPOS</a:t>
            </a:r>
          </a:p>
        </c:rich>
      </c:tx>
      <c:layout>
        <c:manualLayout>
          <c:xMode val="edge"/>
          <c:yMode val="edge"/>
          <c:x val="0.27566771819137753"/>
          <c:y val="0"/>
        </c:manualLayout>
      </c:layout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1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Century Gothic" panose="020B0502020202020204" pitchFamily="34" charset="0"/>
              <a:ea typeface="+mn-ea"/>
              <a:cs typeface="+mn-cs"/>
            </a:defRPr>
          </a:pPr>
          <a:endParaRPr lang="pt-BR"/>
        </a:p>
      </c:txPr>
    </c:title>
    <c:autoTitleDeleted val="0"/>
    <c:plotArea>
      <c:layout>
        <c:manualLayout>
          <c:layoutTarget val="inner"/>
          <c:xMode val="edge"/>
          <c:yMode val="edge"/>
          <c:x val="0.29289344892494501"/>
          <c:y val="0.20662875473899095"/>
          <c:w val="0.41690649274901243"/>
          <c:h val="0.7165580344123651"/>
        </c:manualLayout>
      </c:layout>
      <c:radarChart>
        <c:radarStyle val="marker"/>
        <c:varyColors val="0"/>
        <c:ser>
          <c:idx val="0"/>
          <c:order val="0"/>
          <c:tx>
            <c:strRef>
              <c:f>'Calculos '!$F$29</c:f>
              <c:strCache>
                <c:ptCount val="1"/>
                <c:pt idx="0">
                  <c:v>Total</c:v>
                </c:pt>
              </c:strCache>
            </c:strRef>
          </c:tx>
          <c:spPr>
            <a:ln w="28575" cap="rnd">
              <a:solidFill>
                <a:schemeClr val="accent1"/>
              </a:solidFill>
              <a:round/>
            </a:ln>
            <a:effectLst/>
          </c:spPr>
          <c:marker>
            <c:symbol val="none"/>
          </c:marker>
          <c:cat>
            <c:strRef>
              <c:f>'Calculos '!$G$28:$U$28</c:f>
              <c:strCache>
                <c:ptCount val="15"/>
                <c:pt idx="0">
                  <c:v>E2E</c:v>
                </c:pt>
                <c:pt idx="1">
                  <c:v>Prevención de Pérdida</c:v>
                </c:pt>
                <c:pt idx="2">
                  <c:v>Mejora Contínua</c:v>
                </c:pt>
                <c:pt idx="3">
                  <c:v>Definiciones Estrategicas</c:v>
                </c:pt>
                <c:pt idx="4">
                  <c:v>Eficiencia Operativa</c:v>
                </c:pt>
                <c:pt idx="5">
                  <c:v>Planificación Financiera</c:v>
                </c:pt>
                <c:pt idx="6">
                  <c:v>Gestión de pérdida</c:v>
                </c:pt>
                <c:pt idx="7">
                  <c:v>Proveedores</c:v>
                </c:pt>
                <c:pt idx="8">
                  <c:v>Conectividad</c:v>
                </c:pt>
                <c:pt idx="9">
                  <c:v>Sustentabilidad</c:v>
                </c:pt>
                <c:pt idx="10">
                  <c:v>Control del Stock</c:v>
                </c:pt>
                <c:pt idx="11">
                  <c:v>Política organizacional</c:v>
                </c:pt>
                <c:pt idx="12">
                  <c:v>SLA y Analisis Operativas</c:v>
                </c:pt>
                <c:pt idx="13">
                  <c:v>Herramientas de Instalación</c:v>
                </c:pt>
                <c:pt idx="14">
                  <c:v>Maximización de Ventas</c:v>
                </c:pt>
              </c:strCache>
            </c:strRef>
          </c:cat>
          <c:val>
            <c:numRef>
              <c:f>'Calculos '!$G$29:$U$29</c:f>
              <c:numCache>
                <c:formatCode>0.00%</c:formatCode>
                <c:ptCount val="15"/>
                <c:pt idx="0">
                  <c:v>6.9999999999999993E-2</c:v>
                </c:pt>
                <c:pt idx="1">
                  <c:v>0</c:v>
                </c:pt>
                <c:pt idx="2">
                  <c:v>0</c:v>
                </c:pt>
                <c:pt idx="3">
                  <c:v>0</c:v>
                </c:pt>
                <c:pt idx="4">
                  <c:v>0</c:v>
                </c:pt>
                <c:pt idx="5">
                  <c:v>0</c:v>
                </c:pt>
                <c:pt idx="6">
                  <c:v>0</c:v>
                </c:pt>
                <c:pt idx="7">
                  <c:v>0</c:v>
                </c:pt>
                <c:pt idx="8">
                  <c:v>0</c:v>
                </c:pt>
                <c:pt idx="9">
                  <c:v>0</c:v>
                </c:pt>
                <c:pt idx="10">
                  <c:v>0</c:v>
                </c:pt>
                <c:pt idx="11">
                  <c:v>5.0000000000000001E-3</c:v>
                </c:pt>
                <c:pt idx="12" formatCode="0%">
                  <c:v>0</c:v>
                </c:pt>
                <c:pt idx="13" formatCode="0%">
                  <c:v>0</c:v>
                </c:pt>
                <c:pt idx="14" formatCode="0%">
                  <c:v>0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0096-4593-976B-576682AAE34F}"/>
            </c:ext>
          </c:extLst>
        </c:ser>
        <c:ser>
          <c:idx val="1"/>
          <c:order val="1"/>
          <c:tx>
            <c:strRef>
              <c:f>'Calculos '!$F$30</c:f>
              <c:strCache>
                <c:ptCount val="1"/>
                <c:pt idx="0">
                  <c:v>STATUS ACTUAL</c:v>
                </c:pt>
              </c:strCache>
            </c:strRef>
          </c:tx>
          <c:spPr>
            <a:ln w="28575" cap="rnd">
              <a:solidFill>
                <a:schemeClr val="accent2"/>
              </a:solidFill>
              <a:round/>
            </a:ln>
            <a:effectLst/>
          </c:spPr>
          <c:marker>
            <c:symbol val="none"/>
          </c:marker>
          <c:cat>
            <c:strRef>
              <c:f>'Calculos '!$G$28:$U$28</c:f>
              <c:strCache>
                <c:ptCount val="15"/>
                <c:pt idx="0">
                  <c:v>E2E</c:v>
                </c:pt>
                <c:pt idx="1">
                  <c:v>Prevención de Pérdida</c:v>
                </c:pt>
                <c:pt idx="2">
                  <c:v>Mejora Contínua</c:v>
                </c:pt>
                <c:pt idx="3">
                  <c:v>Definiciones Estrategicas</c:v>
                </c:pt>
                <c:pt idx="4">
                  <c:v>Eficiencia Operativa</c:v>
                </c:pt>
                <c:pt idx="5">
                  <c:v>Planificación Financiera</c:v>
                </c:pt>
                <c:pt idx="6">
                  <c:v>Gestión de pérdida</c:v>
                </c:pt>
                <c:pt idx="7">
                  <c:v>Proveedores</c:v>
                </c:pt>
                <c:pt idx="8">
                  <c:v>Conectividad</c:v>
                </c:pt>
                <c:pt idx="9">
                  <c:v>Sustentabilidad</c:v>
                </c:pt>
                <c:pt idx="10">
                  <c:v>Control del Stock</c:v>
                </c:pt>
                <c:pt idx="11">
                  <c:v>Política organizacional</c:v>
                </c:pt>
                <c:pt idx="12">
                  <c:v>SLA y Analisis Operativas</c:v>
                </c:pt>
                <c:pt idx="13">
                  <c:v>Herramientas de Instalación</c:v>
                </c:pt>
                <c:pt idx="14">
                  <c:v>Maximización de Ventas</c:v>
                </c:pt>
              </c:strCache>
            </c:strRef>
          </c:cat>
          <c:val>
            <c:numRef>
              <c:f>'Calculos '!$G$30:$U$30</c:f>
              <c:numCache>
                <c:formatCode>0%</c:formatCode>
                <c:ptCount val="15"/>
                <c:pt idx="0">
                  <c:v>2.7000000000000003E-2</c:v>
                </c:pt>
                <c:pt idx="1">
                  <c:v>0</c:v>
                </c:pt>
                <c:pt idx="2">
                  <c:v>0</c:v>
                </c:pt>
                <c:pt idx="3">
                  <c:v>0</c:v>
                </c:pt>
                <c:pt idx="4">
                  <c:v>0</c:v>
                </c:pt>
                <c:pt idx="5">
                  <c:v>0</c:v>
                </c:pt>
                <c:pt idx="6">
                  <c:v>0</c:v>
                </c:pt>
                <c:pt idx="7">
                  <c:v>0</c:v>
                </c:pt>
                <c:pt idx="8">
                  <c:v>0</c:v>
                </c:pt>
                <c:pt idx="9">
                  <c:v>0</c:v>
                </c:pt>
                <c:pt idx="10">
                  <c:v>0</c:v>
                </c:pt>
                <c:pt idx="11">
                  <c:v>0</c:v>
                </c:pt>
                <c:pt idx="12">
                  <c:v>0</c:v>
                </c:pt>
                <c:pt idx="13">
                  <c:v>0</c:v>
                </c:pt>
                <c:pt idx="14">
                  <c:v>0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1-0096-4593-976B-576682AAE34F}"/>
            </c:ext>
          </c:extLst>
        </c:ser>
        <c:ser>
          <c:idx val="2"/>
          <c:order val="2"/>
          <c:tx>
            <c:strRef>
              <c:f>'Calculos '!$F$31</c:f>
              <c:strCache>
                <c:ptCount val="1"/>
                <c:pt idx="0">
                  <c:v>Plano FUTURO</c:v>
                </c:pt>
              </c:strCache>
            </c:strRef>
          </c:tx>
          <c:spPr>
            <a:ln w="28575" cap="rnd">
              <a:solidFill>
                <a:schemeClr val="accent3"/>
              </a:solidFill>
              <a:round/>
            </a:ln>
            <a:effectLst/>
          </c:spPr>
          <c:marker>
            <c:symbol val="none"/>
          </c:marker>
          <c:cat>
            <c:strRef>
              <c:f>'Calculos '!$G$28:$U$28</c:f>
              <c:strCache>
                <c:ptCount val="15"/>
                <c:pt idx="0">
                  <c:v>E2E</c:v>
                </c:pt>
                <c:pt idx="1">
                  <c:v>Prevención de Pérdida</c:v>
                </c:pt>
                <c:pt idx="2">
                  <c:v>Mejora Contínua</c:v>
                </c:pt>
                <c:pt idx="3">
                  <c:v>Definiciones Estrategicas</c:v>
                </c:pt>
                <c:pt idx="4">
                  <c:v>Eficiencia Operativa</c:v>
                </c:pt>
                <c:pt idx="5">
                  <c:v>Planificación Financiera</c:v>
                </c:pt>
                <c:pt idx="6">
                  <c:v>Gestión de pérdida</c:v>
                </c:pt>
                <c:pt idx="7">
                  <c:v>Proveedores</c:v>
                </c:pt>
                <c:pt idx="8">
                  <c:v>Conectividad</c:v>
                </c:pt>
                <c:pt idx="9">
                  <c:v>Sustentabilidad</c:v>
                </c:pt>
                <c:pt idx="10">
                  <c:v>Control del Stock</c:v>
                </c:pt>
                <c:pt idx="11">
                  <c:v>Política organizacional</c:v>
                </c:pt>
                <c:pt idx="12">
                  <c:v>SLA y Analisis Operativas</c:v>
                </c:pt>
                <c:pt idx="13">
                  <c:v>Herramientas de Instalación</c:v>
                </c:pt>
                <c:pt idx="14">
                  <c:v>Maximización de Ventas</c:v>
                </c:pt>
              </c:strCache>
            </c:strRef>
          </c:cat>
          <c:val>
            <c:numRef>
              <c:f>'Calculos '!$G$31:$U$31</c:f>
              <c:numCache>
                <c:formatCode>0%</c:formatCode>
                <c:ptCount val="15"/>
                <c:pt idx="0">
                  <c:v>6.2499999999999993E-2</c:v>
                </c:pt>
                <c:pt idx="1">
                  <c:v>0</c:v>
                </c:pt>
                <c:pt idx="2">
                  <c:v>0</c:v>
                </c:pt>
                <c:pt idx="3">
                  <c:v>0</c:v>
                </c:pt>
                <c:pt idx="4">
                  <c:v>0</c:v>
                </c:pt>
                <c:pt idx="5">
                  <c:v>0</c:v>
                </c:pt>
                <c:pt idx="6">
                  <c:v>0</c:v>
                </c:pt>
                <c:pt idx="7">
                  <c:v>0</c:v>
                </c:pt>
                <c:pt idx="8">
                  <c:v>0</c:v>
                </c:pt>
                <c:pt idx="9">
                  <c:v>0</c:v>
                </c:pt>
                <c:pt idx="10">
                  <c:v>0</c:v>
                </c:pt>
                <c:pt idx="11">
                  <c:v>5.0000000000000001E-3</c:v>
                </c:pt>
                <c:pt idx="12">
                  <c:v>0</c:v>
                </c:pt>
                <c:pt idx="13">
                  <c:v>0</c:v>
                </c:pt>
                <c:pt idx="14">
                  <c:v>0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2-0096-4593-976B-576682AAE34F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axId val="132762464"/>
        <c:axId val="132751648"/>
      </c:radarChart>
      <c:catAx>
        <c:axId val="132762464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15000"/>
                <a:lumOff val="85000"/>
              </a:schemeClr>
            </a:solidFill>
            <a:round/>
          </a:ln>
          <a:effectLst/>
        </c:spPr>
        <c:txPr>
          <a:bodyPr rot="0" spcFirstLastPara="1" vertOverflow="ellipsis" wrap="square" anchor="t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pt-BR"/>
          </a:p>
        </c:txPr>
        <c:crossAx val="132751648"/>
        <c:crosses val="autoZero"/>
        <c:auto val="1"/>
        <c:lblAlgn val="ctr"/>
        <c:lblOffset val="100"/>
        <c:noMultiLvlLbl val="0"/>
      </c:catAx>
      <c:valAx>
        <c:axId val="132751648"/>
        <c:scaling>
          <c:orientation val="minMax"/>
        </c:scaling>
        <c:delete val="1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0.00%" sourceLinked="1"/>
        <c:majorTickMark val="none"/>
        <c:minorTickMark val="none"/>
        <c:tickLblPos val="nextTo"/>
        <c:crossAx val="132762464"/>
        <c:crosses val="autoZero"/>
        <c:crossBetween val="between"/>
      </c:valAx>
      <c:spPr>
        <a:noFill/>
        <a:ln>
          <a:noFill/>
        </a:ln>
        <a:effectLst/>
      </c:spPr>
    </c:plotArea>
    <c:legend>
      <c:legendPos val="b"/>
      <c:layout>
        <c:manualLayout>
          <c:xMode val="edge"/>
          <c:yMode val="edge"/>
          <c:x val="0.25333233976667741"/>
          <c:y val="0.93644023310645497"/>
          <c:w val="0.51015971583993636"/>
          <c:h val="6.3559766893545089E-2"/>
        </c:manualLayout>
      </c:layout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pt-BR"/>
        </a:p>
      </c:txPr>
    </c:legend>
    <c:plotVisOnly val="1"/>
    <c:dispBlanksAs val="gap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pt-BR"/>
    </a:p>
  </c:txPr>
  <c:printSettings>
    <c:headerFooter/>
    <c:pageMargins b="0.78740157499999996" l="0.511811024" r="0.511811024" t="0.78740157499999996" header="0.31496062000000002" footer="0.31496062000000002"/>
    <c:pageSetup/>
  </c:printSettings>
</c:chartSpace>
</file>

<file path=xl/charts/chart8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pt-BR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2000" b="1" i="0" u="none" strike="noStrike" kern="1200" cap="all" spc="120" normalizeH="0" baseline="0">
                <a:solidFill>
                  <a:schemeClr val="tx1">
                    <a:lumMod val="65000"/>
                    <a:lumOff val="35000"/>
                  </a:schemeClr>
                </a:solidFill>
                <a:latin typeface="Century Gothic" panose="020B0502020202020204" pitchFamily="34" charset="0"/>
                <a:ea typeface="+mn-ea"/>
                <a:cs typeface="+mn-cs"/>
              </a:defRPr>
            </a:pPr>
            <a:r>
              <a:rPr lang="pt-BR" sz="2000">
                <a:latin typeface="Century Gothic" panose="020B0502020202020204" pitchFamily="34" charset="0"/>
              </a:rPr>
              <a:t>ANÁLISE de TendÊncia</a:t>
            </a:r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2000" b="1" i="0" u="none" strike="noStrike" kern="1200" cap="all" spc="120" normalizeH="0" baseline="0">
              <a:solidFill>
                <a:schemeClr val="tx1">
                  <a:lumMod val="65000"/>
                  <a:lumOff val="35000"/>
                </a:schemeClr>
              </a:solidFill>
              <a:latin typeface="Century Gothic" panose="020B0502020202020204" pitchFamily="34" charset="0"/>
              <a:ea typeface="+mn-ea"/>
              <a:cs typeface="+mn-cs"/>
            </a:defRPr>
          </a:pPr>
          <a:endParaRPr lang="pt-BR"/>
        </a:p>
      </c:txPr>
    </c:title>
    <c:autoTitleDeleted val="0"/>
    <c:plotArea>
      <c:layout/>
      <c:barChart>
        <c:barDir val="col"/>
        <c:grouping val="clustered"/>
        <c:varyColors val="0"/>
        <c:ser>
          <c:idx val="0"/>
          <c:order val="0"/>
          <c:spPr>
            <a:solidFill>
              <a:schemeClr val="accent1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-5400000" spcFirstLastPara="1" vertOverflow="clip" horzOverflow="clip" vert="horz" wrap="square" lIns="38100" tIns="19050" rIns="38100" bIns="19050" anchor="ctr" anchorCtr="1">
                <a:spAutoFit/>
              </a:bodyPr>
              <a:lstStyle/>
              <a:p>
                <a:pPr>
                  <a:defRPr sz="1400" b="0" i="0" u="none" strike="noStrike" kern="1200" baseline="0">
                    <a:solidFill>
                      <a:schemeClr val="tx1">
                        <a:lumMod val="50000"/>
                        <a:lumOff val="50000"/>
                      </a:schemeClr>
                    </a:solidFill>
                    <a:latin typeface="Century Gothic" panose="020B0502020202020204" pitchFamily="34" charset="0"/>
                    <a:ea typeface="+mn-ea"/>
                    <a:cs typeface="+mn-cs"/>
                  </a:defRPr>
                </a:pPr>
                <a:endParaRPr lang="pt-B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</a:ln>
                    <a:effectLst/>
                  </c:spPr>
                </c15:leaderLines>
              </c:ext>
            </c:extLst>
          </c:dLbls>
          <c:val>
            <c:numRef>
              <c:f>'Analisis Items'!#REF!</c:f>
              <c:numCache>
                <c:formatCode>General</c:formatCode>
                <c:ptCount val="1"/>
                <c:pt idx="0">
                  <c:v>1</c:v>
                </c:pt>
              </c:numCache>
            </c:numRef>
          </c:val>
          <c:extLst>
            <c:ext xmlns:c15="http://schemas.microsoft.com/office/drawing/2012/chart" uri="{02D57815-91ED-43cb-92C2-25804820EDAC}">
              <c15:filteredCategoryTitle>
                <c15:cat>
                  <c:strRef>
                    <c:extLst>
                      <c:ext uri="{02D57815-91ED-43cb-92C2-25804820EDAC}">
                        <c15:formulaRef>
                          <c15:sqref>'Analisis Items'!#REF!</c15:sqref>
                        </c15:formulaRef>
                      </c:ext>
                    </c:extLst>
                    <c:strCache>
                      <c:ptCount val="1"/>
                      <c:pt idx="0">
                        <c:v>#REF!</c:v>
                      </c:pt>
                    </c:strCache>
                  </c:strRef>
                </c15:cat>
              </c15:filteredCategoryTitle>
            </c:ext>
            <c:ext xmlns:c16="http://schemas.microsoft.com/office/drawing/2014/chart" uri="{C3380CC4-5D6E-409C-BE32-E72D297353CC}">
              <c16:uniqueId val="{00000004-96E3-469A-BF94-4141DC9A504D}"/>
            </c:ext>
          </c:extLst>
        </c:ser>
        <c:dLbls>
          <c:dLblPos val="outEnd"/>
          <c:showLegendKey val="0"/>
          <c:showVal val="1"/>
          <c:showCatName val="0"/>
          <c:showSerName val="0"/>
          <c:showPercent val="0"/>
          <c:showBubbleSize val="0"/>
        </c:dLbls>
        <c:gapWidth val="444"/>
        <c:overlap val="-90"/>
        <c:axId val="132728768"/>
        <c:axId val="132736672"/>
      </c:barChart>
      <c:catAx>
        <c:axId val="132728768"/>
        <c:scaling>
          <c:orientation val="minMax"/>
        </c:scaling>
        <c:delete val="0"/>
        <c:axPos val="b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15000"/>
                <a:lumOff val="8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1400" b="0" i="0" u="none" strike="noStrike" kern="1200" cap="all" spc="120" normalizeH="0" baseline="0">
                <a:solidFill>
                  <a:schemeClr val="tx1">
                    <a:lumMod val="65000"/>
                    <a:lumOff val="35000"/>
                  </a:schemeClr>
                </a:solidFill>
                <a:latin typeface="Century Gothic" panose="020B0502020202020204" pitchFamily="34" charset="0"/>
                <a:ea typeface="+mn-ea"/>
                <a:cs typeface="+mn-cs"/>
              </a:defRPr>
            </a:pPr>
            <a:endParaRPr lang="pt-BR"/>
          </a:p>
        </c:txPr>
        <c:crossAx val="132736672"/>
        <c:crosses val="autoZero"/>
        <c:auto val="1"/>
        <c:lblAlgn val="ctr"/>
        <c:lblOffset val="100"/>
        <c:noMultiLvlLbl val="0"/>
      </c:catAx>
      <c:valAx>
        <c:axId val="132736672"/>
        <c:scaling>
          <c:orientation val="minMax"/>
        </c:scaling>
        <c:delete val="1"/>
        <c:axPos val="l"/>
        <c:numFmt formatCode="General" sourceLinked="1"/>
        <c:majorTickMark val="none"/>
        <c:minorTickMark val="none"/>
        <c:tickLblPos val="nextTo"/>
        <c:crossAx val="132728768"/>
        <c:crosses val="autoZero"/>
        <c:crossBetween val="between"/>
      </c:valAx>
      <c:spPr>
        <a:noFill/>
        <a:ln>
          <a:noFill/>
        </a:ln>
        <a:effectLst/>
      </c:spPr>
    </c:plotArea>
    <c:plotVisOnly val="1"/>
    <c:dispBlanksAs val="gap"/>
    <c:showDLblsOverMax val="0"/>
  </c:chart>
  <c:spPr>
    <a:solidFill>
      <a:schemeClr val="lt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pt-BR"/>
    </a:p>
  </c:txPr>
  <c:printSettings>
    <c:headerFooter/>
    <c:pageMargins b="0.78740157499999996" l="0.511811024" r="0.511811024" t="0.78740157499999996" header="0.31496062000000002" footer="0.31496062000000002"/>
    <c:pageSetup/>
  </c:printSettings>
</c:chartSpace>
</file>

<file path=xl/charts/chart9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pt-BR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2000" b="1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Century Gothic" panose="020B0502020202020204" pitchFamily="34" charset="0"/>
                <a:ea typeface="+mn-ea"/>
                <a:cs typeface="+mn-cs"/>
              </a:defRPr>
            </a:pPr>
            <a:r>
              <a:rPr lang="pt-BR" sz="2000" b="1">
                <a:latin typeface="Century Gothic" panose="020B0502020202020204" pitchFamily="34" charset="0"/>
              </a:rPr>
              <a:t>PONTUAÇÃO</a:t>
            </a:r>
            <a:r>
              <a:rPr lang="pt-BR" sz="2000" b="1" baseline="0">
                <a:latin typeface="Century Gothic" panose="020B0502020202020204" pitchFamily="34" charset="0"/>
              </a:rPr>
              <a:t> ATUAL E FUTURA</a:t>
            </a:r>
            <a:endParaRPr lang="pt-BR" sz="2000" b="1">
              <a:latin typeface="Century Gothic" panose="020B0502020202020204" pitchFamily="34" charset="0"/>
            </a:endParaRPr>
          </a:p>
        </c:rich>
      </c:tx>
      <c:layout>
        <c:manualLayout>
          <c:xMode val="edge"/>
          <c:yMode val="edge"/>
          <c:x val="0.21655594761898403"/>
          <c:y val="2.346102612570255E-3"/>
        </c:manualLayout>
      </c:layout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2000" b="1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Century Gothic" panose="020B0502020202020204" pitchFamily="34" charset="0"/>
              <a:ea typeface="+mn-ea"/>
              <a:cs typeface="+mn-cs"/>
            </a:defRPr>
          </a:pPr>
          <a:endParaRPr lang="pt-BR"/>
        </a:p>
      </c:txPr>
    </c:title>
    <c:autoTitleDeleted val="0"/>
    <c:plotArea>
      <c:layout>
        <c:manualLayout>
          <c:layoutTarget val="inner"/>
          <c:xMode val="edge"/>
          <c:yMode val="edge"/>
          <c:x val="0.16257737876223416"/>
          <c:y val="0.12058823897226113"/>
          <c:w val="0.6076225122470803"/>
          <c:h val="0.83814334841221549"/>
        </c:manualLayout>
      </c:layout>
      <c:radarChart>
        <c:radarStyle val="marker"/>
        <c:varyColors val="0"/>
        <c:ser>
          <c:idx val="0"/>
          <c:order val="0"/>
          <c:spPr>
            <a:ln w="28575" cap="rnd">
              <a:solidFill>
                <a:schemeClr val="accent1"/>
              </a:solidFill>
              <a:round/>
            </a:ln>
            <a:effectLst/>
          </c:spPr>
          <c:marker>
            <c:symbol val="none"/>
          </c:marker>
          <c:val>
            <c:numRef>
              <c:f>'Analisis Items'!#REF!</c:f>
              <c:numCache>
                <c:formatCode>General</c:formatCode>
                <c:ptCount val="1"/>
                <c:pt idx="0">
                  <c:v>1</c:v>
                </c:pt>
              </c:numCache>
            </c:numRef>
          </c:val>
          <c:extLst>
            <c:ext xmlns:c15="http://schemas.microsoft.com/office/drawing/2012/chart" uri="{02D57815-91ED-43cb-92C2-25804820EDAC}">
              <c15:filteredSeriesTitle>
                <c15:tx>
                  <c:strRef>
                    <c:extLst>
                      <c:ext uri="{02D57815-91ED-43cb-92C2-25804820EDAC}">
                        <c15:formulaRef>
                          <c15:sqref>'Analisis Items'!#REF!</c15:sqref>
                        </c15:formulaRef>
                      </c:ext>
                    </c:extLst>
                    <c:strCache>
                      <c:ptCount val="1"/>
                      <c:pt idx="0">
                        <c:v>#REF!</c:v>
                      </c:pt>
                    </c:strCache>
                  </c:strRef>
                </c15:tx>
              </c15:filteredSeriesTitle>
            </c:ext>
            <c:ext xmlns:c15="http://schemas.microsoft.com/office/drawing/2012/chart" uri="{02D57815-91ED-43cb-92C2-25804820EDAC}">
              <c15:filteredCategoryTitle>
                <c15:cat>
                  <c:strRef>
                    <c:extLst>
                      <c:ext uri="{02D57815-91ED-43cb-92C2-25804820EDAC}">
                        <c15:formulaRef>
                          <c15:sqref>'Analisis Items'!#REF!</c15:sqref>
                        </c15:formulaRef>
                      </c:ext>
                    </c:extLst>
                    <c:strCache>
                      <c:ptCount val="1"/>
                      <c:pt idx="0">
                        <c:v>#REF!</c:v>
                      </c:pt>
                    </c:strCache>
                  </c:strRef>
                </c15:cat>
              </c15:filteredCategoryTitle>
            </c:ext>
            <c:ext xmlns:c16="http://schemas.microsoft.com/office/drawing/2014/chart" uri="{C3380CC4-5D6E-409C-BE32-E72D297353CC}">
              <c16:uniqueId val="{00000000-CA75-401B-B87C-5AE9082FB73B}"/>
            </c:ext>
          </c:extLst>
        </c:ser>
        <c:ser>
          <c:idx val="1"/>
          <c:order val="1"/>
          <c:spPr>
            <a:ln w="28575" cap="rnd">
              <a:solidFill>
                <a:schemeClr val="accent2"/>
              </a:solidFill>
              <a:round/>
            </a:ln>
            <a:effectLst/>
          </c:spPr>
          <c:marker>
            <c:symbol val="none"/>
          </c:marker>
          <c:val>
            <c:numRef>
              <c:f>'Analisis Items'!#REF!</c:f>
              <c:numCache>
                <c:formatCode>General</c:formatCode>
                <c:ptCount val="1"/>
                <c:pt idx="0">
                  <c:v>1</c:v>
                </c:pt>
              </c:numCache>
            </c:numRef>
          </c:val>
          <c:extLst>
            <c:ext xmlns:c15="http://schemas.microsoft.com/office/drawing/2012/chart" uri="{02D57815-91ED-43cb-92C2-25804820EDAC}">
              <c15:filteredSeriesTitle>
                <c15:tx>
                  <c:strRef>
                    <c:extLst>
                      <c:ext uri="{02D57815-91ED-43cb-92C2-25804820EDAC}">
                        <c15:formulaRef>
                          <c15:sqref>'Analisis Items'!#REF!</c15:sqref>
                        </c15:formulaRef>
                      </c:ext>
                    </c:extLst>
                    <c:strCache>
                      <c:ptCount val="1"/>
                      <c:pt idx="0">
                        <c:v>#REF!</c:v>
                      </c:pt>
                    </c:strCache>
                  </c:strRef>
                </c15:tx>
              </c15:filteredSeriesTitle>
            </c:ext>
            <c:ext xmlns:c15="http://schemas.microsoft.com/office/drawing/2012/chart" uri="{02D57815-91ED-43cb-92C2-25804820EDAC}">
              <c15:filteredCategoryTitle>
                <c15:cat>
                  <c:strRef>
                    <c:extLst>
                      <c:ext uri="{02D57815-91ED-43cb-92C2-25804820EDAC}">
                        <c15:formulaRef>
                          <c15:sqref>'Analisis Items'!#REF!</c15:sqref>
                        </c15:formulaRef>
                      </c:ext>
                    </c:extLst>
                    <c:strCache>
                      <c:ptCount val="1"/>
                      <c:pt idx="0">
                        <c:v>#REF!</c:v>
                      </c:pt>
                    </c:strCache>
                  </c:strRef>
                </c15:cat>
              </c15:filteredCategoryTitle>
            </c:ext>
            <c:ext xmlns:c16="http://schemas.microsoft.com/office/drawing/2014/chart" uri="{C3380CC4-5D6E-409C-BE32-E72D297353CC}">
              <c16:uniqueId val="{00000001-CA75-401B-B87C-5AE9082FB73B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axId val="132762464"/>
        <c:axId val="132751648"/>
      </c:radarChart>
      <c:catAx>
        <c:axId val="132762464"/>
        <c:scaling>
          <c:orientation val="minMax"/>
        </c:scaling>
        <c:delete val="0"/>
        <c:axPos val="b"/>
        <c:numFmt formatCode="@" sourceLinked="0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15000"/>
                <a:lumOff val="85000"/>
              </a:schemeClr>
            </a:solidFill>
            <a:round/>
          </a:ln>
          <a:effectLst/>
        </c:spPr>
        <c:txPr>
          <a:bodyPr rot="0" spcFirstLastPara="1" vertOverflow="ellipsis" wrap="square" anchor="ctr" anchorCtr="1"/>
          <a:lstStyle/>
          <a:p>
            <a:pPr>
              <a:defRPr sz="14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Century Gothic" panose="020B0502020202020204" pitchFamily="34" charset="0"/>
                <a:ea typeface="+mn-ea"/>
                <a:cs typeface="+mn-cs"/>
              </a:defRPr>
            </a:pPr>
            <a:endParaRPr lang="pt-BR"/>
          </a:p>
        </c:txPr>
        <c:crossAx val="132751648"/>
        <c:crosses val="autoZero"/>
        <c:auto val="1"/>
        <c:lblAlgn val="ctr"/>
        <c:lblOffset val="100"/>
        <c:noMultiLvlLbl val="0"/>
      </c:catAx>
      <c:valAx>
        <c:axId val="132751648"/>
        <c:scaling>
          <c:orientation val="minMax"/>
        </c:scaling>
        <c:delete val="1"/>
        <c:axPos val="l"/>
        <c:majorGridlines>
          <c:spPr>
            <a:ln w="0" cap="flat" cmpd="sng" algn="ctr">
              <a:solidFill>
                <a:schemeClr val="tx1">
                  <a:lumMod val="15000"/>
                  <a:lumOff val="85000"/>
                </a:schemeClr>
              </a:solidFill>
              <a:prstDash val="sysDash"/>
              <a:round/>
            </a:ln>
            <a:effectLst/>
          </c:spPr>
        </c:majorGridlines>
        <c:numFmt formatCode="General" sourceLinked="1"/>
        <c:majorTickMark val="none"/>
        <c:minorTickMark val="none"/>
        <c:tickLblPos val="nextTo"/>
        <c:crossAx val="132762464"/>
        <c:crosses val="autoZero"/>
        <c:crossBetween val="between"/>
        <c:majorUnit val="0.2"/>
      </c:valAx>
      <c:spPr>
        <a:noFill/>
        <a:ln>
          <a:noFill/>
        </a:ln>
        <a:effectLst/>
      </c:spPr>
    </c:plotArea>
    <c:legend>
      <c:legendPos val="b"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Century Gothic" panose="020B0502020202020204" pitchFamily="34" charset="0"/>
              <a:ea typeface="+mn-ea"/>
              <a:cs typeface="+mn-cs"/>
            </a:defRPr>
          </a:pPr>
          <a:endParaRPr lang="pt-BR"/>
        </a:p>
      </c:txPr>
    </c:legend>
    <c:plotVisOnly val="1"/>
    <c:dispBlanksAs val="gap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pt-BR"/>
    </a:p>
  </c:txPr>
  <c:printSettings>
    <c:headerFooter/>
    <c:pageMargins b="0.78740157499999996" l="0.511811024" r="0.511811024" t="0.78740157499999996" header="0.31496062000000002" footer="0.31496062000000002"/>
    <c:pageSetup/>
  </c:printSettings>
</c:chartSpace>
</file>

<file path=xl/charts/chart10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pt-BR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2000" b="1" i="0" u="none" strike="noStrike" kern="1200" cap="all" spc="120" normalizeH="0" baseline="0">
                <a:solidFill>
                  <a:schemeClr val="tx1">
                    <a:lumMod val="65000"/>
                    <a:lumOff val="35000"/>
                  </a:schemeClr>
                </a:solidFill>
                <a:latin typeface="Century Gothic" panose="020B0502020202020204" pitchFamily="34" charset="0"/>
                <a:ea typeface="+mn-ea"/>
                <a:cs typeface="+mn-cs"/>
              </a:defRPr>
            </a:pPr>
            <a:r>
              <a:rPr lang="pt-BR" sz="2000">
                <a:latin typeface="Century Gothic" panose="020B0502020202020204" pitchFamily="34" charset="0"/>
              </a:rPr>
              <a:t>MAPA DE OPORTUNIDADES vs FUTURO</a:t>
            </a:r>
          </a:p>
        </c:rich>
      </c:tx>
      <c:layout>
        <c:manualLayout>
          <c:xMode val="edge"/>
          <c:yMode val="edge"/>
          <c:x val="0.17063188976377955"/>
          <c:y val="2.7777777777777776E-2"/>
        </c:manualLayout>
      </c:layout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2000" b="1" i="0" u="none" strike="noStrike" kern="1200" cap="all" spc="120" normalizeH="0" baseline="0">
              <a:solidFill>
                <a:schemeClr val="tx1">
                  <a:lumMod val="65000"/>
                  <a:lumOff val="35000"/>
                </a:schemeClr>
              </a:solidFill>
              <a:latin typeface="Century Gothic" panose="020B0502020202020204" pitchFamily="34" charset="0"/>
              <a:ea typeface="+mn-ea"/>
              <a:cs typeface="+mn-cs"/>
            </a:defRPr>
          </a:pPr>
          <a:endParaRPr lang="pt-BR"/>
        </a:p>
      </c:txPr>
    </c:title>
    <c:autoTitleDeleted val="0"/>
    <c:plotArea>
      <c:layout/>
      <c:barChart>
        <c:barDir val="col"/>
        <c:grouping val="clustered"/>
        <c:varyColors val="0"/>
        <c:ser>
          <c:idx val="0"/>
          <c:order val="0"/>
          <c:spPr>
            <a:solidFill>
              <a:schemeClr val="accent1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-5400000" spcFirstLastPara="1" vertOverflow="clip" horzOverflow="clip" vert="horz" wrap="square" lIns="38100" tIns="19050" rIns="38100" bIns="19050" anchor="ctr" anchorCtr="1">
                <a:spAutoFit/>
              </a:bodyPr>
              <a:lstStyle/>
              <a:p>
                <a:pPr>
                  <a:defRPr sz="1400" b="0" i="0" u="none" strike="noStrike" kern="1200" baseline="0">
                    <a:solidFill>
                      <a:schemeClr val="tx1">
                        <a:lumMod val="50000"/>
                        <a:lumOff val="50000"/>
                      </a:schemeClr>
                    </a:solidFill>
                    <a:latin typeface="Century Gothic" panose="020B0502020202020204" pitchFamily="34" charset="0"/>
                    <a:ea typeface="+mn-ea"/>
                    <a:cs typeface="+mn-cs"/>
                  </a:defRPr>
                </a:pPr>
                <a:endParaRPr lang="pt-B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</a:ln>
                    <a:effectLst/>
                  </c:spPr>
                </c15:leaderLines>
              </c:ext>
            </c:extLst>
          </c:dLbls>
          <c:val>
            <c:numRef>
              <c:f>'Analisis Items'!#REF!</c:f>
              <c:numCache>
                <c:formatCode>General</c:formatCode>
                <c:ptCount val="1"/>
                <c:pt idx="0">
                  <c:v>1</c:v>
                </c:pt>
              </c:numCache>
            </c:numRef>
          </c:val>
          <c:extLst>
            <c:ext xmlns:c15="http://schemas.microsoft.com/office/drawing/2012/chart" uri="{02D57815-91ED-43cb-92C2-25804820EDAC}">
              <c15:filteredSeriesTitle>
                <c15:tx>
                  <c:strRef>
                    <c:extLst>
                      <c:ext uri="{02D57815-91ED-43cb-92C2-25804820EDAC}">
                        <c15:formulaRef>
                          <c15:sqref>'Analisis Items'!#REF!</c15:sqref>
                        </c15:formulaRef>
                      </c:ext>
                    </c:extLst>
                    <c:strCache>
                      <c:ptCount val="1"/>
                      <c:pt idx="0">
                        <c:v>#REF!</c:v>
                      </c:pt>
                    </c:strCache>
                  </c:strRef>
                </c15:tx>
              </c15:filteredSeriesTitle>
            </c:ext>
            <c:ext xmlns:c15="http://schemas.microsoft.com/office/drawing/2012/chart" uri="{02D57815-91ED-43cb-92C2-25804820EDAC}">
              <c15:filteredCategoryTitle>
                <c15:cat>
                  <c:strRef>
                    <c:extLst>
                      <c:ext uri="{02D57815-91ED-43cb-92C2-25804820EDAC}">
                        <c15:formulaRef>
                          <c15:sqref>'Analisis Items'!#REF!</c15:sqref>
                        </c15:formulaRef>
                      </c:ext>
                    </c:extLst>
                    <c:strCache>
                      <c:ptCount val="1"/>
                      <c:pt idx="0">
                        <c:v>#REF!</c:v>
                      </c:pt>
                    </c:strCache>
                  </c:strRef>
                </c15:cat>
              </c15:filteredCategoryTitle>
            </c:ext>
            <c:ext xmlns:c16="http://schemas.microsoft.com/office/drawing/2014/chart" uri="{C3380CC4-5D6E-409C-BE32-E72D297353CC}">
              <c16:uniqueId val="{00000000-6778-4FDF-AFA4-74E528B15642}"/>
            </c:ext>
          </c:extLst>
        </c:ser>
        <c:dLbls>
          <c:dLblPos val="outEnd"/>
          <c:showLegendKey val="0"/>
          <c:showVal val="1"/>
          <c:showCatName val="0"/>
          <c:showSerName val="0"/>
          <c:showPercent val="0"/>
          <c:showBubbleSize val="0"/>
        </c:dLbls>
        <c:gapWidth val="444"/>
        <c:overlap val="-90"/>
        <c:axId val="213480336"/>
        <c:axId val="213482000"/>
      </c:barChart>
      <c:catAx>
        <c:axId val="213480336"/>
        <c:scaling>
          <c:orientation val="minMax"/>
        </c:scaling>
        <c:delete val="0"/>
        <c:axPos val="b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15000"/>
                <a:lumOff val="8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1400" b="0" i="0" u="none" strike="noStrike" kern="1200" cap="all" spc="120" normalizeH="0" baseline="0">
                <a:solidFill>
                  <a:schemeClr val="tx1">
                    <a:lumMod val="65000"/>
                    <a:lumOff val="35000"/>
                  </a:schemeClr>
                </a:solidFill>
                <a:latin typeface="Century Gothic" panose="020B0502020202020204" pitchFamily="34" charset="0"/>
                <a:ea typeface="+mn-ea"/>
                <a:cs typeface="+mn-cs"/>
              </a:defRPr>
            </a:pPr>
            <a:endParaRPr lang="pt-BR"/>
          </a:p>
        </c:txPr>
        <c:crossAx val="213482000"/>
        <c:crosses val="autoZero"/>
        <c:auto val="1"/>
        <c:lblAlgn val="ctr"/>
        <c:lblOffset val="100"/>
        <c:noMultiLvlLbl val="0"/>
      </c:catAx>
      <c:valAx>
        <c:axId val="213482000"/>
        <c:scaling>
          <c:orientation val="minMax"/>
        </c:scaling>
        <c:delete val="1"/>
        <c:axPos val="l"/>
        <c:numFmt formatCode="General" sourceLinked="1"/>
        <c:majorTickMark val="none"/>
        <c:minorTickMark val="none"/>
        <c:tickLblPos val="nextTo"/>
        <c:crossAx val="213480336"/>
        <c:crosses val="autoZero"/>
        <c:crossBetween val="between"/>
      </c:valAx>
      <c:spPr>
        <a:noFill/>
        <a:ln>
          <a:noFill/>
        </a:ln>
        <a:effectLst/>
      </c:spPr>
    </c:plotArea>
    <c:plotVisOnly val="1"/>
    <c:dispBlanksAs val="gap"/>
    <c:showDLblsOverMax val="0"/>
  </c:chart>
  <c:spPr>
    <a:solidFill>
      <a:schemeClr val="lt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pt-BR"/>
    </a:p>
  </c:txPr>
  <c:printSettings>
    <c:headerFooter/>
    <c:pageMargins b="0.78740157499999996" l="0.511811024" r="0.511811024" t="0.78740157499999996" header="0.31496062000000002" footer="0.31496062000000002"/>
    <c:pageSetup/>
  </c:printSettings>
</c:chartSpace>
</file>

<file path=xl/charts/colors1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2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3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4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5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6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7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8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9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10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style1.xml><?xml version="1.0" encoding="utf-8"?>
<cs:chartStyle xmlns:cs="http://schemas.microsoft.com/office/drawing/2012/chartStyle" xmlns:a="http://schemas.openxmlformats.org/drawingml/2006/main" id="202">
  <cs:axisTitle>
    <cs:lnRef idx="0"/>
    <cs:fillRef idx="0"/>
    <cs:effectRef idx="0"/>
    <cs:fontRef idx="minor">
      <a:schemeClr val="tx1">
        <a:lumMod val="65000"/>
        <a:lumOff val="35000"/>
      </a:schemeClr>
    </cs:fontRef>
    <cs:defRPr sz="900" kern="1200" cap="all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800" kern="1200" cap="all" spc="120" normalizeH="0" baseline="0"/>
  </cs:categoryAxis>
  <cs:chartArea mods="allowNoFillOverride allowNoLineOverride">
    <cs:lnRef idx="0"/>
    <cs:fillRef idx="0"/>
    <cs:effectRef idx="0"/>
    <cs:fontRef idx="minor">
      <a:schemeClr val="dk1"/>
    </cs:fontRef>
    <cs:spPr>
      <a:solidFill>
        <a:schemeClr val="lt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hartArea>
  <cs:dataLabel>
    <cs:lnRef idx="0"/>
    <cs:fillRef idx="0"/>
    <cs:effectRef idx="0"/>
    <cs:fontRef idx="minor">
      <a:schemeClr val="tx1">
        <a:lumMod val="50000"/>
        <a:lumOff val="50000"/>
      </a:schemeClr>
    </cs:fontRef>
    <cs:defRPr sz="800" b="0" i="0" u="none" strike="noStrike" kern="1200" baseline="0"/>
    <cs:bodyPr rot="-5400000" spcFirstLastPara="1" vertOverflow="clip" horzOverflow="clip" vert="horz" wrap="square" lIns="38100" tIns="19050" rIns="38100" bIns="19050" anchor="ctr" anchorCtr="1">
      <a:spAutoFit/>
    </cs:bodyPr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0">
      <cs:styleClr val="auto"/>
    </cs:fillRef>
    <cs:effectRef idx="0"/>
    <cs:fontRef idx="minor">
      <a:schemeClr val="dk1"/>
    </cs:fontRef>
    <cs:spPr>
      <a:solidFill>
        <a:schemeClr val="phClr"/>
      </a:solidFill>
    </cs:spPr>
  </cs:dataPoint>
  <cs:dataPoint3D>
    <cs:lnRef idx="0"/>
    <cs:fillRef idx="0">
      <cs:styleClr val="auto"/>
    </cs:fillRef>
    <cs:effectRef idx="0"/>
    <cs:fontRef idx="minor">
      <a:schemeClr val="dk1"/>
    </cs:fontRef>
    <cs:spPr>
      <a:solidFill>
        <a:schemeClr val="phClr"/>
      </a:solidFill>
    </cs:spPr>
  </cs:dataPoint3D>
  <cs:dataPointLine>
    <cs:lnRef idx="0">
      <cs:styleClr val="auto"/>
    </cs:lnRef>
    <cs:fillRef idx="0"/>
    <cs:effectRef idx="0"/>
    <cs:fontRef idx="minor">
      <a:schemeClr val="dk1"/>
    </cs:fontRef>
    <cs:spPr>
      <a:ln w="2222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0">
      <cs:styleClr val="auto"/>
    </cs:fillRef>
    <cs:effectRef idx="0"/>
    <cs:fontRef idx="minor">
      <a:schemeClr val="dk1"/>
    </cs:fontRef>
    <cs:spPr>
      <a:solidFill>
        <a:schemeClr val="phClr"/>
      </a:solidFill>
      <a:ln w="9525">
        <a:solidFill>
          <a:schemeClr val="phClr"/>
        </a:solidFill>
        <a:round/>
      </a:ln>
    </cs:spPr>
  </cs:dataPointMarker>
  <cs:dataPointMarkerLayout size="6"/>
  <cs:dataPointWireframe>
    <cs:lnRef idx="0">
      <cs:styleClr val="auto"/>
    </cs:lnRef>
    <cs:fillRef idx="0"/>
    <cs:effectRef idx="0"/>
    <cs:fontRef idx="minor">
      <a:schemeClr val="dk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ln w="9525">
        <a:solidFill>
          <a:schemeClr val="tx1">
            <a:lumMod val="15000"/>
            <a:lumOff val="85000"/>
          </a:schemeClr>
        </a:solidFill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75000"/>
          <a:lumOff val="25000"/>
        </a:schemeClr>
      </a:solidFill>
      <a:ln w="9525">
        <a:solidFill>
          <a:schemeClr val="tx1">
            <a:lumMod val="15000"/>
            <a:lumOff val="85000"/>
          </a:schemeClr>
        </a:solidFill>
      </a:ln>
    </cs:spPr>
  </cs:downBar>
  <cs:dropLine>
    <cs:lnRef idx="0"/>
    <cs:fillRef idx="0"/>
    <cs:effectRef idx="0"/>
    <cs:fontRef idx="minor">
      <a:schemeClr val="dk1"/>
    </cs:fontRef>
    <cs:spPr>
      <a:ln w="9525">
        <a:solidFill>
          <a:schemeClr val="tx1">
            <a:lumMod val="35000"/>
            <a:lumOff val="65000"/>
          </a:schemeClr>
        </a:solidFill>
      </a:ln>
    </cs:spPr>
  </cs:dropLine>
  <cs:errorBar>
    <cs:lnRef idx="0"/>
    <cs:fillRef idx="0"/>
    <cs:effectRef idx="0"/>
    <cs:fontRef idx="minor">
      <a:schemeClr val="dk1"/>
    </cs:fontRef>
    <cs:spPr>
      <a:ln w="9525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dk1"/>
    </cs:fontRef>
  </cs:floor>
  <cs:gridlineMajor>
    <cs:lnRef idx="0"/>
    <cs:fillRef idx="0"/>
    <cs:effectRef idx="0"/>
    <cs:fontRef idx="minor">
      <a:schemeClr val="dk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dk1"/>
    </cs:fontRef>
    <cs:spPr>
      <a:ln>
        <a:solidFill>
          <a:schemeClr val="tx1">
            <a:lumMod val="5000"/>
            <a:lumOff val="95000"/>
          </a:schemeClr>
        </a:solidFill>
      </a:ln>
    </cs:spPr>
  </cs:gridlineMinor>
  <cs:hiLoLine>
    <cs:lnRef idx="0"/>
    <cs:fillRef idx="0"/>
    <cs:effectRef idx="0"/>
    <cs:fontRef idx="minor">
      <a:schemeClr val="dk1"/>
    </cs:fontRef>
    <cs:spPr>
      <a:ln w="9525">
        <a:solidFill>
          <a:schemeClr val="tx1">
            <a:lumMod val="50000"/>
            <a:lumOff val="50000"/>
          </a:schemeClr>
        </a:solidFill>
      </a:ln>
    </cs:spPr>
  </cs:hiLoLine>
  <cs:leaderLine>
    <cs:lnRef idx="0"/>
    <cs:fillRef idx="0"/>
    <cs:effectRef idx="0"/>
    <cs:fontRef idx="minor">
      <a:schemeClr val="dk1"/>
    </cs:fontRef>
    <cs:spPr>
      <a:ln w="9525">
        <a:solidFill>
          <a:schemeClr val="tx1">
            <a:lumMod val="35000"/>
            <a:lumOff val="65000"/>
          </a:schemeClr>
        </a:solidFill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dk1"/>
    </cs:fontRef>
  </cs:plotArea>
  <cs:plotArea3D mods="allowNoFillOverride allowNoLineOverride">
    <cs:lnRef idx="0"/>
    <cs:fillRef idx="0"/>
    <cs:effectRef idx="0"/>
    <cs:fontRef idx="minor">
      <a:schemeClr val="dk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seriesAxis>
  <cs:seriesLine>
    <cs:lnRef idx="0"/>
    <cs:fillRef idx="0"/>
    <cs:effectRef idx="0"/>
    <cs:fontRef idx="minor">
      <a:schemeClr val="dk1"/>
    </cs:fontRef>
    <cs:spPr>
      <a:ln w="9525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600" b="1" kern="1200" cap="all" spc="120" normalizeH="0" baseline="0"/>
  </cs:title>
  <cs:trendline>
    <cs:lnRef idx="0">
      <cs:styleClr val="auto"/>
    </cs:lnRef>
    <cs:fillRef idx="0"/>
    <cs:effectRef idx="0"/>
    <cs:fontRef idx="minor">
      <a:schemeClr val="dk1"/>
    </cs:fontRef>
    <cs:spPr>
      <a:ln w="19050" cap="rnd">
        <a:solidFill>
          <a:schemeClr val="phClr"/>
        </a:solidFill>
        <a:prstDash val="sysDash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8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65000"/>
            <a:lumOff val="3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dk1">
            <a:lumMod val="15000"/>
            <a:lumOff val="85000"/>
          </a:schemeClr>
        </a:solidFill>
        <a:round/>
      </a:ln>
    </cs:spPr>
    <cs:defRPr sz="900" kern="1200"/>
  </cs:valueAxis>
  <cs:wall>
    <cs:lnRef idx="0"/>
    <cs:fillRef idx="0"/>
    <cs:effectRef idx="0"/>
    <cs:fontRef idx="minor">
      <a:schemeClr val="dk1"/>
    </cs:fontRef>
  </cs:wall>
</cs:chartStyle>
</file>

<file path=xl/charts/style2.xml><?xml version="1.0" encoding="utf-8"?>
<cs:chartStyle xmlns:cs="http://schemas.microsoft.com/office/drawing/2012/chartStyle" xmlns:a="http://schemas.openxmlformats.org/drawingml/2006/main" id="317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0"/>
            <a:lumOff val="50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3.xml><?xml version="1.0" encoding="utf-8"?>
<cs:chartStyle xmlns:cs="http://schemas.microsoft.com/office/drawing/2012/chartStyle" xmlns:a="http://schemas.openxmlformats.org/drawingml/2006/main" id="202">
  <cs:axisTitle>
    <cs:lnRef idx="0"/>
    <cs:fillRef idx="0"/>
    <cs:effectRef idx="0"/>
    <cs:fontRef idx="minor">
      <a:schemeClr val="tx1">
        <a:lumMod val="65000"/>
        <a:lumOff val="35000"/>
      </a:schemeClr>
    </cs:fontRef>
    <cs:defRPr sz="900" kern="1200" cap="all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800" kern="1200" cap="all" spc="120" normalizeH="0" baseline="0"/>
  </cs:categoryAxis>
  <cs:chartArea mods="allowNoFillOverride allowNoLineOverride">
    <cs:lnRef idx="0"/>
    <cs:fillRef idx="0"/>
    <cs:effectRef idx="0"/>
    <cs:fontRef idx="minor">
      <a:schemeClr val="dk1"/>
    </cs:fontRef>
    <cs:spPr>
      <a:solidFill>
        <a:schemeClr val="lt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hartArea>
  <cs:dataLabel>
    <cs:lnRef idx="0"/>
    <cs:fillRef idx="0"/>
    <cs:effectRef idx="0"/>
    <cs:fontRef idx="minor">
      <a:schemeClr val="tx1">
        <a:lumMod val="50000"/>
        <a:lumOff val="50000"/>
      </a:schemeClr>
    </cs:fontRef>
    <cs:defRPr sz="800" b="0" i="0" u="none" strike="noStrike" kern="1200" baseline="0"/>
    <cs:bodyPr rot="-5400000" spcFirstLastPara="1" vertOverflow="clip" horzOverflow="clip" vert="horz" wrap="square" lIns="38100" tIns="19050" rIns="38100" bIns="19050" anchor="ctr" anchorCtr="1">
      <a:spAutoFit/>
    </cs:bodyPr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0">
      <cs:styleClr val="auto"/>
    </cs:fillRef>
    <cs:effectRef idx="0"/>
    <cs:fontRef idx="minor">
      <a:schemeClr val="dk1"/>
    </cs:fontRef>
    <cs:spPr>
      <a:solidFill>
        <a:schemeClr val="phClr"/>
      </a:solidFill>
    </cs:spPr>
  </cs:dataPoint>
  <cs:dataPoint3D>
    <cs:lnRef idx="0"/>
    <cs:fillRef idx="0">
      <cs:styleClr val="auto"/>
    </cs:fillRef>
    <cs:effectRef idx="0"/>
    <cs:fontRef idx="minor">
      <a:schemeClr val="dk1"/>
    </cs:fontRef>
    <cs:spPr>
      <a:solidFill>
        <a:schemeClr val="phClr"/>
      </a:solidFill>
    </cs:spPr>
  </cs:dataPoint3D>
  <cs:dataPointLine>
    <cs:lnRef idx="0">
      <cs:styleClr val="auto"/>
    </cs:lnRef>
    <cs:fillRef idx="0"/>
    <cs:effectRef idx="0"/>
    <cs:fontRef idx="minor">
      <a:schemeClr val="dk1"/>
    </cs:fontRef>
    <cs:spPr>
      <a:ln w="2222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0">
      <cs:styleClr val="auto"/>
    </cs:fillRef>
    <cs:effectRef idx="0"/>
    <cs:fontRef idx="minor">
      <a:schemeClr val="dk1"/>
    </cs:fontRef>
    <cs:spPr>
      <a:solidFill>
        <a:schemeClr val="phClr"/>
      </a:solidFill>
      <a:ln w="9525">
        <a:solidFill>
          <a:schemeClr val="phClr"/>
        </a:solidFill>
        <a:round/>
      </a:ln>
    </cs:spPr>
  </cs:dataPointMarker>
  <cs:dataPointMarkerLayout size="6"/>
  <cs:dataPointWireframe>
    <cs:lnRef idx="0">
      <cs:styleClr val="auto"/>
    </cs:lnRef>
    <cs:fillRef idx="0"/>
    <cs:effectRef idx="0"/>
    <cs:fontRef idx="minor">
      <a:schemeClr val="dk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ln w="9525">
        <a:solidFill>
          <a:schemeClr val="tx1">
            <a:lumMod val="15000"/>
            <a:lumOff val="85000"/>
          </a:schemeClr>
        </a:solidFill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75000"/>
          <a:lumOff val="25000"/>
        </a:schemeClr>
      </a:solidFill>
      <a:ln w="9525">
        <a:solidFill>
          <a:schemeClr val="tx1">
            <a:lumMod val="15000"/>
            <a:lumOff val="85000"/>
          </a:schemeClr>
        </a:solidFill>
      </a:ln>
    </cs:spPr>
  </cs:downBar>
  <cs:dropLine>
    <cs:lnRef idx="0"/>
    <cs:fillRef idx="0"/>
    <cs:effectRef idx="0"/>
    <cs:fontRef idx="minor">
      <a:schemeClr val="dk1"/>
    </cs:fontRef>
    <cs:spPr>
      <a:ln w="9525">
        <a:solidFill>
          <a:schemeClr val="tx1">
            <a:lumMod val="35000"/>
            <a:lumOff val="65000"/>
          </a:schemeClr>
        </a:solidFill>
      </a:ln>
    </cs:spPr>
  </cs:dropLine>
  <cs:errorBar>
    <cs:lnRef idx="0"/>
    <cs:fillRef idx="0"/>
    <cs:effectRef idx="0"/>
    <cs:fontRef idx="minor">
      <a:schemeClr val="dk1"/>
    </cs:fontRef>
    <cs:spPr>
      <a:ln w="9525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dk1"/>
    </cs:fontRef>
  </cs:floor>
  <cs:gridlineMajor>
    <cs:lnRef idx="0"/>
    <cs:fillRef idx="0"/>
    <cs:effectRef idx="0"/>
    <cs:fontRef idx="minor">
      <a:schemeClr val="dk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dk1"/>
    </cs:fontRef>
    <cs:spPr>
      <a:ln>
        <a:solidFill>
          <a:schemeClr val="tx1">
            <a:lumMod val="5000"/>
            <a:lumOff val="95000"/>
          </a:schemeClr>
        </a:solidFill>
      </a:ln>
    </cs:spPr>
  </cs:gridlineMinor>
  <cs:hiLoLine>
    <cs:lnRef idx="0"/>
    <cs:fillRef idx="0"/>
    <cs:effectRef idx="0"/>
    <cs:fontRef idx="minor">
      <a:schemeClr val="dk1"/>
    </cs:fontRef>
    <cs:spPr>
      <a:ln w="9525">
        <a:solidFill>
          <a:schemeClr val="tx1">
            <a:lumMod val="50000"/>
            <a:lumOff val="50000"/>
          </a:schemeClr>
        </a:solidFill>
      </a:ln>
    </cs:spPr>
  </cs:hiLoLine>
  <cs:leaderLine>
    <cs:lnRef idx="0"/>
    <cs:fillRef idx="0"/>
    <cs:effectRef idx="0"/>
    <cs:fontRef idx="minor">
      <a:schemeClr val="dk1"/>
    </cs:fontRef>
    <cs:spPr>
      <a:ln w="9525">
        <a:solidFill>
          <a:schemeClr val="tx1">
            <a:lumMod val="35000"/>
            <a:lumOff val="65000"/>
          </a:schemeClr>
        </a:solidFill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dk1"/>
    </cs:fontRef>
  </cs:plotArea>
  <cs:plotArea3D mods="allowNoFillOverride allowNoLineOverride">
    <cs:lnRef idx="0"/>
    <cs:fillRef idx="0"/>
    <cs:effectRef idx="0"/>
    <cs:fontRef idx="minor">
      <a:schemeClr val="dk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seriesAxis>
  <cs:seriesLine>
    <cs:lnRef idx="0"/>
    <cs:fillRef idx="0"/>
    <cs:effectRef idx="0"/>
    <cs:fontRef idx="minor">
      <a:schemeClr val="dk1"/>
    </cs:fontRef>
    <cs:spPr>
      <a:ln w="9525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600" b="1" kern="1200" cap="all" spc="120" normalizeH="0" baseline="0"/>
  </cs:title>
  <cs:trendline>
    <cs:lnRef idx="0">
      <cs:styleClr val="auto"/>
    </cs:lnRef>
    <cs:fillRef idx="0"/>
    <cs:effectRef idx="0"/>
    <cs:fontRef idx="minor">
      <a:schemeClr val="dk1"/>
    </cs:fontRef>
    <cs:spPr>
      <a:ln w="19050" cap="rnd">
        <a:solidFill>
          <a:schemeClr val="phClr"/>
        </a:solidFill>
        <a:prstDash val="sysDash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8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65000"/>
            <a:lumOff val="3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dk1">
            <a:lumMod val="15000"/>
            <a:lumOff val="85000"/>
          </a:schemeClr>
        </a:solidFill>
        <a:round/>
      </a:ln>
    </cs:spPr>
    <cs:defRPr sz="900" kern="1200"/>
  </cs:valueAxis>
  <cs:wall>
    <cs:lnRef idx="0"/>
    <cs:fillRef idx="0"/>
    <cs:effectRef idx="0"/>
    <cs:fontRef idx="minor">
      <a:schemeClr val="dk1"/>
    </cs:fontRef>
  </cs:wall>
</cs:chartStyle>
</file>

<file path=xl/charts/style4.xml><?xml version="1.0" encoding="utf-8"?>
<cs:chartStyle xmlns:cs="http://schemas.microsoft.com/office/drawing/2012/chartStyle" xmlns:a="http://schemas.openxmlformats.org/drawingml/2006/main" id="202">
  <cs:axisTitle>
    <cs:lnRef idx="0"/>
    <cs:fillRef idx="0"/>
    <cs:effectRef idx="0"/>
    <cs:fontRef idx="minor">
      <a:schemeClr val="tx1">
        <a:lumMod val="65000"/>
        <a:lumOff val="35000"/>
      </a:schemeClr>
    </cs:fontRef>
    <cs:defRPr sz="900" kern="1200" cap="all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800" kern="1200" cap="all" spc="120" normalizeH="0" baseline="0"/>
  </cs:categoryAxis>
  <cs:chartArea mods="allowNoFillOverride allowNoLineOverride">
    <cs:lnRef idx="0"/>
    <cs:fillRef idx="0"/>
    <cs:effectRef idx="0"/>
    <cs:fontRef idx="minor">
      <a:schemeClr val="dk1"/>
    </cs:fontRef>
    <cs:spPr>
      <a:solidFill>
        <a:schemeClr val="lt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hartArea>
  <cs:dataLabel>
    <cs:lnRef idx="0"/>
    <cs:fillRef idx="0"/>
    <cs:effectRef idx="0"/>
    <cs:fontRef idx="minor">
      <a:schemeClr val="tx1">
        <a:lumMod val="50000"/>
        <a:lumOff val="50000"/>
      </a:schemeClr>
    </cs:fontRef>
    <cs:defRPr sz="800" b="0" i="0" u="none" strike="noStrike" kern="1200" baseline="0"/>
    <cs:bodyPr rot="-5400000" spcFirstLastPara="1" vertOverflow="clip" horzOverflow="clip" vert="horz" wrap="square" lIns="38100" tIns="19050" rIns="38100" bIns="19050" anchor="ctr" anchorCtr="1">
      <a:spAutoFit/>
    </cs:bodyPr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0">
      <cs:styleClr val="auto"/>
    </cs:fillRef>
    <cs:effectRef idx="0"/>
    <cs:fontRef idx="minor">
      <a:schemeClr val="dk1"/>
    </cs:fontRef>
    <cs:spPr>
      <a:solidFill>
        <a:schemeClr val="phClr"/>
      </a:solidFill>
    </cs:spPr>
  </cs:dataPoint>
  <cs:dataPoint3D>
    <cs:lnRef idx="0"/>
    <cs:fillRef idx="0">
      <cs:styleClr val="auto"/>
    </cs:fillRef>
    <cs:effectRef idx="0"/>
    <cs:fontRef idx="minor">
      <a:schemeClr val="dk1"/>
    </cs:fontRef>
    <cs:spPr>
      <a:solidFill>
        <a:schemeClr val="phClr"/>
      </a:solidFill>
    </cs:spPr>
  </cs:dataPoint3D>
  <cs:dataPointLine>
    <cs:lnRef idx="0">
      <cs:styleClr val="auto"/>
    </cs:lnRef>
    <cs:fillRef idx="0"/>
    <cs:effectRef idx="0"/>
    <cs:fontRef idx="minor">
      <a:schemeClr val="dk1"/>
    </cs:fontRef>
    <cs:spPr>
      <a:ln w="2222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0">
      <cs:styleClr val="auto"/>
    </cs:fillRef>
    <cs:effectRef idx="0"/>
    <cs:fontRef idx="minor">
      <a:schemeClr val="dk1"/>
    </cs:fontRef>
    <cs:spPr>
      <a:solidFill>
        <a:schemeClr val="phClr"/>
      </a:solidFill>
      <a:ln w="9525">
        <a:solidFill>
          <a:schemeClr val="phClr"/>
        </a:solidFill>
        <a:round/>
      </a:ln>
    </cs:spPr>
  </cs:dataPointMarker>
  <cs:dataPointMarkerLayout size="6"/>
  <cs:dataPointWireframe>
    <cs:lnRef idx="0">
      <cs:styleClr val="auto"/>
    </cs:lnRef>
    <cs:fillRef idx="0"/>
    <cs:effectRef idx="0"/>
    <cs:fontRef idx="minor">
      <a:schemeClr val="dk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ln w="9525">
        <a:solidFill>
          <a:schemeClr val="tx1">
            <a:lumMod val="15000"/>
            <a:lumOff val="85000"/>
          </a:schemeClr>
        </a:solidFill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75000"/>
          <a:lumOff val="25000"/>
        </a:schemeClr>
      </a:solidFill>
      <a:ln w="9525">
        <a:solidFill>
          <a:schemeClr val="tx1">
            <a:lumMod val="15000"/>
            <a:lumOff val="85000"/>
          </a:schemeClr>
        </a:solidFill>
      </a:ln>
    </cs:spPr>
  </cs:downBar>
  <cs:dropLine>
    <cs:lnRef idx="0"/>
    <cs:fillRef idx="0"/>
    <cs:effectRef idx="0"/>
    <cs:fontRef idx="minor">
      <a:schemeClr val="dk1"/>
    </cs:fontRef>
    <cs:spPr>
      <a:ln w="9525">
        <a:solidFill>
          <a:schemeClr val="tx1">
            <a:lumMod val="35000"/>
            <a:lumOff val="65000"/>
          </a:schemeClr>
        </a:solidFill>
      </a:ln>
    </cs:spPr>
  </cs:dropLine>
  <cs:errorBar>
    <cs:lnRef idx="0"/>
    <cs:fillRef idx="0"/>
    <cs:effectRef idx="0"/>
    <cs:fontRef idx="minor">
      <a:schemeClr val="dk1"/>
    </cs:fontRef>
    <cs:spPr>
      <a:ln w="9525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dk1"/>
    </cs:fontRef>
  </cs:floor>
  <cs:gridlineMajor>
    <cs:lnRef idx="0"/>
    <cs:fillRef idx="0"/>
    <cs:effectRef idx="0"/>
    <cs:fontRef idx="minor">
      <a:schemeClr val="dk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dk1"/>
    </cs:fontRef>
    <cs:spPr>
      <a:ln>
        <a:solidFill>
          <a:schemeClr val="tx1">
            <a:lumMod val="5000"/>
            <a:lumOff val="95000"/>
          </a:schemeClr>
        </a:solidFill>
      </a:ln>
    </cs:spPr>
  </cs:gridlineMinor>
  <cs:hiLoLine>
    <cs:lnRef idx="0"/>
    <cs:fillRef idx="0"/>
    <cs:effectRef idx="0"/>
    <cs:fontRef idx="minor">
      <a:schemeClr val="dk1"/>
    </cs:fontRef>
    <cs:spPr>
      <a:ln w="9525">
        <a:solidFill>
          <a:schemeClr val="tx1">
            <a:lumMod val="50000"/>
            <a:lumOff val="50000"/>
          </a:schemeClr>
        </a:solidFill>
      </a:ln>
    </cs:spPr>
  </cs:hiLoLine>
  <cs:leaderLine>
    <cs:lnRef idx="0"/>
    <cs:fillRef idx="0"/>
    <cs:effectRef idx="0"/>
    <cs:fontRef idx="minor">
      <a:schemeClr val="dk1"/>
    </cs:fontRef>
    <cs:spPr>
      <a:ln w="9525">
        <a:solidFill>
          <a:schemeClr val="tx1">
            <a:lumMod val="35000"/>
            <a:lumOff val="65000"/>
          </a:schemeClr>
        </a:solidFill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dk1"/>
    </cs:fontRef>
  </cs:plotArea>
  <cs:plotArea3D mods="allowNoFillOverride allowNoLineOverride">
    <cs:lnRef idx="0"/>
    <cs:fillRef idx="0"/>
    <cs:effectRef idx="0"/>
    <cs:fontRef idx="minor">
      <a:schemeClr val="dk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seriesAxis>
  <cs:seriesLine>
    <cs:lnRef idx="0"/>
    <cs:fillRef idx="0"/>
    <cs:effectRef idx="0"/>
    <cs:fontRef idx="minor">
      <a:schemeClr val="dk1"/>
    </cs:fontRef>
    <cs:spPr>
      <a:ln w="9525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600" b="1" kern="1200" cap="all" spc="120" normalizeH="0" baseline="0"/>
  </cs:title>
  <cs:trendline>
    <cs:lnRef idx="0">
      <cs:styleClr val="auto"/>
    </cs:lnRef>
    <cs:fillRef idx="0"/>
    <cs:effectRef idx="0"/>
    <cs:fontRef idx="minor">
      <a:schemeClr val="dk1"/>
    </cs:fontRef>
    <cs:spPr>
      <a:ln w="19050" cap="rnd">
        <a:solidFill>
          <a:schemeClr val="phClr"/>
        </a:solidFill>
        <a:prstDash val="sysDash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8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65000"/>
            <a:lumOff val="3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dk1">
            <a:lumMod val="15000"/>
            <a:lumOff val="85000"/>
          </a:schemeClr>
        </a:solidFill>
        <a:round/>
      </a:ln>
    </cs:spPr>
    <cs:defRPr sz="900" kern="1200"/>
  </cs:valueAxis>
  <cs:wall>
    <cs:lnRef idx="0"/>
    <cs:fillRef idx="0"/>
    <cs:effectRef idx="0"/>
    <cs:fontRef idx="minor">
      <a:schemeClr val="dk1"/>
    </cs:fontRef>
  </cs:wall>
</cs:chartStyle>
</file>

<file path=xl/charts/style5.xml><?xml version="1.0" encoding="utf-8"?>
<cs:chartStyle xmlns:cs="http://schemas.microsoft.com/office/drawing/2012/chartStyle" xmlns:a="http://schemas.openxmlformats.org/drawingml/2006/main" id="317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0"/>
            <a:lumOff val="50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6.xml><?xml version="1.0" encoding="utf-8"?>
<cs:chartStyle xmlns:cs="http://schemas.microsoft.com/office/drawing/2012/chartStyle" xmlns:a="http://schemas.openxmlformats.org/drawingml/2006/main" id="202">
  <cs:axisTitle>
    <cs:lnRef idx="0"/>
    <cs:fillRef idx="0"/>
    <cs:effectRef idx="0"/>
    <cs:fontRef idx="minor">
      <a:schemeClr val="tx1">
        <a:lumMod val="65000"/>
        <a:lumOff val="35000"/>
      </a:schemeClr>
    </cs:fontRef>
    <cs:defRPr sz="900" kern="1200" cap="all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800" kern="1200" cap="all" spc="120" normalizeH="0" baseline="0"/>
  </cs:categoryAxis>
  <cs:chartArea mods="allowNoFillOverride allowNoLineOverride">
    <cs:lnRef idx="0"/>
    <cs:fillRef idx="0"/>
    <cs:effectRef idx="0"/>
    <cs:fontRef idx="minor">
      <a:schemeClr val="dk1"/>
    </cs:fontRef>
    <cs:spPr>
      <a:solidFill>
        <a:schemeClr val="lt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hartArea>
  <cs:dataLabel>
    <cs:lnRef idx="0"/>
    <cs:fillRef idx="0"/>
    <cs:effectRef idx="0"/>
    <cs:fontRef idx="minor">
      <a:schemeClr val="tx1">
        <a:lumMod val="50000"/>
        <a:lumOff val="50000"/>
      </a:schemeClr>
    </cs:fontRef>
    <cs:defRPr sz="800" b="0" i="0" u="none" strike="noStrike" kern="1200" baseline="0"/>
    <cs:bodyPr rot="-5400000" spcFirstLastPara="1" vertOverflow="clip" horzOverflow="clip" vert="horz" wrap="square" lIns="38100" tIns="19050" rIns="38100" bIns="19050" anchor="ctr" anchorCtr="1">
      <a:spAutoFit/>
    </cs:bodyPr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0">
      <cs:styleClr val="auto"/>
    </cs:fillRef>
    <cs:effectRef idx="0"/>
    <cs:fontRef idx="minor">
      <a:schemeClr val="dk1"/>
    </cs:fontRef>
    <cs:spPr>
      <a:solidFill>
        <a:schemeClr val="phClr"/>
      </a:solidFill>
    </cs:spPr>
  </cs:dataPoint>
  <cs:dataPoint3D>
    <cs:lnRef idx="0"/>
    <cs:fillRef idx="0">
      <cs:styleClr val="auto"/>
    </cs:fillRef>
    <cs:effectRef idx="0"/>
    <cs:fontRef idx="minor">
      <a:schemeClr val="dk1"/>
    </cs:fontRef>
    <cs:spPr>
      <a:solidFill>
        <a:schemeClr val="phClr"/>
      </a:solidFill>
    </cs:spPr>
  </cs:dataPoint3D>
  <cs:dataPointLine>
    <cs:lnRef idx="0">
      <cs:styleClr val="auto"/>
    </cs:lnRef>
    <cs:fillRef idx="0"/>
    <cs:effectRef idx="0"/>
    <cs:fontRef idx="minor">
      <a:schemeClr val="dk1"/>
    </cs:fontRef>
    <cs:spPr>
      <a:ln w="2222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0">
      <cs:styleClr val="auto"/>
    </cs:fillRef>
    <cs:effectRef idx="0"/>
    <cs:fontRef idx="minor">
      <a:schemeClr val="dk1"/>
    </cs:fontRef>
    <cs:spPr>
      <a:solidFill>
        <a:schemeClr val="phClr"/>
      </a:solidFill>
      <a:ln w="9525">
        <a:solidFill>
          <a:schemeClr val="phClr"/>
        </a:solidFill>
        <a:round/>
      </a:ln>
    </cs:spPr>
  </cs:dataPointMarker>
  <cs:dataPointMarkerLayout size="6"/>
  <cs:dataPointWireframe>
    <cs:lnRef idx="0">
      <cs:styleClr val="auto"/>
    </cs:lnRef>
    <cs:fillRef idx="0"/>
    <cs:effectRef idx="0"/>
    <cs:fontRef idx="minor">
      <a:schemeClr val="dk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ln w="9525">
        <a:solidFill>
          <a:schemeClr val="tx1">
            <a:lumMod val="15000"/>
            <a:lumOff val="85000"/>
          </a:schemeClr>
        </a:solidFill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75000"/>
          <a:lumOff val="25000"/>
        </a:schemeClr>
      </a:solidFill>
      <a:ln w="9525">
        <a:solidFill>
          <a:schemeClr val="tx1">
            <a:lumMod val="15000"/>
            <a:lumOff val="85000"/>
          </a:schemeClr>
        </a:solidFill>
      </a:ln>
    </cs:spPr>
  </cs:downBar>
  <cs:dropLine>
    <cs:lnRef idx="0"/>
    <cs:fillRef idx="0"/>
    <cs:effectRef idx="0"/>
    <cs:fontRef idx="minor">
      <a:schemeClr val="dk1"/>
    </cs:fontRef>
    <cs:spPr>
      <a:ln w="9525">
        <a:solidFill>
          <a:schemeClr val="tx1">
            <a:lumMod val="35000"/>
            <a:lumOff val="65000"/>
          </a:schemeClr>
        </a:solidFill>
      </a:ln>
    </cs:spPr>
  </cs:dropLine>
  <cs:errorBar>
    <cs:lnRef idx="0"/>
    <cs:fillRef idx="0"/>
    <cs:effectRef idx="0"/>
    <cs:fontRef idx="minor">
      <a:schemeClr val="dk1"/>
    </cs:fontRef>
    <cs:spPr>
      <a:ln w="9525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dk1"/>
    </cs:fontRef>
  </cs:floor>
  <cs:gridlineMajor>
    <cs:lnRef idx="0"/>
    <cs:fillRef idx="0"/>
    <cs:effectRef idx="0"/>
    <cs:fontRef idx="minor">
      <a:schemeClr val="dk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dk1"/>
    </cs:fontRef>
    <cs:spPr>
      <a:ln>
        <a:solidFill>
          <a:schemeClr val="tx1">
            <a:lumMod val="5000"/>
            <a:lumOff val="95000"/>
          </a:schemeClr>
        </a:solidFill>
      </a:ln>
    </cs:spPr>
  </cs:gridlineMinor>
  <cs:hiLoLine>
    <cs:lnRef idx="0"/>
    <cs:fillRef idx="0"/>
    <cs:effectRef idx="0"/>
    <cs:fontRef idx="minor">
      <a:schemeClr val="dk1"/>
    </cs:fontRef>
    <cs:spPr>
      <a:ln w="9525">
        <a:solidFill>
          <a:schemeClr val="tx1">
            <a:lumMod val="50000"/>
            <a:lumOff val="50000"/>
          </a:schemeClr>
        </a:solidFill>
      </a:ln>
    </cs:spPr>
  </cs:hiLoLine>
  <cs:leaderLine>
    <cs:lnRef idx="0"/>
    <cs:fillRef idx="0"/>
    <cs:effectRef idx="0"/>
    <cs:fontRef idx="minor">
      <a:schemeClr val="dk1"/>
    </cs:fontRef>
    <cs:spPr>
      <a:ln w="9525">
        <a:solidFill>
          <a:schemeClr val="tx1">
            <a:lumMod val="35000"/>
            <a:lumOff val="65000"/>
          </a:schemeClr>
        </a:solidFill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dk1"/>
    </cs:fontRef>
  </cs:plotArea>
  <cs:plotArea3D mods="allowNoFillOverride allowNoLineOverride">
    <cs:lnRef idx="0"/>
    <cs:fillRef idx="0"/>
    <cs:effectRef idx="0"/>
    <cs:fontRef idx="minor">
      <a:schemeClr val="dk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seriesAxis>
  <cs:seriesLine>
    <cs:lnRef idx="0"/>
    <cs:fillRef idx="0"/>
    <cs:effectRef idx="0"/>
    <cs:fontRef idx="minor">
      <a:schemeClr val="dk1"/>
    </cs:fontRef>
    <cs:spPr>
      <a:ln w="9525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600" b="1" kern="1200" cap="all" spc="120" normalizeH="0" baseline="0"/>
  </cs:title>
  <cs:trendline>
    <cs:lnRef idx="0">
      <cs:styleClr val="auto"/>
    </cs:lnRef>
    <cs:fillRef idx="0"/>
    <cs:effectRef idx="0"/>
    <cs:fontRef idx="minor">
      <a:schemeClr val="dk1"/>
    </cs:fontRef>
    <cs:spPr>
      <a:ln w="19050" cap="rnd">
        <a:solidFill>
          <a:schemeClr val="phClr"/>
        </a:solidFill>
        <a:prstDash val="sysDash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8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65000"/>
            <a:lumOff val="3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dk1">
            <a:lumMod val="15000"/>
            <a:lumOff val="85000"/>
          </a:schemeClr>
        </a:solidFill>
        <a:round/>
      </a:ln>
    </cs:spPr>
    <cs:defRPr sz="900" kern="1200"/>
  </cs:valueAxis>
  <cs:wall>
    <cs:lnRef idx="0"/>
    <cs:fillRef idx="0"/>
    <cs:effectRef idx="0"/>
    <cs:fontRef idx="minor">
      <a:schemeClr val="dk1"/>
    </cs:fontRef>
  </cs:wall>
</cs:chartStyle>
</file>

<file path=xl/charts/style7.xml><?xml version="1.0" encoding="utf-8"?>
<cs:chartStyle xmlns:cs="http://schemas.microsoft.com/office/drawing/2012/chartStyle" xmlns:a="http://schemas.openxmlformats.org/drawingml/2006/main" id="317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0"/>
            <a:lumOff val="50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8.xml><?xml version="1.0" encoding="utf-8"?>
<cs:chartStyle xmlns:cs="http://schemas.microsoft.com/office/drawing/2012/chartStyle" xmlns:a="http://schemas.openxmlformats.org/drawingml/2006/main" id="202">
  <cs:axisTitle>
    <cs:lnRef idx="0"/>
    <cs:fillRef idx="0"/>
    <cs:effectRef idx="0"/>
    <cs:fontRef idx="minor">
      <a:schemeClr val="tx1">
        <a:lumMod val="65000"/>
        <a:lumOff val="35000"/>
      </a:schemeClr>
    </cs:fontRef>
    <cs:defRPr sz="900" kern="1200" cap="all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800" kern="1200" cap="all" spc="120" normalizeH="0" baseline="0"/>
  </cs:categoryAxis>
  <cs:chartArea mods="allowNoFillOverride allowNoLineOverride">
    <cs:lnRef idx="0"/>
    <cs:fillRef idx="0"/>
    <cs:effectRef idx="0"/>
    <cs:fontRef idx="minor">
      <a:schemeClr val="dk1"/>
    </cs:fontRef>
    <cs:spPr>
      <a:solidFill>
        <a:schemeClr val="lt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hartArea>
  <cs:dataLabel>
    <cs:lnRef idx="0"/>
    <cs:fillRef idx="0"/>
    <cs:effectRef idx="0"/>
    <cs:fontRef idx="minor">
      <a:schemeClr val="tx1">
        <a:lumMod val="50000"/>
        <a:lumOff val="50000"/>
      </a:schemeClr>
    </cs:fontRef>
    <cs:defRPr sz="800" b="0" i="0" u="none" strike="noStrike" kern="1200" baseline="0"/>
    <cs:bodyPr rot="-5400000" spcFirstLastPara="1" vertOverflow="clip" horzOverflow="clip" vert="horz" wrap="square" lIns="38100" tIns="19050" rIns="38100" bIns="19050" anchor="ctr" anchorCtr="1">
      <a:spAutoFit/>
    </cs:bodyPr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0">
      <cs:styleClr val="auto"/>
    </cs:fillRef>
    <cs:effectRef idx="0"/>
    <cs:fontRef idx="minor">
      <a:schemeClr val="dk1"/>
    </cs:fontRef>
    <cs:spPr>
      <a:solidFill>
        <a:schemeClr val="phClr"/>
      </a:solidFill>
    </cs:spPr>
  </cs:dataPoint>
  <cs:dataPoint3D>
    <cs:lnRef idx="0"/>
    <cs:fillRef idx="0">
      <cs:styleClr val="auto"/>
    </cs:fillRef>
    <cs:effectRef idx="0"/>
    <cs:fontRef idx="minor">
      <a:schemeClr val="dk1"/>
    </cs:fontRef>
    <cs:spPr>
      <a:solidFill>
        <a:schemeClr val="phClr"/>
      </a:solidFill>
    </cs:spPr>
  </cs:dataPoint3D>
  <cs:dataPointLine>
    <cs:lnRef idx="0">
      <cs:styleClr val="auto"/>
    </cs:lnRef>
    <cs:fillRef idx="0"/>
    <cs:effectRef idx="0"/>
    <cs:fontRef idx="minor">
      <a:schemeClr val="dk1"/>
    </cs:fontRef>
    <cs:spPr>
      <a:ln w="2222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0">
      <cs:styleClr val="auto"/>
    </cs:fillRef>
    <cs:effectRef idx="0"/>
    <cs:fontRef idx="minor">
      <a:schemeClr val="dk1"/>
    </cs:fontRef>
    <cs:spPr>
      <a:solidFill>
        <a:schemeClr val="phClr"/>
      </a:solidFill>
      <a:ln w="9525">
        <a:solidFill>
          <a:schemeClr val="phClr"/>
        </a:solidFill>
        <a:round/>
      </a:ln>
    </cs:spPr>
  </cs:dataPointMarker>
  <cs:dataPointMarkerLayout size="6"/>
  <cs:dataPointWireframe>
    <cs:lnRef idx="0">
      <cs:styleClr val="auto"/>
    </cs:lnRef>
    <cs:fillRef idx="0"/>
    <cs:effectRef idx="0"/>
    <cs:fontRef idx="minor">
      <a:schemeClr val="dk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ln w="9525">
        <a:solidFill>
          <a:schemeClr val="tx1">
            <a:lumMod val="15000"/>
            <a:lumOff val="85000"/>
          </a:schemeClr>
        </a:solidFill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75000"/>
          <a:lumOff val="25000"/>
        </a:schemeClr>
      </a:solidFill>
      <a:ln w="9525">
        <a:solidFill>
          <a:schemeClr val="tx1">
            <a:lumMod val="15000"/>
            <a:lumOff val="85000"/>
          </a:schemeClr>
        </a:solidFill>
      </a:ln>
    </cs:spPr>
  </cs:downBar>
  <cs:dropLine>
    <cs:lnRef idx="0"/>
    <cs:fillRef idx="0"/>
    <cs:effectRef idx="0"/>
    <cs:fontRef idx="minor">
      <a:schemeClr val="dk1"/>
    </cs:fontRef>
    <cs:spPr>
      <a:ln w="9525">
        <a:solidFill>
          <a:schemeClr val="tx1">
            <a:lumMod val="35000"/>
            <a:lumOff val="65000"/>
          </a:schemeClr>
        </a:solidFill>
      </a:ln>
    </cs:spPr>
  </cs:dropLine>
  <cs:errorBar>
    <cs:lnRef idx="0"/>
    <cs:fillRef idx="0"/>
    <cs:effectRef idx="0"/>
    <cs:fontRef idx="minor">
      <a:schemeClr val="dk1"/>
    </cs:fontRef>
    <cs:spPr>
      <a:ln w="9525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dk1"/>
    </cs:fontRef>
  </cs:floor>
  <cs:gridlineMajor>
    <cs:lnRef idx="0"/>
    <cs:fillRef idx="0"/>
    <cs:effectRef idx="0"/>
    <cs:fontRef idx="minor">
      <a:schemeClr val="dk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dk1"/>
    </cs:fontRef>
    <cs:spPr>
      <a:ln>
        <a:solidFill>
          <a:schemeClr val="tx1">
            <a:lumMod val="5000"/>
            <a:lumOff val="95000"/>
          </a:schemeClr>
        </a:solidFill>
      </a:ln>
    </cs:spPr>
  </cs:gridlineMinor>
  <cs:hiLoLine>
    <cs:lnRef idx="0"/>
    <cs:fillRef idx="0"/>
    <cs:effectRef idx="0"/>
    <cs:fontRef idx="minor">
      <a:schemeClr val="dk1"/>
    </cs:fontRef>
    <cs:spPr>
      <a:ln w="9525">
        <a:solidFill>
          <a:schemeClr val="tx1">
            <a:lumMod val="50000"/>
            <a:lumOff val="50000"/>
          </a:schemeClr>
        </a:solidFill>
      </a:ln>
    </cs:spPr>
  </cs:hiLoLine>
  <cs:leaderLine>
    <cs:lnRef idx="0"/>
    <cs:fillRef idx="0"/>
    <cs:effectRef idx="0"/>
    <cs:fontRef idx="minor">
      <a:schemeClr val="dk1"/>
    </cs:fontRef>
    <cs:spPr>
      <a:ln w="9525">
        <a:solidFill>
          <a:schemeClr val="tx1">
            <a:lumMod val="35000"/>
            <a:lumOff val="65000"/>
          </a:schemeClr>
        </a:solidFill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dk1"/>
    </cs:fontRef>
  </cs:plotArea>
  <cs:plotArea3D mods="allowNoFillOverride allowNoLineOverride">
    <cs:lnRef idx="0"/>
    <cs:fillRef idx="0"/>
    <cs:effectRef idx="0"/>
    <cs:fontRef idx="minor">
      <a:schemeClr val="dk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seriesAxis>
  <cs:seriesLine>
    <cs:lnRef idx="0"/>
    <cs:fillRef idx="0"/>
    <cs:effectRef idx="0"/>
    <cs:fontRef idx="minor">
      <a:schemeClr val="dk1"/>
    </cs:fontRef>
    <cs:spPr>
      <a:ln w="9525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600" b="1" kern="1200" cap="all" spc="120" normalizeH="0" baseline="0"/>
  </cs:title>
  <cs:trendline>
    <cs:lnRef idx="0">
      <cs:styleClr val="auto"/>
    </cs:lnRef>
    <cs:fillRef idx="0"/>
    <cs:effectRef idx="0"/>
    <cs:fontRef idx="minor">
      <a:schemeClr val="dk1"/>
    </cs:fontRef>
    <cs:spPr>
      <a:ln w="19050" cap="rnd">
        <a:solidFill>
          <a:schemeClr val="phClr"/>
        </a:solidFill>
        <a:prstDash val="sysDash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8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65000"/>
            <a:lumOff val="3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dk1">
            <a:lumMod val="15000"/>
            <a:lumOff val="85000"/>
          </a:schemeClr>
        </a:solidFill>
        <a:round/>
      </a:ln>
    </cs:spPr>
    <cs:defRPr sz="900" kern="1200"/>
  </cs:valueAxis>
  <cs:wall>
    <cs:lnRef idx="0"/>
    <cs:fillRef idx="0"/>
    <cs:effectRef idx="0"/>
    <cs:fontRef idx="minor">
      <a:schemeClr val="dk1"/>
    </cs:fontRef>
  </cs:wall>
</cs:chartStyle>
</file>

<file path=xl/charts/style9.xml><?xml version="1.0" encoding="utf-8"?>
<cs:chartStyle xmlns:cs="http://schemas.microsoft.com/office/drawing/2012/chartStyle" xmlns:a="http://schemas.openxmlformats.org/drawingml/2006/main" id="317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0"/>
            <a:lumOff val="50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10.xml><?xml version="1.0" encoding="utf-8"?>
<cs:chartStyle xmlns:cs="http://schemas.microsoft.com/office/drawing/2012/chartStyle" xmlns:a="http://schemas.openxmlformats.org/drawingml/2006/main" id="202">
  <cs:axisTitle>
    <cs:lnRef idx="0"/>
    <cs:fillRef idx="0"/>
    <cs:effectRef idx="0"/>
    <cs:fontRef idx="minor">
      <a:schemeClr val="tx1">
        <a:lumMod val="65000"/>
        <a:lumOff val="35000"/>
      </a:schemeClr>
    </cs:fontRef>
    <cs:defRPr sz="900" kern="1200" cap="all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800" kern="1200" cap="all" spc="120" normalizeH="0" baseline="0"/>
  </cs:categoryAxis>
  <cs:chartArea mods="allowNoFillOverride allowNoLineOverride">
    <cs:lnRef idx="0"/>
    <cs:fillRef idx="0"/>
    <cs:effectRef idx="0"/>
    <cs:fontRef idx="minor">
      <a:schemeClr val="dk1"/>
    </cs:fontRef>
    <cs:spPr>
      <a:solidFill>
        <a:schemeClr val="lt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hartArea>
  <cs:dataLabel>
    <cs:lnRef idx="0"/>
    <cs:fillRef idx="0"/>
    <cs:effectRef idx="0"/>
    <cs:fontRef idx="minor">
      <a:schemeClr val="tx1">
        <a:lumMod val="50000"/>
        <a:lumOff val="50000"/>
      </a:schemeClr>
    </cs:fontRef>
    <cs:defRPr sz="800" b="0" i="0" u="none" strike="noStrike" kern="1200" baseline="0"/>
    <cs:bodyPr rot="-5400000" spcFirstLastPara="1" vertOverflow="clip" horzOverflow="clip" vert="horz" wrap="square" lIns="38100" tIns="19050" rIns="38100" bIns="19050" anchor="ctr" anchorCtr="1">
      <a:spAutoFit/>
    </cs:bodyPr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0">
      <cs:styleClr val="auto"/>
    </cs:fillRef>
    <cs:effectRef idx="0"/>
    <cs:fontRef idx="minor">
      <a:schemeClr val="dk1"/>
    </cs:fontRef>
    <cs:spPr>
      <a:solidFill>
        <a:schemeClr val="phClr"/>
      </a:solidFill>
    </cs:spPr>
  </cs:dataPoint>
  <cs:dataPoint3D>
    <cs:lnRef idx="0"/>
    <cs:fillRef idx="0">
      <cs:styleClr val="auto"/>
    </cs:fillRef>
    <cs:effectRef idx="0"/>
    <cs:fontRef idx="minor">
      <a:schemeClr val="dk1"/>
    </cs:fontRef>
    <cs:spPr>
      <a:solidFill>
        <a:schemeClr val="phClr"/>
      </a:solidFill>
    </cs:spPr>
  </cs:dataPoint3D>
  <cs:dataPointLine>
    <cs:lnRef idx="0">
      <cs:styleClr val="auto"/>
    </cs:lnRef>
    <cs:fillRef idx="0"/>
    <cs:effectRef idx="0"/>
    <cs:fontRef idx="minor">
      <a:schemeClr val="dk1"/>
    </cs:fontRef>
    <cs:spPr>
      <a:ln w="2222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0">
      <cs:styleClr val="auto"/>
    </cs:fillRef>
    <cs:effectRef idx="0"/>
    <cs:fontRef idx="minor">
      <a:schemeClr val="dk1"/>
    </cs:fontRef>
    <cs:spPr>
      <a:solidFill>
        <a:schemeClr val="phClr"/>
      </a:solidFill>
      <a:ln w="9525">
        <a:solidFill>
          <a:schemeClr val="phClr"/>
        </a:solidFill>
        <a:round/>
      </a:ln>
    </cs:spPr>
  </cs:dataPointMarker>
  <cs:dataPointMarkerLayout size="6"/>
  <cs:dataPointWireframe>
    <cs:lnRef idx="0">
      <cs:styleClr val="auto"/>
    </cs:lnRef>
    <cs:fillRef idx="0"/>
    <cs:effectRef idx="0"/>
    <cs:fontRef idx="minor">
      <a:schemeClr val="dk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ln w="9525">
        <a:solidFill>
          <a:schemeClr val="tx1">
            <a:lumMod val="15000"/>
            <a:lumOff val="85000"/>
          </a:schemeClr>
        </a:solidFill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75000"/>
          <a:lumOff val="25000"/>
        </a:schemeClr>
      </a:solidFill>
      <a:ln w="9525">
        <a:solidFill>
          <a:schemeClr val="tx1">
            <a:lumMod val="15000"/>
            <a:lumOff val="85000"/>
          </a:schemeClr>
        </a:solidFill>
      </a:ln>
    </cs:spPr>
  </cs:downBar>
  <cs:dropLine>
    <cs:lnRef idx="0"/>
    <cs:fillRef idx="0"/>
    <cs:effectRef idx="0"/>
    <cs:fontRef idx="minor">
      <a:schemeClr val="dk1"/>
    </cs:fontRef>
    <cs:spPr>
      <a:ln w="9525">
        <a:solidFill>
          <a:schemeClr val="tx1">
            <a:lumMod val="35000"/>
            <a:lumOff val="65000"/>
          </a:schemeClr>
        </a:solidFill>
      </a:ln>
    </cs:spPr>
  </cs:dropLine>
  <cs:errorBar>
    <cs:lnRef idx="0"/>
    <cs:fillRef idx="0"/>
    <cs:effectRef idx="0"/>
    <cs:fontRef idx="minor">
      <a:schemeClr val="dk1"/>
    </cs:fontRef>
    <cs:spPr>
      <a:ln w="9525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dk1"/>
    </cs:fontRef>
  </cs:floor>
  <cs:gridlineMajor>
    <cs:lnRef idx="0"/>
    <cs:fillRef idx="0"/>
    <cs:effectRef idx="0"/>
    <cs:fontRef idx="minor">
      <a:schemeClr val="dk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dk1"/>
    </cs:fontRef>
    <cs:spPr>
      <a:ln>
        <a:solidFill>
          <a:schemeClr val="tx1">
            <a:lumMod val="5000"/>
            <a:lumOff val="95000"/>
          </a:schemeClr>
        </a:solidFill>
      </a:ln>
    </cs:spPr>
  </cs:gridlineMinor>
  <cs:hiLoLine>
    <cs:lnRef idx="0"/>
    <cs:fillRef idx="0"/>
    <cs:effectRef idx="0"/>
    <cs:fontRef idx="minor">
      <a:schemeClr val="dk1"/>
    </cs:fontRef>
    <cs:spPr>
      <a:ln w="9525">
        <a:solidFill>
          <a:schemeClr val="tx1">
            <a:lumMod val="50000"/>
            <a:lumOff val="50000"/>
          </a:schemeClr>
        </a:solidFill>
      </a:ln>
    </cs:spPr>
  </cs:hiLoLine>
  <cs:leaderLine>
    <cs:lnRef idx="0"/>
    <cs:fillRef idx="0"/>
    <cs:effectRef idx="0"/>
    <cs:fontRef idx="minor">
      <a:schemeClr val="dk1"/>
    </cs:fontRef>
    <cs:spPr>
      <a:ln w="9525">
        <a:solidFill>
          <a:schemeClr val="tx1">
            <a:lumMod val="35000"/>
            <a:lumOff val="65000"/>
          </a:schemeClr>
        </a:solidFill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dk1"/>
    </cs:fontRef>
  </cs:plotArea>
  <cs:plotArea3D mods="allowNoFillOverride allowNoLineOverride">
    <cs:lnRef idx="0"/>
    <cs:fillRef idx="0"/>
    <cs:effectRef idx="0"/>
    <cs:fontRef idx="minor">
      <a:schemeClr val="dk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seriesAxis>
  <cs:seriesLine>
    <cs:lnRef idx="0"/>
    <cs:fillRef idx="0"/>
    <cs:effectRef idx="0"/>
    <cs:fontRef idx="minor">
      <a:schemeClr val="dk1"/>
    </cs:fontRef>
    <cs:spPr>
      <a:ln w="9525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600" b="1" kern="1200" cap="all" spc="120" normalizeH="0" baseline="0"/>
  </cs:title>
  <cs:trendline>
    <cs:lnRef idx="0">
      <cs:styleClr val="auto"/>
    </cs:lnRef>
    <cs:fillRef idx="0"/>
    <cs:effectRef idx="0"/>
    <cs:fontRef idx="minor">
      <a:schemeClr val="dk1"/>
    </cs:fontRef>
    <cs:spPr>
      <a:ln w="19050" cap="rnd">
        <a:solidFill>
          <a:schemeClr val="phClr"/>
        </a:solidFill>
        <a:prstDash val="sysDash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8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65000"/>
            <a:lumOff val="3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dk1">
            <a:lumMod val="15000"/>
            <a:lumOff val="85000"/>
          </a:schemeClr>
        </a:solidFill>
        <a:round/>
      </a:ln>
    </cs:spPr>
    <cs:defRPr sz="900" kern="1200"/>
  </cs:valueAxis>
  <cs:wall>
    <cs:lnRef idx="0"/>
    <cs:fillRef idx="0"/>
    <cs:effectRef idx="0"/>
    <cs:fontRef idx="minor">
      <a:schemeClr val="dk1"/>
    </cs:fontRef>
  </cs:wall>
</cs:chartStyle>
</file>

<file path=xl/drawings/_rels/drawing1.xml.rels><?xml version="1.0" encoding="UTF-8" standalone="yes"?>
<Relationships xmlns="http://schemas.openxmlformats.org/package/2006/relationships"><Relationship Id="rId8" Type="http://schemas.openxmlformats.org/officeDocument/2006/relationships/hyperlink" Target="#Control!A1"/><Relationship Id="rId13" Type="http://schemas.openxmlformats.org/officeDocument/2006/relationships/image" Target="../media/image8.png"/><Relationship Id="rId18" Type="http://schemas.openxmlformats.org/officeDocument/2006/relationships/hyperlink" Target="#Mantenimiento!A1"/><Relationship Id="rId3" Type="http://schemas.openxmlformats.org/officeDocument/2006/relationships/image" Target="../media/image2.png"/><Relationship Id="rId21" Type="http://schemas.openxmlformats.org/officeDocument/2006/relationships/image" Target="../media/image12.png"/><Relationship Id="rId7" Type="http://schemas.openxmlformats.org/officeDocument/2006/relationships/image" Target="../media/image4.png"/><Relationship Id="rId12" Type="http://schemas.openxmlformats.org/officeDocument/2006/relationships/hyperlink" Target="#'Resumen Items'!A1"/><Relationship Id="rId17" Type="http://schemas.openxmlformats.org/officeDocument/2006/relationships/image" Target="../media/image10.png"/><Relationship Id="rId2" Type="http://schemas.openxmlformats.org/officeDocument/2006/relationships/image" Target="../media/image1.png"/><Relationship Id="rId16" Type="http://schemas.openxmlformats.org/officeDocument/2006/relationships/hyperlink" Target="#Mercado!A1"/><Relationship Id="rId20" Type="http://schemas.openxmlformats.org/officeDocument/2006/relationships/hyperlink" Target="#Descarte!A1"/><Relationship Id="rId1" Type="http://schemas.openxmlformats.org/officeDocument/2006/relationships/hyperlink" Target="#'Analisis Items'!A1"/><Relationship Id="rId6" Type="http://schemas.openxmlformats.org/officeDocument/2006/relationships/hyperlink" Target="#Adquisici&#243;n!A1"/><Relationship Id="rId11" Type="http://schemas.openxmlformats.org/officeDocument/2006/relationships/image" Target="../media/image7.svg"/><Relationship Id="rId5" Type="http://schemas.openxmlformats.org/officeDocument/2006/relationships/image" Target="../media/image3.png"/><Relationship Id="rId15" Type="http://schemas.openxmlformats.org/officeDocument/2006/relationships/image" Target="../media/image9.png"/><Relationship Id="rId10" Type="http://schemas.openxmlformats.org/officeDocument/2006/relationships/image" Target="../media/image6.png"/><Relationship Id="rId19" Type="http://schemas.openxmlformats.org/officeDocument/2006/relationships/image" Target="../media/image11.png"/><Relationship Id="rId4" Type="http://schemas.openxmlformats.org/officeDocument/2006/relationships/hyperlink" Target="#Estrat&#233;gia!A1"/><Relationship Id="rId9" Type="http://schemas.openxmlformats.org/officeDocument/2006/relationships/image" Target="../media/image5.png"/><Relationship Id="rId14" Type="http://schemas.openxmlformats.org/officeDocument/2006/relationships/hyperlink" Target="#Instruciones!A1"/></Relationships>
</file>

<file path=xl/drawings/_rels/drawing2.xml.rels><?xml version="1.0" encoding="UTF-8" standalone="yes"?>
<Relationships xmlns="http://schemas.openxmlformats.org/package/2006/relationships"><Relationship Id="rId8" Type="http://schemas.openxmlformats.org/officeDocument/2006/relationships/hyperlink" Target="#Mercado!A1"/><Relationship Id="rId3" Type="http://schemas.openxmlformats.org/officeDocument/2006/relationships/image" Target="../media/image14.svg"/><Relationship Id="rId7" Type="http://schemas.openxmlformats.org/officeDocument/2006/relationships/hyperlink" Target="#Control!A1"/><Relationship Id="rId2" Type="http://schemas.openxmlformats.org/officeDocument/2006/relationships/image" Target="../media/image13.png"/><Relationship Id="rId1" Type="http://schemas.openxmlformats.org/officeDocument/2006/relationships/hyperlink" Target="#Menu!A1"/><Relationship Id="rId6" Type="http://schemas.openxmlformats.org/officeDocument/2006/relationships/hyperlink" Target="#Adquisici&#243;n!A1"/><Relationship Id="rId5" Type="http://schemas.openxmlformats.org/officeDocument/2006/relationships/hyperlink" Target="#Estrat&#233;gia!A1"/><Relationship Id="rId10" Type="http://schemas.openxmlformats.org/officeDocument/2006/relationships/hyperlink" Target="#Descarte!A1"/><Relationship Id="rId4" Type="http://schemas.openxmlformats.org/officeDocument/2006/relationships/image" Target="../media/image15.png"/><Relationship Id="rId9" Type="http://schemas.openxmlformats.org/officeDocument/2006/relationships/hyperlink" Target="#Mantenimiento!A1"/></Relationships>
</file>

<file path=xl/drawings/_rels/drawing3.xml.rels><?xml version="1.0" encoding="UTF-8" standalone="yes"?>
<Relationships xmlns="http://schemas.openxmlformats.org/package/2006/relationships"><Relationship Id="rId8" Type="http://schemas.openxmlformats.org/officeDocument/2006/relationships/chart" Target="../charts/chart2.xml"/><Relationship Id="rId3" Type="http://schemas.openxmlformats.org/officeDocument/2006/relationships/image" Target="../media/image13.png"/><Relationship Id="rId7" Type="http://schemas.openxmlformats.org/officeDocument/2006/relationships/chart" Target="../charts/chart1.xml"/><Relationship Id="rId2" Type="http://schemas.openxmlformats.org/officeDocument/2006/relationships/hyperlink" Target="#Menu!A1"/><Relationship Id="rId1" Type="http://schemas.openxmlformats.org/officeDocument/2006/relationships/image" Target="../media/image15.png"/><Relationship Id="rId6" Type="http://schemas.openxmlformats.org/officeDocument/2006/relationships/image" Target="../media/image17.svg"/><Relationship Id="rId5" Type="http://schemas.openxmlformats.org/officeDocument/2006/relationships/image" Target="../media/image16.png"/><Relationship Id="rId10" Type="http://schemas.openxmlformats.org/officeDocument/2006/relationships/hyperlink" Target="#'Resumen Items'!A1"/><Relationship Id="rId4" Type="http://schemas.openxmlformats.org/officeDocument/2006/relationships/image" Target="../media/image14.svg"/><Relationship Id="rId9" Type="http://schemas.openxmlformats.org/officeDocument/2006/relationships/chart" Target="../charts/chart3.xml"/></Relationships>
</file>

<file path=xl/drawings/_rels/drawing4.xml.rels><?xml version="1.0" encoding="UTF-8" standalone="yes"?>
<Relationships xmlns="http://schemas.openxmlformats.org/package/2006/relationships"><Relationship Id="rId3" Type="http://schemas.openxmlformats.org/officeDocument/2006/relationships/chart" Target="../charts/chart6.xml"/><Relationship Id="rId2" Type="http://schemas.openxmlformats.org/officeDocument/2006/relationships/chart" Target="../charts/chart5.xml"/><Relationship Id="rId1" Type="http://schemas.openxmlformats.org/officeDocument/2006/relationships/chart" Target="../charts/chart4.xml"/><Relationship Id="rId4" Type="http://schemas.openxmlformats.org/officeDocument/2006/relationships/chart" Target="../charts/chart7.xml"/></Relationships>
</file>

<file path=xl/drawings/_rels/drawing5.xml.rels><?xml version="1.0" encoding="UTF-8" standalone="yes"?>
<Relationships xmlns="http://schemas.openxmlformats.org/package/2006/relationships"><Relationship Id="rId8" Type="http://schemas.openxmlformats.org/officeDocument/2006/relationships/hyperlink" Target="#'Resumen Items'!A1"/><Relationship Id="rId3" Type="http://schemas.openxmlformats.org/officeDocument/2006/relationships/image" Target="../media/image13.png"/><Relationship Id="rId7" Type="http://schemas.openxmlformats.org/officeDocument/2006/relationships/hyperlink" Target="#'Exemplo ITEM'!A1"/><Relationship Id="rId2" Type="http://schemas.openxmlformats.org/officeDocument/2006/relationships/hyperlink" Target="#Menu!A1"/><Relationship Id="rId1" Type="http://schemas.openxmlformats.org/officeDocument/2006/relationships/image" Target="../media/image15.png"/><Relationship Id="rId6" Type="http://schemas.openxmlformats.org/officeDocument/2006/relationships/image" Target="../media/image19.svg"/><Relationship Id="rId11" Type="http://schemas.openxmlformats.org/officeDocument/2006/relationships/image" Target="../media/image22.png"/><Relationship Id="rId5" Type="http://schemas.openxmlformats.org/officeDocument/2006/relationships/image" Target="../media/image18.png"/><Relationship Id="rId10" Type="http://schemas.openxmlformats.org/officeDocument/2006/relationships/image" Target="../media/image21.png"/><Relationship Id="rId4" Type="http://schemas.openxmlformats.org/officeDocument/2006/relationships/image" Target="../media/image14.svg"/><Relationship Id="rId9" Type="http://schemas.openxmlformats.org/officeDocument/2006/relationships/image" Target="../media/image20.png"/></Relationships>
</file>

<file path=xl/drawings/_rels/drawing6.xml.rels><?xml version="1.0" encoding="UTF-8" standalone="yes"?>
<Relationships xmlns="http://schemas.openxmlformats.org/package/2006/relationships"><Relationship Id="rId8" Type="http://schemas.openxmlformats.org/officeDocument/2006/relationships/image" Target="../media/image26.jpeg"/><Relationship Id="rId13" Type="http://schemas.openxmlformats.org/officeDocument/2006/relationships/hyperlink" Target="#'Resumen Items'!A1"/><Relationship Id="rId3" Type="http://schemas.openxmlformats.org/officeDocument/2006/relationships/image" Target="../media/image13.png"/><Relationship Id="rId7" Type="http://schemas.openxmlformats.org/officeDocument/2006/relationships/image" Target="../media/image25.jpeg"/><Relationship Id="rId12" Type="http://schemas.openxmlformats.org/officeDocument/2006/relationships/image" Target="../media/image30.png"/><Relationship Id="rId2" Type="http://schemas.openxmlformats.org/officeDocument/2006/relationships/hyperlink" Target="#Menu!A1"/><Relationship Id="rId1" Type="http://schemas.openxmlformats.org/officeDocument/2006/relationships/image" Target="../media/image15.png"/><Relationship Id="rId6" Type="http://schemas.openxmlformats.org/officeDocument/2006/relationships/image" Target="../media/image24.jpeg"/><Relationship Id="rId11" Type="http://schemas.openxmlformats.org/officeDocument/2006/relationships/image" Target="../media/image29.png"/><Relationship Id="rId5" Type="http://schemas.openxmlformats.org/officeDocument/2006/relationships/image" Target="../media/image23.jpeg"/><Relationship Id="rId10" Type="http://schemas.openxmlformats.org/officeDocument/2006/relationships/image" Target="../media/image28.png"/><Relationship Id="rId4" Type="http://schemas.openxmlformats.org/officeDocument/2006/relationships/image" Target="../media/image14.svg"/><Relationship Id="rId9" Type="http://schemas.openxmlformats.org/officeDocument/2006/relationships/image" Target="../media/image27.jpeg"/><Relationship Id="rId14" Type="http://schemas.openxmlformats.org/officeDocument/2006/relationships/hyperlink" Target="#Instruciones!A1"/></Relationships>
</file>

<file path=xl/drawings/_rels/drawing7.xml.rels><?xml version="1.0" encoding="UTF-8" standalone="yes"?>
<Relationships xmlns="http://schemas.openxmlformats.org/package/2006/relationships"><Relationship Id="rId8" Type="http://schemas.openxmlformats.org/officeDocument/2006/relationships/image" Target="../media/image17.svg"/><Relationship Id="rId3" Type="http://schemas.openxmlformats.org/officeDocument/2006/relationships/image" Target="../media/image13.png"/><Relationship Id="rId7" Type="http://schemas.openxmlformats.org/officeDocument/2006/relationships/image" Target="../media/image16.png"/><Relationship Id="rId2" Type="http://schemas.openxmlformats.org/officeDocument/2006/relationships/hyperlink" Target="#Menu!A1"/><Relationship Id="rId1" Type="http://schemas.openxmlformats.org/officeDocument/2006/relationships/image" Target="../media/image15.png"/><Relationship Id="rId6" Type="http://schemas.openxmlformats.org/officeDocument/2006/relationships/chart" Target="../charts/chart9.xml"/><Relationship Id="rId5" Type="http://schemas.openxmlformats.org/officeDocument/2006/relationships/chart" Target="../charts/chart8.xml"/><Relationship Id="rId10" Type="http://schemas.openxmlformats.org/officeDocument/2006/relationships/hyperlink" Target="#'Resumen Items'!A1"/><Relationship Id="rId4" Type="http://schemas.openxmlformats.org/officeDocument/2006/relationships/image" Target="../media/image14.svg"/><Relationship Id="rId9" Type="http://schemas.openxmlformats.org/officeDocument/2006/relationships/chart" Target="../charts/chart10.xml"/></Relationships>
</file>

<file path=xl/drawings/_rels/drawing8.xml.rels><?xml version="1.0" encoding="UTF-8" standalone="yes"?>
<Relationships xmlns="http://schemas.openxmlformats.org/package/2006/relationships"><Relationship Id="rId3" Type="http://schemas.openxmlformats.org/officeDocument/2006/relationships/image" Target="../media/image14.svg"/><Relationship Id="rId2" Type="http://schemas.openxmlformats.org/officeDocument/2006/relationships/image" Target="../media/image13.png"/><Relationship Id="rId1" Type="http://schemas.openxmlformats.org/officeDocument/2006/relationships/hyperlink" Target="#Menu!A1"/><Relationship Id="rId6" Type="http://schemas.openxmlformats.org/officeDocument/2006/relationships/hyperlink" Target="#'Resumen Items'!A1"/><Relationship Id="rId5" Type="http://schemas.openxmlformats.org/officeDocument/2006/relationships/image" Target="../media/image3.png"/><Relationship Id="rId4" Type="http://schemas.openxmlformats.org/officeDocument/2006/relationships/image" Target="../media/image15.png"/></Relationships>
</file>

<file path=xl/drawings/_rels/drawing9.xml.rels><?xml version="1.0" encoding="UTF-8" standalone="yes"?>
<Relationships xmlns="http://schemas.openxmlformats.org/package/2006/relationships"><Relationship Id="rId3" Type="http://schemas.openxmlformats.org/officeDocument/2006/relationships/image" Target="../media/image14.svg"/><Relationship Id="rId2" Type="http://schemas.openxmlformats.org/officeDocument/2006/relationships/image" Target="../media/image13.png"/><Relationship Id="rId1" Type="http://schemas.openxmlformats.org/officeDocument/2006/relationships/hyperlink" Target="#Menu!A1"/><Relationship Id="rId6" Type="http://schemas.openxmlformats.org/officeDocument/2006/relationships/hyperlink" Target="#'Resumen Items'!A1"/><Relationship Id="rId5" Type="http://schemas.openxmlformats.org/officeDocument/2006/relationships/image" Target="../media/image31.png"/><Relationship Id="rId4" Type="http://schemas.openxmlformats.org/officeDocument/2006/relationships/image" Target="../media/image15.png"/></Relationships>
</file>

<file path=xl/drawings/_rels/drawing10.xml.rels><?xml version="1.0" encoding="UTF-8" standalone="yes"?>
<Relationships xmlns="http://schemas.openxmlformats.org/package/2006/relationships"><Relationship Id="rId3" Type="http://schemas.openxmlformats.org/officeDocument/2006/relationships/image" Target="../media/image14.svg"/><Relationship Id="rId2" Type="http://schemas.openxmlformats.org/officeDocument/2006/relationships/image" Target="../media/image13.png"/><Relationship Id="rId1" Type="http://schemas.openxmlformats.org/officeDocument/2006/relationships/hyperlink" Target="#Menu!A1"/><Relationship Id="rId6" Type="http://schemas.openxmlformats.org/officeDocument/2006/relationships/hyperlink" Target="#'Resumen Items'!A1"/><Relationship Id="rId5" Type="http://schemas.openxmlformats.org/officeDocument/2006/relationships/image" Target="../media/image32.png"/><Relationship Id="rId4" Type="http://schemas.openxmlformats.org/officeDocument/2006/relationships/image" Target="../media/image15.png"/></Relationships>
</file>

<file path=xl/drawings/_rels/drawing11.xml.rels><?xml version="1.0" encoding="UTF-8" standalone="yes"?>
<Relationships xmlns="http://schemas.openxmlformats.org/package/2006/relationships"><Relationship Id="rId3" Type="http://schemas.openxmlformats.org/officeDocument/2006/relationships/image" Target="../media/image14.svg"/><Relationship Id="rId2" Type="http://schemas.openxmlformats.org/officeDocument/2006/relationships/image" Target="../media/image13.png"/><Relationship Id="rId1" Type="http://schemas.openxmlformats.org/officeDocument/2006/relationships/hyperlink" Target="#Menu!A1"/><Relationship Id="rId6" Type="http://schemas.openxmlformats.org/officeDocument/2006/relationships/hyperlink" Target="#'Resumen Items'!A1"/><Relationship Id="rId5" Type="http://schemas.openxmlformats.org/officeDocument/2006/relationships/image" Target="../media/image33.png"/><Relationship Id="rId4" Type="http://schemas.openxmlformats.org/officeDocument/2006/relationships/image" Target="../media/image15.png"/></Relationships>
</file>

<file path=xl/drawings/_rels/drawing12.xml.rels><?xml version="1.0" encoding="UTF-8" standalone="yes"?>
<Relationships xmlns="http://schemas.openxmlformats.org/package/2006/relationships"><Relationship Id="rId3" Type="http://schemas.openxmlformats.org/officeDocument/2006/relationships/image" Target="../media/image14.svg"/><Relationship Id="rId2" Type="http://schemas.openxmlformats.org/officeDocument/2006/relationships/image" Target="../media/image13.png"/><Relationship Id="rId1" Type="http://schemas.openxmlformats.org/officeDocument/2006/relationships/hyperlink" Target="#Menu!A1"/><Relationship Id="rId6" Type="http://schemas.openxmlformats.org/officeDocument/2006/relationships/hyperlink" Target="#'Resumen Items'!A1"/><Relationship Id="rId5" Type="http://schemas.openxmlformats.org/officeDocument/2006/relationships/image" Target="../media/image34.png"/><Relationship Id="rId4" Type="http://schemas.openxmlformats.org/officeDocument/2006/relationships/image" Target="../media/image15.png"/></Relationships>
</file>

<file path=xl/drawings/_rels/drawing13.xml.rels><?xml version="1.0" encoding="UTF-8" standalone="yes"?>
<Relationships xmlns="http://schemas.openxmlformats.org/package/2006/relationships"><Relationship Id="rId3" Type="http://schemas.openxmlformats.org/officeDocument/2006/relationships/image" Target="../media/image14.svg"/><Relationship Id="rId2" Type="http://schemas.openxmlformats.org/officeDocument/2006/relationships/image" Target="../media/image13.png"/><Relationship Id="rId1" Type="http://schemas.openxmlformats.org/officeDocument/2006/relationships/hyperlink" Target="#Menu!A1"/><Relationship Id="rId6" Type="http://schemas.openxmlformats.org/officeDocument/2006/relationships/hyperlink" Target="#'Resumen Items'!A1"/><Relationship Id="rId5" Type="http://schemas.openxmlformats.org/officeDocument/2006/relationships/image" Target="../media/image35.png"/><Relationship Id="rId4" Type="http://schemas.openxmlformats.org/officeDocument/2006/relationships/image" Target="../media/image15.png"/></Relationships>
</file>

<file path=xl/drawings/_rels/drawing14.xml.rels><?xml version="1.0" encoding="UTF-8" standalone="yes"?>
<Relationships xmlns="http://schemas.openxmlformats.org/package/2006/relationships"><Relationship Id="rId8" Type="http://schemas.openxmlformats.org/officeDocument/2006/relationships/hyperlink" Target="#Instruciones!A1"/><Relationship Id="rId13" Type="http://schemas.openxmlformats.org/officeDocument/2006/relationships/image" Target="../media/image40.png"/><Relationship Id="rId3" Type="http://schemas.openxmlformats.org/officeDocument/2006/relationships/image" Target="../media/image30.png"/><Relationship Id="rId7" Type="http://schemas.openxmlformats.org/officeDocument/2006/relationships/hyperlink" Target="#'Estrategia 2'!A1"/><Relationship Id="rId12" Type="http://schemas.openxmlformats.org/officeDocument/2006/relationships/image" Target="../media/image39.png"/><Relationship Id="rId2" Type="http://schemas.openxmlformats.org/officeDocument/2006/relationships/hyperlink" Target="#Estrat&#233;gia!A1"/><Relationship Id="rId16" Type="http://schemas.openxmlformats.org/officeDocument/2006/relationships/image" Target="../media/image43.png"/><Relationship Id="rId1" Type="http://schemas.openxmlformats.org/officeDocument/2006/relationships/image" Target="../media/image15.png"/><Relationship Id="rId6" Type="http://schemas.openxmlformats.org/officeDocument/2006/relationships/image" Target="../media/image14.svg"/><Relationship Id="rId11" Type="http://schemas.openxmlformats.org/officeDocument/2006/relationships/image" Target="../media/image38.png"/><Relationship Id="rId5" Type="http://schemas.openxmlformats.org/officeDocument/2006/relationships/image" Target="../media/image13.png"/><Relationship Id="rId15" Type="http://schemas.openxmlformats.org/officeDocument/2006/relationships/image" Target="../media/image42.png"/><Relationship Id="rId10" Type="http://schemas.openxmlformats.org/officeDocument/2006/relationships/image" Target="../media/image37.png"/><Relationship Id="rId4" Type="http://schemas.openxmlformats.org/officeDocument/2006/relationships/hyperlink" Target="#Menu!A1"/><Relationship Id="rId9" Type="http://schemas.openxmlformats.org/officeDocument/2006/relationships/image" Target="../media/image36.png"/><Relationship Id="rId14" Type="http://schemas.openxmlformats.org/officeDocument/2006/relationships/image" Target="../media/image41.png"/></Relationships>
</file>

<file path=xl/drawings/_rels/drawing15.xml.rels><?xml version="1.0" encoding="UTF-8" standalone="yes"?>
<Relationships xmlns="http://schemas.openxmlformats.org/package/2006/relationships"><Relationship Id="rId8" Type="http://schemas.openxmlformats.org/officeDocument/2006/relationships/hyperlink" Target="#Estrat&#233;gia!A1"/><Relationship Id="rId13" Type="http://schemas.openxmlformats.org/officeDocument/2006/relationships/image" Target="../media/image47.png"/><Relationship Id="rId3" Type="http://schemas.openxmlformats.org/officeDocument/2006/relationships/image" Target="../media/image13.png"/><Relationship Id="rId7" Type="http://schemas.openxmlformats.org/officeDocument/2006/relationships/hyperlink" Target="#Instruciones!A1"/><Relationship Id="rId12" Type="http://schemas.openxmlformats.org/officeDocument/2006/relationships/image" Target="../media/image46.png"/><Relationship Id="rId2" Type="http://schemas.openxmlformats.org/officeDocument/2006/relationships/hyperlink" Target="#Menu!A1"/><Relationship Id="rId1" Type="http://schemas.openxmlformats.org/officeDocument/2006/relationships/image" Target="../media/image15.png"/><Relationship Id="rId6" Type="http://schemas.openxmlformats.org/officeDocument/2006/relationships/hyperlink" Target="#'Estrategia 1'!A1"/><Relationship Id="rId11" Type="http://schemas.openxmlformats.org/officeDocument/2006/relationships/image" Target="../media/image45.png"/><Relationship Id="rId5" Type="http://schemas.openxmlformats.org/officeDocument/2006/relationships/hyperlink" Target="#'Estrategia 3'!A1"/><Relationship Id="rId10" Type="http://schemas.openxmlformats.org/officeDocument/2006/relationships/image" Target="../media/image44.png"/><Relationship Id="rId4" Type="http://schemas.openxmlformats.org/officeDocument/2006/relationships/image" Target="../media/image14.svg"/><Relationship Id="rId9" Type="http://schemas.openxmlformats.org/officeDocument/2006/relationships/image" Target="../media/image30.png"/></Relationships>
</file>

<file path=xl/drawings/_rels/drawing16.xml.rels><?xml version="1.0" encoding="UTF-8" standalone="yes"?>
<Relationships xmlns="http://schemas.openxmlformats.org/package/2006/relationships"><Relationship Id="rId8" Type="http://schemas.openxmlformats.org/officeDocument/2006/relationships/hyperlink" Target="#Estrat&#233;gia!A1"/><Relationship Id="rId3" Type="http://schemas.openxmlformats.org/officeDocument/2006/relationships/image" Target="../media/image13.png"/><Relationship Id="rId7" Type="http://schemas.openxmlformats.org/officeDocument/2006/relationships/hyperlink" Target="#Instruciones!A1"/><Relationship Id="rId12" Type="http://schemas.openxmlformats.org/officeDocument/2006/relationships/image" Target="../media/image50.png"/><Relationship Id="rId2" Type="http://schemas.openxmlformats.org/officeDocument/2006/relationships/hyperlink" Target="#Menu!A1"/><Relationship Id="rId1" Type="http://schemas.openxmlformats.org/officeDocument/2006/relationships/image" Target="../media/image15.png"/><Relationship Id="rId6" Type="http://schemas.openxmlformats.org/officeDocument/2006/relationships/hyperlink" Target="#'Estrategia 2'!A1"/><Relationship Id="rId11" Type="http://schemas.openxmlformats.org/officeDocument/2006/relationships/image" Target="../media/image49.png"/><Relationship Id="rId5" Type="http://schemas.openxmlformats.org/officeDocument/2006/relationships/hyperlink" Target="#'Estrategia 4'!A1"/><Relationship Id="rId10" Type="http://schemas.openxmlformats.org/officeDocument/2006/relationships/image" Target="../media/image48.png"/><Relationship Id="rId4" Type="http://schemas.openxmlformats.org/officeDocument/2006/relationships/image" Target="../media/image14.svg"/><Relationship Id="rId9" Type="http://schemas.openxmlformats.org/officeDocument/2006/relationships/image" Target="../media/image30.png"/></Relationships>
</file>

<file path=xl/drawings/_rels/drawing17.xml.rels><?xml version="1.0" encoding="UTF-8" standalone="yes"?>
<Relationships xmlns="http://schemas.openxmlformats.org/package/2006/relationships"><Relationship Id="rId8" Type="http://schemas.openxmlformats.org/officeDocument/2006/relationships/hyperlink" Target="#Estrat&#233;gia!A1"/><Relationship Id="rId3" Type="http://schemas.openxmlformats.org/officeDocument/2006/relationships/image" Target="../media/image13.png"/><Relationship Id="rId7" Type="http://schemas.openxmlformats.org/officeDocument/2006/relationships/hyperlink" Target="#Instruciones!A1"/><Relationship Id="rId2" Type="http://schemas.openxmlformats.org/officeDocument/2006/relationships/hyperlink" Target="#Menu!A1"/><Relationship Id="rId1" Type="http://schemas.openxmlformats.org/officeDocument/2006/relationships/image" Target="../media/image15.png"/><Relationship Id="rId6" Type="http://schemas.openxmlformats.org/officeDocument/2006/relationships/hyperlink" Target="#'Estrategia 3'!A1"/><Relationship Id="rId11" Type="http://schemas.openxmlformats.org/officeDocument/2006/relationships/image" Target="../media/image52.png"/><Relationship Id="rId5" Type="http://schemas.openxmlformats.org/officeDocument/2006/relationships/hyperlink" Target="#'Estrategia 5'!A1"/><Relationship Id="rId10" Type="http://schemas.openxmlformats.org/officeDocument/2006/relationships/image" Target="../media/image51.png"/><Relationship Id="rId4" Type="http://schemas.openxmlformats.org/officeDocument/2006/relationships/image" Target="../media/image14.svg"/><Relationship Id="rId9" Type="http://schemas.openxmlformats.org/officeDocument/2006/relationships/image" Target="../media/image30.png"/></Relationships>
</file>

<file path=xl/drawings/_rels/drawing18.xml.rels><?xml version="1.0" encoding="UTF-8" standalone="yes"?>
<Relationships xmlns="http://schemas.openxmlformats.org/package/2006/relationships"><Relationship Id="rId8" Type="http://schemas.openxmlformats.org/officeDocument/2006/relationships/hyperlink" Target="#Estrat&#233;gia!A1"/><Relationship Id="rId3" Type="http://schemas.openxmlformats.org/officeDocument/2006/relationships/image" Target="../media/image13.png"/><Relationship Id="rId7" Type="http://schemas.openxmlformats.org/officeDocument/2006/relationships/hyperlink" Target="#Instruciones!A1"/><Relationship Id="rId2" Type="http://schemas.openxmlformats.org/officeDocument/2006/relationships/hyperlink" Target="#Menu!A1"/><Relationship Id="rId1" Type="http://schemas.openxmlformats.org/officeDocument/2006/relationships/image" Target="../media/image15.png"/><Relationship Id="rId6" Type="http://schemas.openxmlformats.org/officeDocument/2006/relationships/hyperlink" Target="#'Estrategia 4'!A1"/><Relationship Id="rId5" Type="http://schemas.openxmlformats.org/officeDocument/2006/relationships/hyperlink" Target="#'Estrategia 6'!A1"/><Relationship Id="rId10" Type="http://schemas.openxmlformats.org/officeDocument/2006/relationships/image" Target="../media/image53.png"/><Relationship Id="rId4" Type="http://schemas.openxmlformats.org/officeDocument/2006/relationships/image" Target="../media/image14.svg"/><Relationship Id="rId9" Type="http://schemas.openxmlformats.org/officeDocument/2006/relationships/image" Target="../media/image30.png"/></Relationships>
</file>

<file path=xl/drawings/_rels/drawing19.xml.rels><?xml version="1.0" encoding="UTF-8" standalone="yes"?>
<Relationships xmlns="http://schemas.openxmlformats.org/package/2006/relationships"><Relationship Id="rId8" Type="http://schemas.openxmlformats.org/officeDocument/2006/relationships/hyperlink" Target="#Estrat&#233;gia!A1"/><Relationship Id="rId13" Type="http://schemas.openxmlformats.org/officeDocument/2006/relationships/image" Target="../media/image57.png"/><Relationship Id="rId3" Type="http://schemas.openxmlformats.org/officeDocument/2006/relationships/image" Target="../media/image13.png"/><Relationship Id="rId7" Type="http://schemas.openxmlformats.org/officeDocument/2006/relationships/hyperlink" Target="#Instruciones!A1"/><Relationship Id="rId12" Type="http://schemas.openxmlformats.org/officeDocument/2006/relationships/image" Target="../media/image56.png"/><Relationship Id="rId2" Type="http://schemas.openxmlformats.org/officeDocument/2006/relationships/hyperlink" Target="#Menu!A1"/><Relationship Id="rId1" Type="http://schemas.openxmlformats.org/officeDocument/2006/relationships/image" Target="../media/image15.png"/><Relationship Id="rId6" Type="http://schemas.openxmlformats.org/officeDocument/2006/relationships/hyperlink" Target="#'Estrategia 5'!A1"/><Relationship Id="rId11" Type="http://schemas.openxmlformats.org/officeDocument/2006/relationships/image" Target="../media/image55.png"/><Relationship Id="rId5" Type="http://schemas.openxmlformats.org/officeDocument/2006/relationships/hyperlink" Target="#'Estrategia 7'!A1"/><Relationship Id="rId10" Type="http://schemas.openxmlformats.org/officeDocument/2006/relationships/image" Target="../media/image54.png"/><Relationship Id="rId4" Type="http://schemas.openxmlformats.org/officeDocument/2006/relationships/image" Target="../media/image14.svg"/><Relationship Id="rId9" Type="http://schemas.openxmlformats.org/officeDocument/2006/relationships/image" Target="../media/image30.png"/></Relationships>
</file>

<file path=xl/drawings/_rels/drawing20.xml.rels><?xml version="1.0" encoding="UTF-8" standalone="yes"?>
<Relationships xmlns="http://schemas.openxmlformats.org/package/2006/relationships"><Relationship Id="rId8" Type="http://schemas.openxmlformats.org/officeDocument/2006/relationships/hyperlink" Target="#Instruciones!A1"/><Relationship Id="rId13" Type="http://schemas.openxmlformats.org/officeDocument/2006/relationships/image" Target="../media/image60.png"/><Relationship Id="rId3" Type="http://schemas.openxmlformats.org/officeDocument/2006/relationships/image" Target="../media/image13.png"/><Relationship Id="rId7" Type="http://schemas.openxmlformats.org/officeDocument/2006/relationships/hyperlink" Target="#'Estrategia 8'!A1"/><Relationship Id="rId12" Type="http://schemas.openxmlformats.org/officeDocument/2006/relationships/image" Target="../media/image59.png"/><Relationship Id="rId2" Type="http://schemas.openxmlformats.org/officeDocument/2006/relationships/hyperlink" Target="#Menu!A1"/><Relationship Id="rId1" Type="http://schemas.openxmlformats.org/officeDocument/2006/relationships/image" Target="../media/image15.png"/><Relationship Id="rId6" Type="http://schemas.openxmlformats.org/officeDocument/2006/relationships/hyperlink" Target="#'Estrategia 6'!A1"/><Relationship Id="rId11" Type="http://schemas.openxmlformats.org/officeDocument/2006/relationships/image" Target="../media/image58.png"/><Relationship Id="rId5" Type="http://schemas.openxmlformats.org/officeDocument/2006/relationships/hyperlink" Target="#'Estrategia 7 (2)'!A1"/><Relationship Id="rId15" Type="http://schemas.openxmlformats.org/officeDocument/2006/relationships/image" Target="../media/image62.png"/><Relationship Id="rId10" Type="http://schemas.openxmlformats.org/officeDocument/2006/relationships/image" Target="../media/image30.png"/><Relationship Id="rId4" Type="http://schemas.openxmlformats.org/officeDocument/2006/relationships/image" Target="../media/image14.svg"/><Relationship Id="rId9" Type="http://schemas.openxmlformats.org/officeDocument/2006/relationships/hyperlink" Target="#Estrat&#233;gia!A1"/><Relationship Id="rId14" Type="http://schemas.openxmlformats.org/officeDocument/2006/relationships/image" Target="../media/image61.png"/></Relationships>
</file>

<file path=xl/drawings/_rels/drawing21.xml.rels><?xml version="1.0" encoding="UTF-8" standalone="yes"?>
<Relationships xmlns="http://schemas.openxmlformats.org/package/2006/relationships"><Relationship Id="rId8" Type="http://schemas.openxmlformats.org/officeDocument/2006/relationships/hyperlink" Target="#Estrat&#233;gia!A1"/><Relationship Id="rId13" Type="http://schemas.openxmlformats.org/officeDocument/2006/relationships/image" Target="../media/image66.png"/><Relationship Id="rId18" Type="http://schemas.openxmlformats.org/officeDocument/2006/relationships/image" Target="../media/image71.png"/><Relationship Id="rId3" Type="http://schemas.openxmlformats.org/officeDocument/2006/relationships/image" Target="../media/image13.png"/><Relationship Id="rId21" Type="http://schemas.openxmlformats.org/officeDocument/2006/relationships/image" Target="../media/image74.png"/><Relationship Id="rId7" Type="http://schemas.openxmlformats.org/officeDocument/2006/relationships/hyperlink" Target="#Instruciones!A1"/><Relationship Id="rId12" Type="http://schemas.openxmlformats.org/officeDocument/2006/relationships/image" Target="../media/image65.png"/><Relationship Id="rId17" Type="http://schemas.openxmlformats.org/officeDocument/2006/relationships/image" Target="../media/image70.png"/><Relationship Id="rId25" Type="http://schemas.openxmlformats.org/officeDocument/2006/relationships/image" Target="../media/image78.png"/><Relationship Id="rId2" Type="http://schemas.openxmlformats.org/officeDocument/2006/relationships/hyperlink" Target="#Menu!A1"/><Relationship Id="rId16" Type="http://schemas.openxmlformats.org/officeDocument/2006/relationships/image" Target="../media/image69.png"/><Relationship Id="rId20" Type="http://schemas.openxmlformats.org/officeDocument/2006/relationships/image" Target="../media/image73.png"/><Relationship Id="rId1" Type="http://schemas.openxmlformats.org/officeDocument/2006/relationships/image" Target="../media/image15.png"/><Relationship Id="rId6" Type="http://schemas.openxmlformats.org/officeDocument/2006/relationships/hyperlink" Target="#'Estrategia 7'!A1"/><Relationship Id="rId11" Type="http://schemas.openxmlformats.org/officeDocument/2006/relationships/image" Target="../media/image64.png"/><Relationship Id="rId24" Type="http://schemas.openxmlformats.org/officeDocument/2006/relationships/image" Target="../media/image77.png"/><Relationship Id="rId5" Type="http://schemas.openxmlformats.org/officeDocument/2006/relationships/hyperlink" Target="#'Estrategia 9'!A1"/><Relationship Id="rId15" Type="http://schemas.openxmlformats.org/officeDocument/2006/relationships/image" Target="../media/image68.png"/><Relationship Id="rId23" Type="http://schemas.openxmlformats.org/officeDocument/2006/relationships/image" Target="../media/image76.png"/><Relationship Id="rId10" Type="http://schemas.openxmlformats.org/officeDocument/2006/relationships/image" Target="../media/image63.png"/><Relationship Id="rId19" Type="http://schemas.openxmlformats.org/officeDocument/2006/relationships/image" Target="../media/image72.png"/><Relationship Id="rId4" Type="http://schemas.openxmlformats.org/officeDocument/2006/relationships/image" Target="../media/image14.svg"/><Relationship Id="rId9" Type="http://schemas.openxmlformats.org/officeDocument/2006/relationships/image" Target="../media/image30.png"/><Relationship Id="rId14" Type="http://schemas.openxmlformats.org/officeDocument/2006/relationships/image" Target="../media/image67.png"/><Relationship Id="rId22" Type="http://schemas.openxmlformats.org/officeDocument/2006/relationships/image" Target="../media/image75.png"/></Relationships>
</file>

<file path=xl/drawings/_rels/drawing22.xml.rels><?xml version="1.0" encoding="UTF-8" standalone="yes"?>
<Relationships xmlns="http://schemas.openxmlformats.org/package/2006/relationships"><Relationship Id="rId8" Type="http://schemas.openxmlformats.org/officeDocument/2006/relationships/hyperlink" Target="#Estrat&#233;gia!A1"/><Relationship Id="rId13" Type="http://schemas.openxmlformats.org/officeDocument/2006/relationships/image" Target="../media/image82.png"/><Relationship Id="rId18" Type="http://schemas.openxmlformats.org/officeDocument/2006/relationships/image" Target="../media/image87.png"/><Relationship Id="rId3" Type="http://schemas.openxmlformats.org/officeDocument/2006/relationships/image" Target="../media/image13.png"/><Relationship Id="rId21" Type="http://schemas.openxmlformats.org/officeDocument/2006/relationships/image" Target="../media/image90.png"/><Relationship Id="rId7" Type="http://schemas.openxmlformats.org/officeDocument/2006/relationships/hyperlink" Target="#Instruciones!A1"/><Relationship Id="rId12" Type="http://schemas.openxmlformats.org/officeDocument/2006/relationships/image" Target="../media/image81.png"/><Relationship Id="rId17" Type="http://schemas.openxmlformats.org/officeDocument/2006/relationships/image" Target="../media/image86.png"/><Relationship Id="rId2" Type="http://schemas.openxmlformats.org/officeDocument/2006/relationships/hyperlink" Target="#Menu!A1"/><Relationship Id="rId16" Type="http://schemas.openxmlformats.org/officeDocument/2006/relationships/image" Target="../media/image85.png"/><Relationship Id="rId20" Type="http://schemas.openxmlformats.org/officeDocument/2006/relationships/image" Target="../media/image89.png"/><Relationship Id="rId1" Type="http://schemas.openxmlformats.org/officeDocument/2006/relationships/image" Target="../media/image15.png"/><Relationship Id="rId6" Type="http://schemas.openxmlformats.org/officeDocument/2006/relationships/hyperlink" Target="#'Estrategia 8'!A1"/><Relationship Id="rId11" Type="http://schemas.openxmlformats.org/officeDocument/2006/relationships/image" Target="../media/image80.png"/><Relationship Id="rId5" Type="http://schemas.openxmlformats.org/officeDocument/2006/relationships/hyperlink" Target="#'Estrategia 10'!A1"/><Relationship Id="rId15" Type="http://schemas.openxmlformats.org/officeDocument/2006/relationships/image" Target="../media/image84.png"/><Relationship Id="rId10" Type="http://schemas.openxmlformats.org/officeDocument/2006/relationships/image" Target="../media/image79.png"/><Relationship Id="rId19" Type="http://schemas.openxmlformats.org/officeDocument/2006/relationships/image" Target="../media/image88.png"/><Relationship Id="rId4" Type="http://schemas.openxmlformats.org/officeDocument/2006/relationships/image" Target="../media/image14.svg"/><Relationship Id="rId9" Type="http://schemas.openxmlformats.org/officeDocument/2006/relationships/image" Target="../media/image30.png"/><Relationship Id="rId14" Type="http://schemas.openxmlformats.org/officeDocument/2006/relationships/image" Target="../media/image83.png"/><Relationship Id="rId22" Type="http://schemas.openxmlformats.org/officeDocument/2006/relationships/image" Target="../media/image91.png"/></Relationships>
</file>

<file path=xl/drawings/_rels/drawing23.xml.rels><?xml version="1.0" encoding="UTF-8" standalone="yes"?>
<Relationships xmlns="http://schemas.openxmlformats.org/package/2006/relationships"><Relationship Id="rId8" Type="http://schemas.openxmlformats.org/officeDocument/2006/relationships/hyperlink" Target="#Estrat&#233;gia!A1"/><Relationship Id="rId3" Type="http://schemas.openxmlformats.org/officeDocument/2006/relationships/image" Target="../media/image13.png"/><Relationship Id="rId7" Type="http://schemas.openxmlformats.org/officeDocument/2006/relationships/hyperlink" Target="#Instruciones!A1"/><Relationship Id="rId2" Type="http://schemas.openxmlformats.org/officeDocument/2006/relationships/hyperlink" Target="#Menu!A1"/><Relationship Id="rId1" Type="http://schemas.openxmlformats.org/officeDocument/2006/relationships/image" Target="../media/image15.png"/><Relationship Id="rId6" Type="http://schemas.openxmlformats.org/officeDocument/2006/relationships/hyperlink" Target="#'Estrategia 9'!A1"/><Relationship Id="rId11" Type="http://schemas.openxmlformats.org/officeDocument/2006/relationships/image" Target="../media/image93.png"/><Relationship Id="rId5" Type="http://schemas.openxmlformats.org/officeDocument/2006/relationships/hyperlink" Target="#'Estrategia 11'!A1"/><Relationship Id="rId10" Type="http://schemas.openxmlformats.org/officeDocument/2006/relationships/image" Target="../media/image92.png"/><Relationship Id="rId4" Type="http://schemas.openxmlformats.org/officeDocument/2006/relationships/image" Target="../media/image14.svg"/><Relationship Id="rId9" Type="http://schemas.openxmlformats.org/officeDocument/2006/relationships/image" Target="../media/image30.png"/></Relationships>
</file>

<file path=xl/drawings/_rels/drawing24.xml.rels><?xml version="1.0" encoding="UTF-8" standalone="yes"?>
<Relationships xmlns="http://schemas.openxmlformats.org/package/2006/relationships"><Relationship Id="rId8" Type="http://schemas.openxmlformats.org/officeDocument/2006/relationships/hyperlink" Target="#Estrat&#233;gia!A1"/><Relationship Id="rId13" Type="http://schemas.openxmlformats.org/officeDocument/2006/relationships/image" Target="../media/image97.png"/><Relationship Id="rId3" Type="http://schemas.openxmlformats.org/officeDocument/2006/relationships/image" Target="../media/image13.png"/><Relationship Id="rId7" Type="http://schemas.openxmlformats.org/officeDocument/2006/relationships/hyperlink" Target="#Instruciones!A1"/><Relationship Id="rId12" Type="http://schemas.openxmlformats.org/officeDocument/2006/relationships/image" Target="../media/image96.png"/><Relationship Id="rId2" Type="http://schemas.openxmlformats.org/officeDocument/2006/relationships/hyperlink" Target="#Menu!A1"/><Relationship Id="rId1" Type="http://schemas.openxmlformats.org/officeDocument/2006/relationships/image" Target="../media/image15.png"/><Relationship Id="rId6" Type="http://schemas.openxmlformats.org/officeDocument/2006/relationships/hyperlink" Target="#'Estrategia 10'!A1"/><Relationship Id="rId11" Type="http://schemas.openxmlformats.org/officeDocument/2006/relationships/image" Target="../media/image95.png"/><Relationship Id="rId5" Type="http://schemas.openxmlformats.org/officeDocument/2006/relationships/hyperlink" Target="#'Estrategia 12'!A1"/><Relationship Id="rId10" Type="http://schemas.openxmlformats.org/officeDocument/2006/relationships/image" Target="../media/image94.png"/><Relationship Id="rId4" Type="http://schemas.openxmlformats.org/officeDocument/2006/relationships/image" Target="../media/image14.svg"/><Relationship Id="rId9" Type="http://schemas.openxmlformats.org/officeDocument/2006/relationships/image" Target="../media/image30.png"/></Relationships>
</file>

<file path=xl/drawings/_rels/drawing25.xml.rels><?xml version="1.0" encoding="UTF-8" standalone="yes"?>
<Relationships xmlns="http://schemas.openxmlformats.org/package/2006/relationships"><Relationship Id="rId8" Type="http://schemas.openxmlformats.org/officeDocument/2006/relationships/hyperlink" Target="#Estrat&#233;gia!A1"/><Relationship Id="rId3" Type="http://schemas.openxmlformats.org/officeDocument/2006/relationships/image" Target="../media/image13.png"/><Relationship Id="rId7" Type="http://schemas.openxmlformats.org/officeDocument/2006/relationships/hyperlink" Target="#Instruciones!A1"/><Relationship Id="rId2" Type="http://schemas.openxmlformats.org/officeDocument/2006/relationships/hyperlink" Target="#Menu!A1"/><Relationship Id="rId1" Type="http://schemas.openxmlformats.org/officeDocument/2006/relationships/image" Target="../media/image15.png"/><Relationship Id="rId6" Type="http://schemas.openxmlformats.org/officeDocument/2006/relationships/hyperlink" Target="#'Estrategia 13'!A1"/><Relationship Id="rId5" Type="http://schemas.openxmlformats.org/officeDocument/2006/relationships/hyperlink" Target="#'Estrategia 11'!A1"/><Relationship Id="rId4" Type="http://schemas.openxmlformats.org/officeDocument/2006/relationships/image" Target="../media/image14.svg"/><Relationship Id="rId9" Type="http://schemas.openxmlformats.org/officeDocument/2006/relationships/image" Target="../media/image30.png"/></Relationships>
</file>

<file path=xl/drawings/_rels/drawing26.xml.rels><?xml version="1.0" encoding="UTF-8" standalone="yes"?>
<Relationships xmlns="http://schemas.openxmlformats.org/package/2006/relationships"><Relationship Id="rId8" Type="http://schemas.openxmlformats.org/officeDocument/2006/relationships/hyperlink" Target="#Estrat&#233;gia!A1"/><Relationship Id="rId3" Type="http://schemas.openxmlformats.org/officeDocument/2006/relationships/image" Target="../media/image13.png"/><Relationship Id="rId7" Type="http://schemas.openxmlformats.org/officeDocument/2006/relationships/hyperlink" Target="#Instruciones!A1"/><Relationship Id="rId2" Type="http://schemas.openxmlformats.org/officeDocument/2006/relationships/hyperlink" Target="#Menu!A1"/><Relationship Id="rId1" Type="http://schemas.openxmlformats.org/officeDocument/2006/relationships/image" Target="../media/image15.png"/><Relationship Id="rId6" Type="http://schemas.openxmlformats.org/officeDocument/2006/relationships/hyperlink" Target="#'Estrategia 12'!A1"/><Relationship Id="rId11" Type="http://schemas.openxmlformats.org/officeDocument/2006/relationships/image" Target="../media/image99.png"/><Relationship Id="rId5" Type="http://schemas.openxmlformats.org/officeDocument/2006/relationships/hyperlink" Target="#'Estrategia 14'!A1"/><Relationship Id="rId10" Type="http://schemas.openxmlformats.org/officeDocument/2006/relationships/image" Target="../media/image98.png"/><Relationship Id="rId4" Type="http://schemas.openxmlformats.org/officeDocument/2006/relationships/image" Target="../media/image14.svg"/><Relationship Id="rId9" Type="http://schemas.openxmlformats.org/officeDocument/2006/relationships/image" Target="../media/image30.png"/></Relationships>
</file>

<file path=xl/drawings/_rels/drawing27.xml.rels><?xml version="1.0" encoding="UTF-8" standalone="yes"?>
<Relationships xmlns="http://schemas.openxmlformats.org/package/2006/relationships"><Relationship Id="rId8" Type="http://schemas.openxmlformats.org/officeDocument/2006/relationships/hyperlink" Target="#Estrat&#233;gia!A1"/><Relationship Id="rId3" Type="http://schemas.openxmlformats.org/officeDocument/2006/relationships/image" Target="../media/image13.png"/><Relationship Id="rId7" Type="http://schemas.openxmlformats.org/officeDocument/2006/relationships/hyperlink" Target="#Instruciones!A1"/><Relationship Id="rId2" Type="http://schemas.openxmlformats.org/officeDocument/2006/relationships/hyperlink" Target="#Menu!A1"/><Relationship Id="rId1" Type="http://schemas.openxmlformats.org/officeDocument/2006/relationships/image" Target="../media/image15.png"/><Relationship Id="rId6" Type="http://schemas.openxmlformats.org/officeDocument/2006/relationships/hyperlink" Target="#'Estrategia 13'!A1"/><Relationship Id="rId5" Type="http://schemas.openxmlformats.org/officeDocument/2006/relationships/hyperlink" Target="#'Estrategia 15'!A1"/><Relationship Id="rId4" Type="http://schemas.openxmlformats.org/officeDocument/2006/relationships/image" Target="../media/image14.svg"/><Relationship Id="rId9" Type="http://schemas.openxmlformats.org/officeDocument/2006/relationships/image" Target="../media/image30.png"/></Relationships>
</file>

<file path=xl/drawings/_rels/drawing28.xml.rels><?xml version="1.0" encoding="UTF-8" standalone="yes"?>
<Relationships xmlns="http://schemas.openxmlformats.org/package/2006/relationships"><Relationship Id="rId8" Type="http://schemas.openxmlformats.org/officeDocument/2006/relationships/hyperlink" Target="#Estrat&#233;gia!A1"/><Relationship Id="rId3" Type="http://schemas.openxmlformats.org/officeDocument/2006/relationships/image" Target="../media/image13.png"/><Relationship Id="rId7" Type="http://schemas.openxmlformats.org/officeDocument/2006/relationships/hyperlink" Target="#Instruciones!A1"/><Relationship Id="rId2" Type="http://schemas.openxmlformats.org/officeDocument/2006/relationships/hyperlink" Target="#Menu!A1"/><Relationship Id="rId1" Type="http://schemas.openxmlformats.org/officeDocument/2006/relationships/image" Target="../media/image15.png"/><Relationship Id="rId6" Type="http://schemas.openxmlformats.org/officeDocument/2006/relationships/hyperlink" Target="#'Estrategia 14'!A1"/><Relationship Id="rId5" Type="http://schemas.openxmlformats.org/officeDocument/2006/relationships/hyperlink" Target="#'Estrategia 16'!A1"/><Relationship Id="rId4" Type="http://schemas.openxmlformats.org/officeDocument/2006/relationships/image" Target="../media/image14.svg"/><Relationship Id="rId9" Type="http://schemas.openxmlformats.org/officeDocument/2006/relationships/image" Target="../media/image30.png"/></Relationships>
</file>

<file path=xl/drawings/_rels/drawing29.xml.rels><?xml version="1.0" encoding="UTF-8" standalone="yes"?>
<Relationships xmlns="http://schemas.openxmlformats.org/package/2006/relationships"><Relationship Id="rId8" Type="http://schemas.openxmlformats.org/officeDocument/2006/relationships/hyperlink" Target="#Estrat&#233;gia!A1"/><Relationship Id="rId3" Type="http://schemas.openxmlformats.org/officeDocument/2006/relationships/image" Target="../media/image13.png"/><Relationship Id="rId7" Type="http://schemas.openxmlformats.org/officeDocument/2006/relationships/hyperlink" Target="#Instruciones!A1"/><Relationship Id="rId2" Type="http://schemas.openxmlformats.org/officeDocument/2006/relationships/hyperlink" Target="#Menu!A1"/><Relationship Id="rId1" Type="http://schemas.openxmlformats.org/officeDocument/2006/relationships/image" Target="../media/image15.png"/><Relationship Id="rId6" Type="http://schemas.openxmlformats.org/officeDocument/2006/relationships/hyperlink" Target="#'Estrategia 15'!A1"/><Relationship Id="rId5" Type="http://schemas.openxmlformats.org/officeDocument/2006/relationships/hyperlink" Target="#'Adquisici&#243;n 1'!A1"/><Relationship Id="rId10" Type="http://schemas.openxmlformats.org/officeDocument/2006/relationships/image" Target="../media/image100.png"/><Relationship Id="rId4" Type="http://schemas.openxmlformats.org/officeDocument/2006/relationships/image" Target="../media/image14.svg"/><Relationship Id="rId9" Type="http://schemas.openxmlformats.org/officeDocument/2006/relationships/image" Target="../media/image30.png"/></Relationships>
</file>

<file path=xl/drawings/_rels/drawing30.xml.rels><?xml version="1.0" encoding="UTF-8" standalone="yes"?>
<Relationships xmlns="http://schemas.openxmlformats.org/package/2006/relationships"><Relationship Id="rId8" Type="http://schemas.openxmlformats.org/officeDocument/2006/relationships/hyperlink" Target="#'Estrategia 16'!A1"/><Relationship Id="rId13" Type="http://schemas.openxmlformats.org/officeDocument/2006/relationships/image" Target="../media/image105.png"/><Relationship Id="rId3" Type="http://schemas.openxmlformats.org/officeDocument/2006/relationships/image" Target="../media/image101.png"/><Relationship Id="rId7" Type="http://schemas.openxmlformats.org/officeDocument/2006/relationships/hyperlink" Target="#'Adquisici&#243;n 2'!A1"/><Relationship Id="rId12" Type="http://schemas.openxmlformats.org/officeDocument/2006/relationships/image" Target="../media/image104.png"/><Relationship Id="rId2" Type="http://schemas.openxmlformats.org/officeDocument/2006/relationships/hyperlink" Target="#Adquisici&#243;n!A1"/><Relationship Id="rId16" Type="http://schemas.openxmlformats.org/officeDocument/2006/relationships/image" Target="../media/image108.png"/><Relationship Id="rId1" Type="http://schemas.openxmlformats.org/officeDocument/2006/relationships/image" Target="../media/image15.png"/><Relationship Id="rId6" Type="http://schemas.openxmlformats.org/officeDocument/2006/relationships/image" Target="../media/image14.svg"/><Relationship Id="rId11" Type="http://schemas.openxmlformats.org/officeDocument/2006/relationships/image" Target="../media/image103.png"/><Relationship Id="rId5" Type="http://schemas.openxmlformats.org/officeDocument/2006/relationships/image" Target="../media/image13.png"/><Relationship Id="rId15" Type="http://schemas.openxmlformats.org/officeDocument/2006/relationships/image" Target="../media/image107.png"/><Relationship Id="rId10" Type="http://schemas.openxmlformats.org/officeDocument/2006/relationships/image" Target="../media/image102.png"/><Relationship Id="rId4" Type="http://schemas.openxmlformats.org/officeDocument/2006/relationships/hyperlink" Target="#Menu!A1"/><Relationship Id="rId9" Type="http://schemas.openxmlformats.org/officeDocument/2006/relationships/hyperlink" Target="#Instruciones!A1"/><Relationship Id="rId14" Type="http://schemas.openxmlformats.org/officeDocument/2006/relationships/image" Target="../media/image106.png"/></Relationships>
</file>

<file path=xl/drawings/_rels/drawing31.xml.rels><?xml version="1.0" encoding="UTF-8" standalone="yes"?>
<Relationships xmlns="http://schemas.openxmlformats.org/package/2006/relationships"><Relationship Id="rId8" Type="http://schemas.openxmlformats.org/officeDocument/2006/relationships/hyperlink" Target="#Adquisici&#243;n!A1"/><Relationship Id="rId13" Type="http://schemas.openxmlformats.org/officeDocument/2006/relationships/image" Target="../media/image112.png"/><Relationship Id="rId3" Type="http://schemas.openxmlformats.org/officeDocument/2006/relationships/image" Target="../media/image13.png"/><Relationship Id="rId7" Type="http://schemas.openxmlformats.org/officeDocument/2006/relationships/hyperlink" Target="#Instruciones!A1"/><Relationship Id="rId12" Type="http://schemas.openxmlformats.org/officeDocument/2006/relationships/image" Target="../media/image111.png"/><Relationship Id="rId2" Type="http://schemas.openxmlformats.org/officeDocument/2006/relationships/hyperlink" Target="#Menu!A1"/><Relationship Id="rId1" Type="http://schemas.openxmlformats.org/officeDocument/2006/relationships/image" Target="../media/image15.png"/><Relationship Id="rId6" Type="http://schemas.openxmlformats.org/officeDocument/2006/relationships/hyperlink" Target="#'Adquisici&#243;n 1'!A1"/><Relationship Id="rId11" Type="http://schemas.openxmlformats.org/officeDocument/2006/relationships/image" Target="../media/image110.png"/><Relationship Id="rId5" Type="http://schemas.openxmlformats.org/officeDocument/2006/relationships/hyperlink" Target="#'Adquisici&#243;n 3'!A1"/><Relationship Id="rId10" Type="http://schemas.openxmlformats.org/officeDocument/2006/relationships/image" Target="../media/image109.png"/><Relationship Id="rId4" Type="http://schemas.openxmlformats.org/officeDocument/2006/relationships/image" Target="../media/image14.svg"/><Relationship Id="rId9" Type="http://schemas.openxmlformats.org/officeDocument/2006/relationships/image" Target="../media/image101.png"/></Relationships>
</file>

<file path=xl/drawings/_rels/drawing32.xml.rels><?xml version="1.0" encoding="UTF-8" standalone="yes"?>
<Relationships xmlns="http://schemas.openxmlformats.org/package/2006/relationships"><Relationship Id="rId8" Type="http://schemas.openxmlformats.org/officeDocument/2006/relationships/hyperlink" Target="#Adquisici&#243;n!A1"/><Relationship Id="rId13" Type="http://schemas.openxmlformats.org/officeDocument/2006/relationships/image" Target="../media/image116.png"/><Relationship Id="rId3" Type="http://schemas.openxmlformats.org/officeDocument/2006/relationships/image" Target="../media/image13.png"/><Relationship Id="rId7" Type="http://schemas.openxmlformats.org/officeDocument/2006/relationships/hyperlink" Target="#Instruciones!A1"/><Relationship Id="rId12" Type="http://schemas.openxmlformats.org/officeDocument/2006/relationships/image" Target="../media/image115.png"/><Relationship Id="rId2" Type="http://schemas.openxmlformats.org/officeDocument/2006/relationships/hyperlink" Target="#Menu!A1"/><Relationship Id="rId1" Type="http://schemas.openxmlformats.org/officeDocument/2006/relationships/image" Target="../media/image15.png"/><Relationship Id="rId6" Type="http://schemas.openxmlformats.org/officeDocument/2006/relationships/hyperlink" Target="#'Adquisici&#243;n 2'!A1"/><Relationship Id="rId11" Type="http://schemas.openxmlformats.org/officeDocument/2006/relationships/image" Target="../media/image114.png"/><Relationship Id="rId5" Type="http://schemas.openxmlformats.org/officeDocument/2006/relationships/hyperlink" Target="#'Adquisici&#243;n 4'!A1"/><Relationship Id="rId10" Type="http://schemas.openxmlformats.org/officeDocument/2006/relationships/image" Target="../media/image113.png"/><Relationship Id="rId4" Type="http://schemas.openxmlformats.org/officeDocument/2006/relationships/image" Target="../media/image14.svg"/><Relationship Id="rId9" Type="http://schemas.openxmlformats.org/officeDocument/2006/relationships/image" Target="../media/image101.png"/><Relationship Id="rId14" Type="http://schemas.openxmlformats.org/officeDocument/2006/relationships/image" Target="../media/image117.png"/></Relationships>
</file>

<file path=xl/drawings/_rels/drawing33.xml.rels><?xml version="1.0" encoding="UTF-8" standalone="yes"?>
<Relationships xmlns="http://schemas.openxmlformats.org/package/2006/relationships"><Relationship Id="rId8" Type="http://schemas.openxmlformats.org/officeDocument/2006/relationships/hyperlink" Target="#Adquisici&#243;n!A1"/><Relationship Id="rId3" Type="http://schemas.openxmlformats.org/officeDocument/2006/relationships/image" Target="../media/image13.png"/><Relationship Id="rId7" Type="http://schemas.openxmlformats.org/officeDocument/2006/relationships/hyperlink" Target="#Instruciones!A1"/><Relationship Id="rId12" Type="http://schemas.openxmlformats.org/officeDocument/2006/relationships/image" Target="../media/image120.png"/><Relationship Id="rId2" Type="http://schemas.openxmlformats.org/officeDocument/2006/relationships/hyperlink" Target="#Menu!A1"/><Relationship Id="rId1" Type="http://schemas.openxmlformats.org/officeDocument/2006/relationships/image" Target="../media/image15.png"/><Relationship Id="rId6" Type="http://schemas.openxmlformats.org/officeDocument/2006/relationships/hyperlink" Target="#'Adquisici&#243;n 3'!A1"/><Relationship Id="rId11" Type="http://schemas.openxmlformats.org/officeDocument/2006/relationships/image" Target="../media/image119.png"/><Relationship Id="rId5" Type="http://schemas.openxmlformats.org/officeDocument/2006/relationships/hyperlink" Target="#'Adquisici&#243;n 5'!A1"/><Relationship Id="rId10" Type="http://schemas.openxmlformats.org/officeDocument/2006/relationships/image" Target="../media/image118.png"/><Relationship Id="rId4" Type="http://schemas.openxmlformats.org/officeDocument/2006/relationships/image" Target="../media/image14.svg"/><Relationship Id="rId9" Type="http://schemas.openxmlformats.org/officeDocument/2006/relationships/image" Target="../media/image101.png"/></Relationships>
</file>

<file path=xl/drawings/_rels/drawing34.xml.rels><?xml version="1.0" encoding="UTF-8" standalone="yes"?>
<Relationships xmlns="http://schemas.openxmlformats.org/package/2006/relationships"><Relationship Id="rId8" Type="http://schemas.openxmlformats.org/officeDocument/2006/relationships/hyperlink" Target="#Adquisici&#243;n!A1"/><Relationship Id="rId3" Type="http://schemas.openxmlformats.org/officeDocument/2006/relationships/image" Target="../media/image13.png"/><Relationship Id="rId7" Type="http://schemas.openxmlformats.org/officeDocument/2006/relationships/hyperlink" Target="#Instruciones!A1"/><Relationship Id="rId2" Type="http://schemas.openxmlformats.org/officeDocument/2006/relationships/hyperlink" Target="#Menu!A1"/><Relationship Id="rId1" Type="http://schemas.openxmlformats.org/officeDocument/2006/relationships/image" Target="../media/image15.png"/><Relationship Id="rId6" Type="http://schemas.openxmlformats.org/officeDocument/2006/relationships/hyperlink" Target="#'Adquisici&#243;n 4'!A1"/><Relationship Id="rId5" Type="http://schemas.openxmlformats.org/officeDocument/2006/relationships/hyperlink" Target="#'Control 1'!A1"/><Relationship Id="rId10" Type="http://schemas.openxmlformats.org/officeDocument/2006/relationships/image" Target="../media/image121.png"/><Relationship Id="rId4" Type="http://schemas.openxmlformats.org/officeDocument/2006/relationships/image" Target="../media/image14.svg"/><Relationship Id="rId9" Type="http://schemas.openxmlformats.org/officeDocument/2006/relationships/image" Target="../media/image101.png"/></Relationships>
</file>

<file path=xl/drawings/_rels/drawing35.xml.rels><?xml version="1.0" encoding="UTF-8" standalone="yes"?>
<Relationships xmlns="http://schemas.openxmlformats.org/package/2006/relationships"><Relationship Id="rId8" Type="http://schemas.openxmlformats.org/officeDocument/2006/relationships/hyperlink" Target="#'Adquisici&#243;n 5'!A1"/><Relationship Id="rId13" Type="http://schemas.openxmlformats.org/officeDocument/2006/relationships/image" Target="../media/image126.png"/><Relationship Id="rId3" Type="http://schemas.openxmlformats.org/officeDocument/2006/relationships/image" Target="../media/image122.png"/><Relationship Id="rId7" Type="http://schemas.openxmlformats.org/officeDocument/2006/relationships/hyperlink" Target="#'Control 2'!A1"/><Relationship Id="rId12" Type="http://schemas.openxmlformats.org/officeDocument/2006/relationships/image" Target="../media/image125.png"/><Relationship Id="rId17" Type="http://schemas.openxmlformats.org/officeDocument/2006/relationships/image" Target="../media/image130.png"/><Relationship Id="rId2" Type="http://schemas.openxmlformats.org/officeDocument/2006/relationships/hyperlink" Target="#Control!A1"/><Relationship Id="rId16" Type="http://schemas.openxmlformats.org/officeDocument/2006/relationships/image" Target="../media/image129.png"/><Relationship Id="rId1" Type="http://schemas.openxmlformats.org/officeDocument/2006/relationships/image" Target="../media/image15.png"/><Relationship Id="rId6" Type="http://schemas.openxmlformats.org/officeDocument/2006/relationships/image" Target="../media/image14.svg"/><Relationship Id="rId11" Type="http://schemas.openxmlformats.org/officeDocument/2006/relationships/image" Target="../media/image124.png"/><Relationship Id="rId5" Type="http://schemas.openxmlformats.org/officeDocument/2006/relationships/image" Target="../media/image13.png"/><Relationship Id="rId15" Type="http://schemas.openxmlformats.org/officeDocument/2006/relationships/image" Target="../media/image128.png"/><Relationship Id="rId10" Type="http://schemas.openxmlformats.org/officeDocument/2006/relationships/image" Target="../media/image123.png"/><Relationship Id="rId4" Type="http://schemas.openxmlformats.org/officeDocument/2006/relationships/hyperlink" Target="#Menu!A1"/><Relationship Id="rId9" Type="http://schemas.openxmlformats.org/officeDocument/2006/relationships/hyperlink" Target="#Instruciones!A1"/><Relationship Id="rId14" Type="http://schemas.openxmlformats.org/officeDocument/2006/relationships/image" Target="../media/image127.png"/></Relationships>
</file>

<file path=xl/drawings/_rels/drawing36.xml.rels><?xml version="1.0" encoding="UTF-8" standalone="yes"?>
<Relationships xmlns="http://schemas.openxmlformats.org/package/2006/relationships"><Relationship Id="rId8" Type="http://schemas.openxmlformats.org/officeDocument/2006/relationships/hyperlink" Target="#Control!A1"/><Relationship Id="rId3" Type="http://schemas.openxmlformats.org/officeDocument/2006/relationships/image" Target="../media/image13.png"/><Relationship Id="rId7" Type="http://schemas.openxmlformats.org/officeDocument/2006/relationships/hyperlink" Target="#Instruciones!A1"/><Relationship Id="rId12" Type="http://schemas.openxmlformats.org/officeDocument/2006/relationships/image" Target="../media/image133.png"/><Relationship Id="rId2" Type="http://schemas.openxmlformats.org/officeDocument/2006/relationships/hyperlink" Target="#Menu!A1"/><Relationship Id="rId1" Type="http://schemas.openxmlformats.org/officeDocument/2006/relationships/image" Target="../media/image15.png"/><Relationship Id="rId6" Type="http://schemas.openxmlformats.org/officeDocument/2006/relationships/hyperlink" Target="#'Control 1'!A1"/><Relationship Id="rId11" Type="http://schemas.openxmlformats.org/officeDocument/2006/relationships/image" Target="../media/image132.png"/><Relationship Id="rId5" Type="http://schemas.openxmlformats.org/officeDocument/2006/relationships/hyperlink" Target="#'Control 3'!A1"/><Relationship Id="rId10" Type="http://schemas.openxmlformats.org/officeDocument/2006/relationships/image" Target="../media/image131.png"/><Relationship Id="rId4" Type="http://schemas.openxmlformats.org/officeDocument/2006/relationships/image" Target="../media/image14.svg"/><Relationship Id="rId9" Type="http://schemas.openxmlformats.org/officeDocument/2006/relationships/image" Target="../media/image122.png"/></Relationships>
</file>

<file path=xl/drawings/_rels/drawing37.xml.rels><?xml version="1.0" encoding="UTF-8" standalone="yes"?>
<Relationships xmlns="http://schemas.openxmlformats.org/package/2006/relationships"><Relationship Id="rId8" Type="http://schemas.openxmlformats.org/officeDocument/2006/relationships/hyperlink" Target="#Control!A1"/><Relationship Id="rId13" Type="http://schemas.openxmlformats.org/officeDocument/2006/relationships/image" Target="../media/image137.png"/><Relationship Id="rId3" Type="http://schemas.openxmlformats.org/officeDocument/2006/relationships/image" Target="../media/image13.png"/><Relationship Id="rId7" Type="http://schemas.openxmlformats.org/officeDocument/2006/relationships/hyperlink" Target="#Instruciones!A1"/><Relationship Id="rId12" Type="http://schemas.openxmlformats.org/officeDocument/2006/relationships/image" Target="../media/image136.png"/><Relationship Id="rId2" Type="http://schemas.openxmlformats.org/officeDocument/2006/relationships/hyperlink" Target="#Menu!A1"/><Relationship Id="rId1" Type="http://schemas.openxmlformats.org/officeDocument/2006/relationships/image" Target="../media/image15.png"/><Relationship Id="rId6" Type="http://schemas.openxmlformats.org/officeDocument/2006/relationships/hyperlink" Target="#'Control 2'!A1"/><Relationship Id="rId11" Type="http://schemas.openxmlformats.org/officeDocument/2006/relationships/image" Target="../media/image135.png"/><Relationship Id="rId5" Type="http://schemas.openxmlformats.org/officeDocument/2006/relationships/hyperlink" Target="#'Control 4'!A1"/><Relationship Id="rId15" Type="http://schemas.openxmlformats.org/officeDocument/2006/relationships/image" Target="../media/image139.png"/><Relationship Id="rId10" Type="http://schemas.openxmlformats.org/officeDocument/2006/relationships/image" Target="../media/image134.png"/><Relationship Id="rId4" Type="http://schemas.openxmlformats.org/officeDocument/2006/relationships/image" Target="../media/image14.svg"/><Relationship Id="rId9" Type="http://schemas.openxmlformats.org/officeDocument/2006/relationships/image" Target="../media/image122.png"/><Relationship Id="rId14" Type="http://schemas.openxmlformats.org/officeDocument/2006/relationships/image" Target="../media/image138.png"/></Relationships>
</file>

<file path=xl/drawings/_rels/drawing38.xml.rels><?xml version="1.0" encoding="UTF-8" standalone="yes"?>
<Relationships xmlns="http://schemas.openxmlformats.org/package/2006/relationships"><Relationship Id="rId8" Type="http://schemas.openxmlformats.org/officeDocument/2006/relationships/hyperlink" Target="#Control!A1"/><Relationship Id="rId13" Type="http://schemas.openxmlformats.org/officeDocument/2006/relationships/image" Target="../media/image144.png"/><Relationship Id="rId3" Type="http://schemas.openxmlformats.org/officeDocument/2006/relationships/image" Target="../media/image13.png"/><Relationship Id="rId7" Type="http://schemas.openxmlformats.org/officeDocument/2006/relationships/hyperlink" Target="#Instruciones!A1"/><Relationship Id="rId12" Type="http://schemas.openxmlformats.org/officeDocument/2006/relationships/image" Target="../media/image143.png"/><Relationship Id="rId2" Type="http://schemas.openxmlformats.org/officeDocument/2006/relationships/hyperlink" Target="#Menu!A1"/><Relationship Id="rId1" Type="http://schemas.openxmlformats.org/officeDocument/2006/relationships/image" Target="../media/image15.png"/><Relationship Id="rId6" Type="http://schemas.openxmlformats.org/officeDocument/2006/relationships/hyperlink" Target="#'Control 3'!A1"/><Relationship Id="rId11" Type="http://schemas.openxmlformats.org/officeDocument/2006/relationships/image" Target="../media/image142.png"/><Relationship Id="rId5" Type="http://schemas.openxmlformats.org/officeDocument/2006/relationships/hyperlink" Target="#'Control 5'!A1"/><Relationship Id="rId15" Type="http://schemas.openxmlformats.org/officeDocument/2006/relationships/image" Target="../media/image146.png"/><Relationship Id="rId10" Type="http://schemas.openxmlformats.org/officeDocument/2006/relationships/image" Target="../media/image141.png"/><Relationship Id="rId4" Type="http://schemas.openxmlformats.org/officeDocument/2006/relationships/image" Target="../media/image14.svg"/><Relationship Id="rId9" Type="http://schemas.openxmlformats.org/officeDocument/2006/relationships/image" Target="../media/image140.png"/><Relationship Id="rId14" Type="http://schemas.openxmlformats.org/officeDocument/2006/relationships/image" Target="../media/image145.png"/></Relationships>
</file>

<file path=xl/drawings/_rels/drawing39.xml.rels><?xml version="1.0" encoding="UTF-8" standalone="yes"?>
<Relationships xmlns="http://schemas.openxmlformats.org/package/2006/relationships"><Relationship Id="rId8" Type="http://schemas.openxmlformats.org/officeDocument/2006/relationships/hyperlink" Target="#Control!A1"/><Relationship Id="rId3" Type="http://schemas.openxmlformats.org/officeDocument/2006/relationships/image" Target="../media/image13.png"/><Relationship Id="rId7" Type="http://schemas.openxmlformats.org/officeDocument/2006/relationships/hyperlink" Target="#Instruciones!A1"/><Relationship Id="rId12" Type="http://schemas.openxmlformats.org/officeDocument/2006/relationships/image" Target="../media/image149.png"/><Relationship Id="rId2" Type="http://schemas.openxmlformats.org/officeDocument/2006/relationships/hyperlink" Target="#Menu!A1"/><Relationship Id="rId1" Type="http://schemas.openxmlformats.org/officeDocument/2006/relationships/image" Target="../media/image15.png"/><Relationship Id="rId6" Type="http://schemas.openxmlformats.org/officeDocument/2006/relationships/hyperlink" Target="#'Control 4'!A1"/><Relationship Id="rId11" Type="http://schemas.openxmlformats.org/officeDocument/2006/relationships/image" Target="../media/image148.png"/><Relationship Id="rId5" Type="http://schemas.openxmlformats.org/officeDocument/2006/relationships/hyperlink" Target="#'Control 6'!A1"/><Relationship Id="rId10" Type="http://schemas.openxmlformats.org/officeDocument/2006/relationships/image" Target="../media/image147.png"/><Relationship Id="rId4" Type="http://schemas.openxmlformats.org/officeDocument/2006/relationships/image" Target="../media/image14.svg"/><Relationship Id="rId9" Type="http://schemas.openxmlformats.org/officeDocument/2006/relationships/image" Target="../media/image140.png"/></Relationships>
</file>

<file path=xl/drawings/_rels/drawing40.xml.rels><?xml version="1.0" encoding="UTF-8" standalone="yes"?>
<Relationships xmlns="http://schemas.openxmlformats.org/package/2006/relationships"><Relationship Id="rId8" Type="http://schemas.openxmlformats.org/officeDocument/2006/relationships/hyperlink" Target="#Control!A1"/><Relationship Id="rId13" Type="http://schemas.openxmlformats.org/officeDocument/2006/relationships/image" Target="../media/image153.png"/><Relationship Id="rId3" Type="http://schemas.openxmlformats.org/officeDocument/2006/relationships/image" Target="../media/image13.png"/><Relationship Id="rId7" Type="http://schemas.openxmlformats.org/officeDocument/2006/relationships/hyperlink" Target="#Instruciones!A1"/><Relationship Id="rId12" Type="http://schemas.openxmlformats.org/officeDocument/2006/relationships/image" Target="../media/image152.png"/><Relationship Id="rId2" Type="http://schemas.openxmlformats.org/officeDocument/2006/relationships/hyperlink" Target="#Menu!A1"/><Relationship Id="rId1" Type="http://schemas.openxmlformats.org/officeDocument/2006/relationships/image" Target="../media/image15.png"/><Relationship Id="rId6" Type="http://schemas.openxmlformats.org/officeDocument/2006/relationships/hyperlink" Target="#'Control 5'!A1"/><Relationship Id="rId11" Type="http://schemas.openxmlformats.org/officeDocument/2006/relationships/image" Target="../media/image151.png"/><Relationship Id="rId5" Type="http://schemas.openxmlformats.org/officeDocument/2006/relationships/hyperlink" Target="#'Control 7'!A1"/><Relationship Id="rId10" Type="http://schemas.openxmlformats.org/officeDocument/2006/relationships/image" Target="../media/image150.png"/><Relationship Id="rId4" Type="http://schemas.openxmlformats.org/officeDocument/2006/relationships/image" Target="../media/image14.svg"/><Relationship Id="rId9" Type="http://schemas.openxmlformats.org/officeDocument/2006/relationships/image" Target="../media/image122.png"/><Relationship Id="rId14" Type="http://schemas.openxmlformats.org/officeDocument/2006/relationships/image" Target="../media/image154.png"/></Relationships>
</file>

<file path=xl/drawings/_rels/drawing41.xml.rels><?xml version="1.0" encoding="UTF-8" standalone="yes"?>
<Relationships xmlns="http://schemas.openxmlformats.org/package/2006/relationships"><Relationship Id="rId8" Type="http://schemas.openxmlformats.org/officeDocument/2006/relationships/hyperlink" Target="#Control!A1"/><Relationship Id="rId3" Type="http://schemas.openxmlformats.org/officeDocument/2006/relationships/image" Target="../media/image13.png"/><Relationship Id="rId7" Type="http://schemas.openxmlformats.org/officeDocument/2006/relationships/hyperlink" Target="#Instruciones!A1"/><Relationship Id="rId12" Type="http://schemas.openxmlformats.org/officeDocument/2006/relationships/image" Target="../media/image157.png"/><Relationship Id="rId2" Type="http://schemas.openxmlformats.org/officeDocument/2006/relationships/hyperlink" Target="#Menu!A1"/><Relationship Id="rId1" Type="http://schemas.openxmlformats.org/officeDocument/2006/relationships/image" Target="../media/image15.png"/><Relationship Id="rId6" Type="http://schemas.openxmlformats.org/officeDocument/2006/relationships/hyperlink" Target="#'Control 6'!A1"/><Relationship Id="rId11" Type="http://schemas.openxmlformats.org/officeDocument/2006/relationships/image" Target="../media/image156.png"/><Relationship Id="rId5" Type="http://schemas.openxmlformats.org/officeDocument/2006/relationships/hyperlink" Target="#'Control 8'!A1"/><Relationship Id="rId10" Type="http://schemas.openxmlformats.org/officeDocument/2006/relationships/image" Target="../media/image155.png"/><Relationship Id="rId4" Type="http://schemas.openxmlformats.org/officeDocument/2006/relationships/image" Target="../media/image14.svg"/><Relationship Id="rId9" Type="http://schemas.openxmlformats.org/officeDocument/2006/relationships/image" Target="../media/image122.png"/></Relationships>
</file>

<file path=xl/drawings/_rels/drawing42.xml.rels><?xml version="1.0" encoding="UTF-8" standalone="yes"?>
<Relationships xmlns="http://schemas.openxmlformats.org/package/2006/relationships"><Relationship Id="rId8" Type="http://schemas.openxmlformats.org/officeDocument/2006/relationships/image" Target="../media/image158.png"/><Relationship Id="rId13" Type="http://schemas.openxmlformats.org/officeDocument/2006/relationships/image" Target="../media/image162.png"/><Relationship Id="rId3" Type="http://schemas.openxmlformats.org/officeDocument/2006/relationships/image" Target="../media/image13.png"/><Relationship Id="rId7" Type="http://schemas.openxmlformats.org/officeDocument/2006/relationships/hyperlink" Target="#Control!A1"/><Relationship Id="rId12" Type="http://schemas.openxmlformats.org/officeDocument/2006/relationships/image" Target="../media/image161.png"/><Relationship Id="rId2" Type="http://schemas.openxmlformats.org/officeDocument/2006/relationships/hyperlink" Target="#Menu!A1"/><Relationship Id="rId1" Type="http://schemas.openxmlformats.org/officeDocument/2006/relationships/image" Target="../media/image15.png"/><Relationship Id="rId6" Type="http://schemas.openxmlformats.org/officeDocument/2006/relationships/hyperlink" Target="#'Control 7'!A1"/><Relationship Id="rId11" Type="http://schemas.openxmlformats.org/officeDocument/2006/relationships/image" Target="../media/image160.png"/><Relationship Id="rId5" Type="http://schemas.openxmlformats.org/officeDocument/2006/relationships/hyperlink" Target="#'Control 9'!A1"/><Relationship Id="rId10" Type="http://schemas.openxmlformats.org/officeDocument/2006/relationships/image" Target="../media/image159.png"/><Relationship Id="rId4" Type="http://schemas.openxmlformats.org/officeDocument/2006/relationships/image" Target="../media/image14.svg"/><Relationship Id="rId9" Type="http://schemas.openxmlformats.org/officeDocument/2006/relationships/hyperlink" Target="#Instruciones!A1"/><Relationship Id="rId14" Type="http://schemas.openxmlformats.org/officeDocument/2006/relationships/image" Target="../media/image163.png"/></Relationships>
</file>

<file path=xl/drawings/_rels/drawing43.xml.rels><?xml version="1.0" encoding="UTF-8" standalone="yes"?>
<Relationships xmlns="http://schemas.openxmlformats.org/package/2006/relationships"><Relationship Id="rId8" Type="http://schemas.openxmlformats.org/officeDocument/2006/relationships/image" Target="../media/image158.png"/><Relationship Id="rId3" Type="http://schemas.openxmlformats.org/officeDocument/2006/relationships/image" Target="../media/image13.png"/><Relationship Id="rId7" Type="http://schemas.openxmlformats.org/officeDocument/2006/relationships/hyperlink" Target="#Control!A1"/><Relationship Id="rId2" Type="http://schemas.openxmlformats.org/officeDocument/2006/relationships/hyperlink" Target="#Menu!A1"/><Relationship Id="rId1" Type="http://schemas.openxmlformats.org/officeDocument/2006/relationships/image" Target="../media/image15.png"/><Relationship Id="rId6" Type="http://schemas.openxmlformats.org/officeDocument/2006/relationships/hyperlink" Target="#'Control 8'!A1"/><Relationship Id="rId5" Type="http://schemas.openxmlformats.org/officeDocument/2006/relationships/hyperlink" Target="#'Control 10'!A1"/><Relationship Id="rId10" Type="http://schemas.openxmlformats.org/officeDocument/2006/relationships/image" Target="../media/image164.png"/><Relationship Id="rId4" Type="http://schemas.openxmlformats.org/officeDocument/2006/relationships/image" Target="../media/image14.svg"/><Relationship Id="rId9" Type="http://schemas.openxmlformats.org/officeDocument/2006/relationships/hyperlink" Target="#Instruciones!A1"/></Relationships>
</file>

<file path=xl/drawings/_rels/drawing44.xml.rels><?xml version="1.0" encoding="UTF-8" standalone="yes"?>
<Relationships xmlns="http://schemas.openxmlformats.org/package/2006/relationships"><Relationship Id="rId8" Type="http://schemas.openxmlformats.org/officeDocument/2006/relationships/hyperlink" Target="#Control!A1"/><Relationship Id="rId3" Type="http://schemas.openxmlformats.org/officeDocument/2006/relationships/image" Target="../media/image13.png"/><Relationship Id="rId7" Type="http://schemas.openxmlformats.org/officeDocument/2006/relationships/hyperlink" Target="#Instruciones!A1"/><Relationship Id="rId2" Type="http://schemas.openxmlformats.org/officeDocument/2006/relationships/hyperlink" Target="#Menu!A1"/><Relationship Id="rId1" Type="http://schemas.openxmlformats.org/officeDocument/2006/relationships/image" Target="../media/image15.png"/><Relationship Id="rId6" Type="http://schemas.openxmlformats.org/officeDocument/2006/relationships/hyperlink" Target="#'Control 9'!A1"/><Relationship Id="rId5" Type="http://schemas.openxmlformats.org/officeDocument/2006/relationships/hyperlink" Target="#'Control 11'!A1"/><Relationship Id="rId4" Type="http://schemas.openxmlformats.org/officeDocument/2006/relationships/image" Target="../media/image14.svg"/><Relationship Id="rId9" Type="http://schemas.openxmlformats.org/officeDocument/2006/relationships/image" Target="../media/image122.png"/></Relationships>
</file>

<file path=xl/drawings/_rels/drawing45.xml.rels><?xml version="1.0" encoding="UTF-8" standalone="yes"?>
<Relationships xmlns="http://schemas.openxmlformats.org/package/2006/relationships"><Relationship Id="rId8" Type="http://schemas.openxmlformats.org/officeDocument/2006/relationships/hyperlink" Target="#Control!A1"/><Relationship Id="rId3" Type="http://schemas.openxmlformats.org/officeDocument/2006/relationships/image" Target="../media/image13.png"/><Relationship Id="rId7" Type="http://schemas.openxmlformats.org/officeDocument/2006/relationships/hyperlink" Target="#Instruciones!A1"/><Relationship Id="rId12" Type="http://schemas.openxmlformats.org/officeDocument/2006/relationships/image" Target="../media/image167.png"/><Relationship Id="rId2" Type="http://schemas.openxmlformats.org/officeDocument/2006/relationships/hyperlink" Target="#Menu!A1"/><Relationship Id="rId1" Type="http://schemas.openxmlformats.org/officeDocument/2006/relationships/image" Target="../media/image15.png"/><Relationship Id="rId6" Type="http://schemas.openxmlformats.org/officeDocument/2006/relationships/hyperlink" Target="#'Control 10'!A1"/><Relationship Id="rId11" Type="http://schemas.openxmlformats.org/officeDocument/2006/relationships/image" Target="../media/image166.png"/><Relationship Id="rId5" Type="http://schemas.openxmlformats.org/officeDocument/2006/relationships/hyperlink" Target="#'Control 12'!A1"/><Relationship Id="rId10" Type="http://schemas.openxmlformats.org/officeDocument/2006/relationships/image" Target="../media/image165.png"/><Relationship Id="rId4" Type="http://schemas.openxmlformats.org/officeDocument/2006/relationships/image" Target="../media/image14.svg"/><Relationship Id="rId9" Type="http://schemas.openxmlformats.org/officeDocument/2006/relationships/image" Target="../media/image140.png"/></Relationships>
</file>

<file path=xl/drawings/_rels/drawing46.xml.rels><?xml version="1.0" encoding="UTF-8" standalone="yes"?>
<Relationships xmlns="http://schemas.openxmlformats.org/package/2006/relationships"><Relationship Id="rId8" Type="http://schemas.openxmlformats.org/officeDocument/2006/relationships/image" Target="../media/image158.png"/><Relationship Id="rId3" Type="http://schemas.openxmlformats.org/officeDocument/2006/relationships/image" Target="../media/image13.png"/><Relationship Id="rId7" Type="http://schemas.openxmlformats.org/officeDocument/2006/relationships/hyperlink" Target="#Control!A1"/><Relationship Id="rId2" Type="http://schemas.openxmlformats.org/officeDocument/2006/relationships/hyperlink" Target="#Menu!A1"/><Relationship Id="rId1" Type="http://schemas.openxmlformats.org/officeDocument/2006/relationships/image" Target="../media/image15.png"/><Relationship Id="rId6" Type="http://schemas.openxmlformats.org/officeDocument/2006/relationships/hyperlink" Target="#'Control 11'!A1"/><Relationship Id="rId5" Type="http://schemas.openxmlformats.org/officeDocument/2006/relationships/hyperlink" Target="#'Control 13'!A1"/><Relationship Id="rId10" Type="http://schemas.openxmlformats.org/officeDocument/2006/relationships/image" Target="../media/image168.png"/><Relationship Id="rId4" Type="http://schemas.openxmlformats.org/officeDocument/2006/relationships/image" Target="../media/image14.svg"/><Relationship Id="rId9" Type="http://schemas.openxmlformats.org/officeDocument/2006/relationships/hyperlink" Target="#Instruciones!A1"/></Relationships>
</file>

<file path=xl/drawings/_rels/drawing47.xml.rels><?xml version="1.0" encoding="UTF-8" standalone="yes"?>
<Relationships xmlns="http://schemas.openxmlformats.org/package/2006/relationships"><Relationship Id="rId8" Type="http://schemas.openxmlformats.org/officeDocument/2006/relationships/image" Target="../media/image140.png"/><Relationship Id="rId13" Type="http://schemas.openxmlformats.org/officeDocument/2006/relationships/image" Target="../media/image173.png"/><Relationship Id="rId3" Type="http://schemas.openxmlformats.org/officeDocument/2006/relationships/image" Target="../media/image13.png"/><Relationship Id="rId7" Type="http://schemas.openxmlformats.org/officeDocument/2006/relationships/hyperlink" Target="#Control!A1"/><Relationship Id="rId12" Type="http://schemas.openxmlformats.org/officeDocument/2006/relationships/image" Target="../media/image172.png"/><Relationship Id="rId2" Type="http://schemas.openxmlformats.org/officeDocument/2006/relationships/hyperlink" Target="#Menu!A1"/><Relationship Id="rId1" Type="http://schemas.openxmlformats.org/officeDocument/2006/relationships/image" Target="../media/image15.png"/><Relationship Id="rId6" Type="http://schemas.openxmlformats.org/officeDocument/2006/relationships/hyperlink" Target="#Instruciones!A1"/><Relationship Id="rId11" Type="http://schemas.openxmlformats.org/officeDocument/2006/relationships/image" Target="../media/image171.png"/><Relationship Id="rId5" Type="http://schemas.openxmlformats.org/officeDocument/2006/relationships/hyperlink" Target="#'Control 12'!A1"/><Relationship Id="rId15" Type="http://schemas.openxmlformats.org/officeDocument/2006/relationships/hyperlink" Target="#'Mercado 1'!A1"/><Relationship Id="rId10" Type="http://schemas.openxmlformats.org/officeDocument/2006/relationships/image" Target="../media/image170.png"/><Relationship Id="rId4" Type="http://schemas.openxmlformats.org/officeDocument/2006/relationships/image" Target="../media/image14.svg"/><Relationship Id="rId9" Type="http://schemas.openxmlformats.org/officeDocument/2006/relationships/image" Target="../media/image169.png"/><Relationship Id="rId14" Type="http://schemas.openxmlformats.org/officeDocument/2006/relationships/hyperlink" Target="#'Estrategia 2'!A1"/></Relationships>
</file>

<file path=xl/drawings/_rels/drawing48.xml.rels><?xml version="1.0" encoding="UTF-8" standalone="yes"?>
<Relationships xmlns="http://schemas.openxmlformats.org/package/2006/relationships"><Relationship Id="rId8" Type="http://schemas.openxmlformats.org/officeDocument/2006/relationships/hyperlink" Target="#Mercado!A1"/><Relationship Id="rId13" Type="http://schemas.openxmlformats.org/officeDocument/2006/relationships/image" Target="../media/image178.png"/><Relationship Id="rId3" Type="http://schemas.openxmlformats.org/officeDocument/2006/relationships/image" Target="../media/image13.png"/><Relationship Id="rId7" Type="http://schemas.openxmlformats.org/officeDocument/2006/relationships/hyperlink" Target="#Instruciones!A1"/><Relationship Id="rId12" Type="http://schemas.openxmlformats.org/officeDocument/2006/relationships/image" Target="../media/image177.png"/><Relationship Id="rId2" Type="http://schemas.openxmlformats.org/officeDocument/2006/relationships/hyperlink" Target="#Menu!A1"/><Relationship Id="rId1" Type="http://schemas.openxmlformats.org/officeDocument/2006/relationships/image" Target="../media/image15.png"/><Relationship Id="rId6" Type="http://schemas.openxmlformats.org/officeDocument/2006/relationships/hyperlink" Target="#'Control 13'!A1"/><Relationship Id="rId11" Type="http://schemas.openxmlformats.org/officeDocument/2006/relationships/image" Target="../media/image176.png"/><Relationship Id="rId5" Type="http://schemas.openxmlformats.org/officeDocument/2006/relationships/hyperlink" Target="#'Mercado 2'!A1"/><Relationship Id="rId10" Type="http://schemas.openxmlformats.org/officeDocument/2006/relationships/image" Target="../media/image175.png"/><Relationship Id="rId4" Type="http://schemas.openxmlformats.org/officeDocument/2006/relationships/image" Target="../media/image14.svg"/><Relationship Id="rId9" Type="http://schemas.openxmlformats.org/officeDocument/2006/relationships/image" Target="../media/image174.png"/><Relationship Id="rId14" Type="http://schemas.openxmlformats.org/officeDocument/2006/relationships/image" Target="../media/image179.png"/></Relationships>
</file>

<file path=xl/drawings/_rels/drawing49.xml.rels><?xml version="1.0" encoding="UTF-8" standalone="yes"?>
<Relationships xmlns="http://schemas.openxmlformats.org/package/2006/relationships"><Relationship Id="rId8" Type="http://schemas.openxmlformats.org/officeDocument/2006/relationships/hyperlink" Target="#Mercado!A1"/><Relationship Id="rId13" Type="http://schemas.openxmlformats.org/officeDocument/2006/relationships/image" Target="../media/image183.png"/><Relationship Id="rId3" Type="http://schemas.openxmlformats.org/officeDocument/2006/relationships/image" Target="../media/image13.png"/><Relationship Id="rId7" Type="http://schemas.openxmlformats.org/officeDocument/2006/relationships/hyperlink" Target="#Instruciones!A1"/><Relationship Id="rId12" Type="http://schemas.openxmlformats.org/officeDocument/2006/relationships/image" Target="../media/image182.png"/><Relationship Id="rId2" Type="http://schemas.openxmlformats.org/officeDocument/2006/relationships/hyperlink" Target="#Menu!A1"/><Relationship Id="rId16" Type="http://schemas.openxmlformats.org/officeDocument/2006/relationships/image" Target="../media/image186.png"/><Relationship Id="rId1" Type="http://schemas.openxmlformats.org/officeDocument/2006/relationships/image" Target="../media/image15.png"/><Relationship Id="rId6" Type="http://schemas.openxmlformats.org/officeDocument/2006/relationships/hyperlink" Target="#'Mercado 1'!A1"/><Relationship Id="rId11" Type="http://schemas.openxmlformats.org/officeDocument/2006/relationships/image" Target="../media/image181.png"/><Relationship Id="rId5" Type="http://schemas.openxmlformats.org/officeDocument/2006/relationships/hyperlink" Target="#'Mercado 3'!A1"/><Relationship Id="rId15" Type="http://schemas.openxmlformats.org/officeDocument/2006/relationships/image" Target="../media/image185.png"/><Relationship Id="rId10" Type="http://schemas.openxmlformats.org/officeDocument/2006/relationships/image" Target="../media/image180.png"/><Relationship Id="rId4" Type="http://schemas.openxmlformats.org/officeDocument/2006/relationships/image" Target="../media/image14.svg"/><Relationship Id="rId9" Type="http://schemas.openxmlformats.org/officeDocument/2006/relationships/image" Target="../media/image174.png"/><Relationship Id="rId14" Type="http://schemas.openxmlformats.org/officeDocument/2006/relationships/image" Target="../media/image184.png"/></Relationships>
</file>

<file path=xl/drawings/_rels/drawing50.xml.rels><?xml version="1.0" encoding="UTF-8" standalone="yes"?>
<Relationships xmlns="http://schemas.openxmlformats.org/package/2006/relationships"><Relationship Id="rId8" Type="http://schemas.openxmlformats.org/officeDocument/2006/relationships/hyperlink" Target="#Mercado!A1"/><Relationship Id="rId3" Type="http://schemas.openxmlformats.org/officeDocument/2006/relationships/image" Target="../media/image13.png"/><Relationship Id="rId7" Type="http://schemas.openxmlformats.org/officeDocument/2006/relationships/hyperlink" Target="#Instruciones!A1"/><Relationship Id="rId2" Type="http://schemas.openxmlformats.org/officeDocument/2006/relationships/hyperlink" Target="#Menu!A1"/><Relationship Id="rId1" Type="http://schemas.openxmlformats.org/officeDocument/2006/relationships/image" Target="../media/image15.png"/><Relationship Id="rId6" Type="http://schemas.openxmlformats.org/officeDocument/2006/relationships/hyperlink" Target="#'Mercado 2'!A1"/><Relationship Id="rId11" Type="http://schemas.openxmlformats.org/officeDocument/2006/relationships/image" Target="../media/image188.png"/><Relationship Id="rId5" Type="http://schemas.openxmlformats.org/officeDocument/2006/relationships/hyperlink" Target="#'Mercado 4'!A1"/><Relationship Id="rId10" Type="http://schemas.openxmlformats.org/officeDocument/2006/relationships/image" Target="../media/image187.png"/><Relationship Id="rId4" Type="http://schemas.openxmlformats.org/officeDocument/2006/relationships/image" Target="../media/image14.svg"/><Relationship Id="rId9" Type="http://schemas.openxmlformats.org/officeDocument/2006/relationships/image" Target="../media/image174.png"/></Relationships>
</file>

<file path=xl/drawings/_rels/drawing51.xml.rels><?xml version="1.0" encoding="UTF-8" standalone="yes"?>
<Relationships xmlns="http://schemas.openxmlformats.org/package/2006/relationships"><Relationship Id="rId8" Type="http://schemas.openxmlformats.org/officeDocument/2006/relationships/hyperlink" Target="#Mercado!A1"/><Relationship Id="rId3" Type="http://schemas.openxmlformats.org/officeDocument/2006/relationships/image" Target="../media/image13.png"/><Relationship Id="rId7" Type="http://schemas.openxmlformats.org/officeDocument/2006/relationships/hyperlink" Target="#Instruciones!A1"/><Relationship Id="rId2" Type="http://schemas.openxmlformats.org/officeDocument/2006/relationships/hyperlink" Target="#Menu!A1"/><Relationship Id="rId1" Type="http://schemas.openxmlformats.org/officeDocument/2006/relationships/image" Target="../media/image15.png"/><Relationship Id="rId6" Type="http://schemas.openxmlformats.org/officeDocument/2006/relationships/hyperlink" Target="#'Mercado 3'!A1"/><Relationship Id="rId11" Type="http://schemas.openxmlformats.org/officeDocument/2006/relationships/image" Target="../media/image190.png"/><Relationship Id="rId5" Type="http://schemas.openxmlformats.org/officeDocument/2006/relationships/hyperlink" Target="#'Mercado 5'!A1"/><Relationship Id="rId10" Type="http://schemas.openxmlformats.org/officeDocument/2006/relationships/image" Target="../media/image189.png"/><Relationship Id="rId4" Type="http://schemas.openxmlformats.org/officeDocument/2006/relationships/image" Target="../media/image14.svg"/><Relationship Id="rId9" Type="http://schemas.openxmlformats.org/officeDocument/2006/relationships/image" Target="../media/image174.png"/></Relationships>
</file>

<file path=xl/drawings/_rels/drawing52.xml.rels><?xml version="1.0" encoding="UTF-8" standalone="yes"?>
<Relationships xmlns="http://schemas.openxmlformats.org/package/2006/relationships"><Relationship Id="rId8" Type="http://schemas.openxmlformats.org/officeDocument/2006/relationships/hyperlink" Target="#Mercado!A1"/><Relationship Id="rId3" Type="http://schemas.openxmlformats.org/officeDocument/2006/relationships/image" Target="../media/image13.png"/><Relationship Id="rId7" Type="http://schemas.openxmlformats.org/officeDocument/2006/relationships/hyperlink" Target="#Instruciones!A1"/><Relationship Id="rId2" Type="http://schemas.openxmlformats.org/officeDocument/2006/relationships/hyperlink" Target="#Menu!A1"/><Relationship Id="rId1" Type="http://schemas.openxmlformats.org/officeDocument/2006/relationships/image" Target="../media/image15.png"/><Relationship Id="rId6" Type="http://schemas.openxmlformats.org/officeDocument/2006/relationships/hyperlink" Target="#'Mercado 4'!A1"/><Relationship Id="rId5" Type="http://schemas.openxmlformats.org/officeDocument/2006/relationships/hyperlink" Target="#'Mercado 6'!A1"/><Relationship Id="rId10" Type="http://schemas.openxmlformats.org/officeDocument/2006/relationships/image" Target="../media/image191.png"/><Relationship Id="rId4" Type="http://schemas.openxmlformats.org/officeDocument/2006/relationships/image" Target="../media/image14.svg"/><Relationship Id="rId9" Type="http://schemas.openxmlformats.org/officeDocument/2006/relationships/image" Target="../media/image174.png"/></Relationships>
</file>

<file path=xl/drawings/_rels/drawing53.xml.rels><?xml version="1.0" encoding="UTF-8" standalone="yes"?>
<Relationships xmlns="http://schemas.openxmlformats.org/package/2006/relationships"><Relationship Id="rId8" Type="http://schemas.openxmlformats.org/officeDocument/2006/relationships/hyperlink" Target="#Mercado!A1"/><Relationship Id="rId3" Type="http://schemas.openxmlformats.org/officeDocument/2006/relationships/image" Target="../media/image13.png"/><Relationship Id="rId7" Type="http://schemas.openxmlformats.org/officeDocument/2006/relationships/hyperlink" Target="#Instruciones!A1"/><Relationship Id="rId2" Type="http://schemas.openxmlformats.org/officeDocument/2006/relationships/hyperlink" Target="#Menu!A1"/><Relationship Id="rId1" Type="http://schemas.openxmlformats.org/officeDocument/2006/relationships/image" Target="../media/image15.png"/><Relationship Id="rId6" Type="http://schemas.openxmlformats.org/officeDocument/2006/relationships/hyperlink" Target="#'Mercado 5'!A1"/><Relationship Id="rId11" Type="http://schemas.openxmlformats.org/officeDocument/2006/relationships/image" Target="../media/image193.png"/><Relationship Id="rId5" Type="http://schemas.openxmlformats.org/officeDocument/2006/relationships/hyperlink" Target="#'Mercado 7'!A1"/><Relationship Id="rId10" Type="http://schemas.openxmlformats.org/officeDocument/2006/relationships/image" Target="../media/image192.png"/><Relationship Id="rId4" Type="http://schemas.openxmlformats.org/officeDocument/2006/relationships/image" Target="../media/image14.svg"/><Relationship Id="rId9" Type="http://schemas.openxmlformats.org/officeDocument/2006/relationships/image" Target="../media/image174.png"/></Relationships>
</file>

<file path=xl/drawings/_rels/drawing54.xml.rels><?xml version="1.0" encoding="UTF-8" standalone="yes"?>
<Relationships xmlns="http://schemas.openxmlformats.org/package/2006/relationships"><Relationship Id="rId8" Type="http://schemas.openxmlformats.org/officeDocument/2006/relationships/hyperlink" Target="#Mercado!A1"/><Relationship Id="rId13" Type="http://schemas.openxmlformats.org/officeDocument/2006/relationships/image" Target="../media/image197.png"/><Relationship Id="rId3" Type="http://schemas.openxmlformats.org/officeDocument/2006/relationships/image" Target="../media/image13.png"/><Relationship Id="rId7" Type="http://schemas.openxmlformats.org/officeDocument/2006/relationships/hyperlink" Target="#Instruciones!A1"/><Relationship Id="rId12" Type="http://schemas.openxmlformats.org/officeDocument/2006/relationships/image" Target="../media/image196.png"/><Relationship Id="rId2" Type="http://schemas.openxmlformats.org/officeDocument/2006/relationships/hyperlink" Target="#Menu!A1"/><Relationship Id="rId1" Type="http://schemas.openxmlformats.org/officeDocument/2006/relationships/image" Target="../media/image15.png"/><Relationship Id="rId6" Type="http://schemas.openxmlformats.org/officeDocument/2006/relationships/hyperlink" Target="#'Mercado 6'!A1"/><Relationship Id="rId11" Type="http://schemas.openxmlformats.org/officeDocument/2006/relationships/image" Target="../media/image195.png"/><Relationship Id="rId5" Type="http://schemas.openxmlformats.org/officeDocument/2006/relationships/hyperlink" Target="#'Mercado 8'!A1"/><Relationship Id="rId10" Type="http://schemas.openxmlformats.org/officeDocument/2006/relationships/image" Target="../media/image194.png"/><Relationship Id="rId4" Type="http://schemas.openxmlformats.org/officeDocument/2006/relationships/image" Target="../media/image14.svg"/><Relationship Id="rId9" Type="http://schemas.openxmlformats.org/officeDocument/2006/relationships/image" Target="../media/image174.png"/></Relationships>
</file>

<file path=xl/drawings/_rels/drawing55.xml.rels><?xml version="1.0" encoding="UTF-8" standalone="yes"?>
<Relationships xmlns="http://schemas.openxmlformats.org/package/2006/relationships"><Relationship Id="rId8" Type="http://schemas.openxmlformats.org/officeDocument/2006/relationships/hyperlink" Target="#Mercado!A1"/><Relationship Id="rId3" Type="http://schemas.openxmlformats.org/officeDocument/2006/relationships/image" Target="../media/image13.png"/><Relationship Id="rId7" Type="http://schemas.openxmlformats.org/officeDocument/2006/relationships/hyperlink" Target="#Instruciones!A1"/><Relationship Id="rId2" Type="http://schemas.openxmlformats.org/officeDocument/2006/relationships/hyperlink" Target="#Menu!A1"/><Relationship Id="rId1" Type="http://schemas.openxmlformats.org/officeDocument/2006/relationships/image" Target="../media/image15.png"/><Relationship Id="rId6" Type="http://schemas.openxmlformats.org/officeDocument/2006/relationships/hyperlink" Target="#'Mercado 7'!A1"/><Relationship Id="rId5" Type="http://schemas.openxmlformats.org/officeDocument/2006/relationships/hyperlink" Target="#'Mercado 9'!A1"/><Relationship Id="rId10" Type="http://schemas.openxmlformats.org/officeDocument/2006/relationships/image" Target="../media/image198.png"/><Relationship Id="rId4" Type="http://schemas.openxmlformats.org/officeDocument/2006/relationships/image" Target="../media/image14.svg"/><Relationship Id="rId9" Type="http://schemas.openxmlformats.org/officeDocument/2006/relationships/image" Target="../media/image174.png"/></Relationships>
</file>

<file path=xl/drawings/_rels/drawing56.xml.rels><?xml version="1.0" encoding="UTF-8" standalone="yes"?>
<Relationships xmlns="http://schemas.openxmlformats.org/package/2006/relationships"><Relationship Id="rId8" Type="http://schemas.openxmlformats.org/officeDocument/2006/relationships/hyperlink" Target="#Mercado!A1"/><Relationship Id="rId3" Type="http://schemas.openxmlformats.org/officeDocument/2006/relationships/image" Target="../media/image13.png"/><Relationship Id="rId7" Type="http://schemas.openxmlformats.org/officeDocument/2006/relationships/hyperlink" Target="#Instruciones!A1"/><Relationship Id="rId2" Type="http://schemas.openxmlformats.org/officeDocument/2006/relationships/hyperlink" Target="#Menu!A1"/><Relationship Id="rId1" Type="http://schemas.openxmlformats.org/officeDocument/2006/relationships/image" Target="../media/image15.png"/><Relationship Id="rId6" Type="http://schemas.openxmlformats.org/officeDocument/2006/relationships/hyperlink" Target="#'Mercado 8'!A1"/><Relationship Id="rId11" Type="http://schemas.openxmlformats.org/officeDocument/2006/relationships/image" Target="../media/image200.png"/><Relationship Id="rId5" Type="http://schemas.openxmlformats.org/officeDocument/2006/relationships/hyperlink" Target="#'Mercado 10'!A1"/><Relationship Id="rId10" Type="http://schemas.openxmlformats.org/officeDocument/2006/relationships/image" Target="../media/image199.png"/><Relationship Id="rId4" Type="http://schemas.openxmlformats.org/officeDocument/2006/relationships/image" Target="../media/image14.svg"/><Relationship Id="rId9" Type="http://schemas.openxmlformats.org/officeDocument/2006/relationships/image" Target="../media/image174.png"/></Relationships>
</file>

<file path=xl/drawings/_rels/drawing57.xml.rels><?xml version="1.0" encoding="UTF-8" standalone="yes"?>
<Relationships xmlns="http://schemas.openxmlformats.org/package/2006/relationships"><Relationship Id="rId8" Type="http://schemas.openxmlformats.org/officeDocument/2006/relationships/hyperlink" Target="#Mercado!A1"/><Relationship Id="rId3" Type="http://schemas.openxmlformats.org/officeDocument/2006/relationships/image" Target="../media/image13.png"/><Relationship Id="rId7" Type="http://schemas.openxmlformats.org/officeDocument/2006/relationships/hyperlink" Target="#Instruciones!A1"/><Relationship Id="rId2" Type="http://schemas.openxmlformats.org/officeDocument/2006/relationships/hyperlink" Target="#Menu!A1"/><Relationship Id="rId1" Type="http://schemas.openxmlformats.org/officeDocument/2006/relationships/image" Target="../media/image15.png"/><Relationship Id="rId6" Type="http://schemas.openxmlformats.org/officeDocument/2006/relationships/hyperlink" Target="#'Mercado 9'!A1"/><Relationship Id="rId5" Type="http://schemas.openxmlformats.org/officeDocument/2006/relationships/hyperlink" Target="#'Mercado 11'!A1"/><Relationship Id="rId10" Type="http://schemas.openxmlformats.org/officeDocument/2006/relationships/image" Target="../media/image201.png"/><Relationship Id="rId4" Type="http://schemas.openxmlformats.org/officeDocument/2006/relationships/image" Target="../media/image14.svg"/><Relationship Id="rId9" Type="http://schemas.openxmlformats.org/officeDocument/2006/relationships/image" Target="../media/image174.png"/></Relationships>
</file>

<file path=xl/drawings/_rels/drawing58.xml.rels><?xml version="1.0" encoding="UTF-8" standalone="yes"?>
<Relationships xmlns="http://schemas.openxmlformats.org/package/2006/relationships"><Relationship Id="rId8" Type="http://schemas.openxmlformats.org/officeDocument/2006/relationships/hyperlink" Target="#Mercado!A1"/><Relationship Id="rId3" Type="http://schemas.openxmlformats.org/officeDocument/2006/relationships/image" Target="../media/image13.png"/><Relationship Id="rId7" Type="http://schemas.openxmlformats.org/officeDocument/2006/relationships/hyperlink" Target="#Instruciones!A1"/><Relationship Id="rId2" Type="http://schemas.openxmlformats.org/officeDocument/2006/relationships/hyperlink" Target="#Menu!A1"/><Relationship Id="rId1" Type="http://schemas.openxmlformats.org/officeDocument/2006/relationships/image" Target="../media/image15.png"/><Relationship Id="rId6" Type="http://schemas.openxmlformats.org/officeDocument/2006/relationships/hyperlink" Target="#'Mercado 10'!A1"/><Relationship Id="rId5" Type="http://schemas.openxmlformats.org/officeDocument/2006/relationships/hyperlink" Target="#'Mercado 12'!A1"/><Relationship Id="rId4" Type="http://schemas.openxmlformats.org/officeDocument/2006/relationships/image" Target="../media/image14.svg"/><Relationship Id="rId9" Type="http://schemas.openxmlformats.org/officeDocument/2006/relationships/image" Target="../media/image174.png"/></Relationships>
</file>

<file path=xl/drawings/_rels/drawing59.xml.rels><?xml version="1.0" encoding="UTF-8" standalone="yes"?>
<Relationships xmlns="http://schemas.openxmlformats.org/package/2006/relationships"><Relationship Id="rId8" Type="http://schemas.openxmlformats.org/officeDocument/2006/relationships/hyperlink" Target="#Mercado!A1"/><Relationship Id="rId3" Type="http://schemas.openxmlformats.org/officeDocument/2006/relationships/image" Target="../media/image13.png"/><Relationship Id="rId7" Type="http://schemas.openxmlformats.org/officeDocument/2006/relationships/hyperlink" Target="#Instruciones!A1"/><Relationship Id="rId2" Type="http://schemas.openxmlformats.org/officeDocument/2006/relationships/hyperlink" Target="#Menu!A1"/><Relationship Id="rId1" Type="http://schemas.openxmlformats.org/officeDocument/2006/relationships/image" Target="../media/image15.png"/><Relationship Id="rId6" Type="http://schemas.openxmlformats.org/officeDocument/2006/relationships/hyperlink" Target="#'Mercado 11'!A1"/><Relationship Id="rId11" Type="http://schemas.openxmlformats.org/officeDocument/2006/relationships/image" Target="../media/image203.png"/><Relationship Id="rId5" Type="http://schemas.openxmlformats.org/officeDocument/2006/relationships/hyperlink" Target="#'Mercado 13'!A1"/><Relationship Id="rId10" Type="http://schemas.openxmlformats.org/officeDocument/2006/relationships/image" Target="../media/image202.png"/><Relationship Id="rId4" Type="http://schemas.openxmlformats.org/officeDocument/2006/relationships/image" Target="../media/image14.svg"/><Relationship Id="rId9" Type="http://schemas.openxmlformats.org/officeDocument/2006/relationships/image" Target="../media/image174.png"/></Relationships>
</file>

<file path=xl/drawings/_rels/drawing60.xml.rels><?xml version="1.0" encoding="UTF-8" standalone="yes"?>
<Relationships xmlns="http://schemas.openxmlformats.org/package/2006/relationships"><Relationship Id="rId8" Type="http://schemas.openxmlformats.org/officeDocument/2006/relationships/hyperlink" Target="#Mercado!A1"/><Relationship Id="rId13" Type="http://schemas.openxmlformats.org/officeDocument/2006/relationships/image" Target="../media/image207.png"/><Relationship Id="rId3" Type="http://schemas.openxmlformats.org/officeDocument/2006/relationships/image" Target="../media/image13.png"/><Relationship Id="rId7" Type="http://schemas.openxmlformats.org/officeDocument/2006/relationships/hyperlink" Target="#Instruciones!A1"/><Relationship Id="rId12" Type="http://schemas.openxmlformats.org/officeDocument/2006/relationships/image" Target="../media/image206.png"/><Relationship Id="rId2" Type="http://schemas.openxmlformats.org/officeDocument/2006/relationships/hyperlink" Target="#Menu!A1"/><Relationship Id="rId1" Type="http://schemas.openxmlformats.org/officeDocument/2006/relationships/image" Target="../media/image15.png"/><Relationship Id="rId6" Type="http://schemas.openxmlformats.org/officeDocument/2006/relationships/hyperlink" Target="#'Mercado 12'!A1"/><Relationship Id="rId11" Type="http://schemas.openxmlformats.org/officeDocument/2006/relationships/image" Target="../media/image205.png"/><Relationship Id="rId5" Type="http://schemas.openxmlformats.org/officeDocument/2006/relationships/hyperlink" Target="#'Mercado 14'!A1"/><Relationship Id="rId10" Type="http://schemas.openxmlformats.org/officeDocument/2006/relationships/image" Target="../media/image204.png"/><Relationship Id="rId4" Type="http://schemas.openxmlformats.org/officeDocument/2006/relationships/image" Target="../media/image14.svg"/><Relationship Id="rId9" Type="http://schemas.openxmlformats.org/officeDocument/2006/relationships/image" Target="../media/image174.png"/><Relationship Id="rId14" Type="http://schemas.openxmlformats.org/officeDocument/2006/relationships/image" Target="../media/image208.png"/></Relationships>
</file>

<file path=xl/drawings/_rels/drawing61.xml.rels><?xml version="1.0" encoding="UTF-8" standalone="yes"?>
<Relationships xmlns="http://schemas.openxmlformats.org/package/2006/relationships"><Relationship Id="rId8" Type="http://schemas.openxmlformats.org/officeDocument/2006/relationships/hyperlink" Target="#Mercado!A1"/><Relationship Id="rId3" Type="http://schemas.openxmlformats.org/officeDocument/2006/relationships/image" Target="../media/image13.png"/><Relationship Id="rId7" Type="http://schemas.openxmlformats.org/officeDocument/2006/relationships/hyperlink" Target="#Instruciones!A1"/><Relationship Id="rId12" Type="http://schemas.openxmlformats.org/officeDocument/2006/relationships/image" Target="../media/image211.png"/><Relationship Id="rId2" Type="http://schemas.openxmlformats.org/officeDocument/2006/relationships/hyperlink" Target="#Menu!A1"/><Relationship Id="rId1" Type="http://schemas.openxmlformats.org/officeDocument/2006/relationships/image" Target="../media/image15.png"/><Relationship Id="rId6" Type="http://schemas.openxmlformats.org/officeDocument/2006/relationships/hyperlink" Target="#'Mercado 13'!A1"/><Relationship Id="rId11" Type="http://schemas.openxmlformats.org/officeDocument/2006/relationships/image" Target="../media/image210.png"/><Relationship Id="rId5" Type="http://schemas.openxmlformats.org/officeDocument/2006/relationships/hyperlink" Target="#'Mercado 15'!A1"/><Relationship Id="rId10" Type="http://schemas.openxmlformats.org/officeDocument/2006/relationships/image" Target="../media/image209.png"/><Relationship Id="rId4" Type="http://schemas.openxmlformats.org/officeDocument/2006/relationships/image" Target="../media/image14.svg"/><Relationship Id="rId9" Type="http://schemas.openxmlformats.org/officeDocument/2006/relationships/image" Target="../media/image174.png"/></Relationships>
</file>

<file path=xl/drawings/_rels/drawing62.xml.rels><?xml version="1.0" encoding="UTF-8" standalone="yes"?>
<Relationships xmlns="http://schemas.openxmlformats.org/package/2006/relationships"><Relationship Id="rId8" Type="http://schemas.openxmlformats.org/officeDocument/2006/relationships/hyperlink" Target="#Mercado!A1"/><Relationship Id="rId3" Type="http://schemas.openxmlformats.org/officeDocument/2006/relationships/image" Target="../media/image13.png"/><Relationship Id="rId7" Type="http://schemas.openxmlformats.org/officeDocument/2006/relationships/hyperlink" Target="#Instruciones!A1"/><Relationship Id="rId2" Type="http://schemas.openxmlformats.org/officeDocument/2006/relationships/hyperlink" Target="#Menu!A1"/><Relationship Id="rId1" Type="http://schemas.openxmlformats.org/officeDocument/2006/relationships/image" Target="../media/image15.png"/><Relationship Id="rId6" Type="http://schemas.openxmlformats.org/officeDocument/2006/relationships/hyperlink" Target="#'Mercado 14'!A1"/><Relationship Id="rId5" Type="http://schemas.openxmlformats.org/officeDocument/2006/relationships/hyperlink" Target="#'Mantenimiento 1'!A1"/><Relationship Id="rId4" Type="http://schemas.openxmlformats.org/officeDocument/2006/relationships/image" Target="../media/image14.svg"/><Relationship Id="rId9" Type="http://schemas.openxmlformats.org/officeDocument/2006/relationships/image" Target="../media/image174.png"/></Relationships>
</file>

<file path=xl/drawings/_rels/drawing63.xml.rels><?xml version="1.0" encoding="UTF-8" standalone="yes"?>
<Relationships xmlns="http://schemas.openxmlformats.org/package/2006/relationships"><Relationship Id="rId8" Type="http://schemas.openxmlformats.org/officeDocument/2006/relationships/hyperlink" Target="#Mantenimiento!A1"/><Relationship Id="rId13" Type="http://schemas.openxmlformats.org/officeDocument/2006/relationships/image" Target="../media/image216.png"/><Relationship Id="rId3" Type="http://schemas.openxmlformats.org/officeDocument/2006/relationships/image" Target="../media/image13.png"/><Relationship Id="rId7" Type="http://schemas.openxmlformats.org/officeDocument/2006/relationships/hyperlink" Target="#Instruciones!A1"/><Relationship Id="rId12" Type="http://schemas.openxmlformats.org/officeDocument/2006/relationships/image" Target="../media/image215.png"/><Relationship Id="rId2" Type="http://schemas.openxmlformats.org/officeDocument/2006/relationships/hyperlink" Target="#Menu!A1"/><Relationship Id="rId1" Type="http://schemas.openxmlformats.org/officeDocument/2006/relationships/image" Target="../media/image15.png"/><Relationship Id="rId6" Type="http://schemas.openxmlformats.org/officeDocument/2006/relationships/hyperlink" Target="#'Mercado 15'!A1"/><Relationship Id="rId11" Type="http://schemas.openxmlformats.org/officeDocument/2006/relationships/image" Target="../media/image214.png"/><Relationship Id="rId5" Type="http://schemas.openxmlformats.org/officeDocument/2006/relationships/hyperlink" Target="#'Mantenimiento 2'!A1"/><Relationship Id="rId15" Type="http://schemas.openxmlformats.org/officeDocument/2006/relationships/image" Target="../media/image218.png"/><Relationship Id="rId10" Type="http://schemas.openxmlformats.org/officeDocument/2006/relationships/image" Target="../media/image213.png"/><Relationship Id="rId4" Type="http://schemas.openxmlformats.org/officeDocument/2006/relationships/image" Target="../media/image14.svg"/><Relationship Id="rId9" Type="http://schemas.openxmlformats.org/officeDocument/2006/relationships/image" Target="../media/image212.png"/><Relationship Id="rId14" Type="http://schemas.openxmlformats.org/officeDocument/2006/relationships/image" Target="../media/image217.png"/></Relationships>
</file>

<file path=xl/drawings/_rels/drawing64.xml.rels><?xml version="1.0" encoding="UTF-8" standalone="yes"?>
<Relationships xmlns="http://schemas.openxmlformats.org/package/2006/relationships"><Relationship Id="rId8" Type="http://schemas.openxmlformats.org/officeDocument/2006/relationships/hyperlink" Target="#Mantenimiento!A1"/><Relationship Id="rId13" Type="http://schemas.openxmlformats.org/officeDocument/2006/relationships/image" Target="../media/image222.png"/><Relationship Id="rId3" Type="http://schemas.openxmlformats.org/officeDocument/2006/relationships/image" Target="../media/image13.png"/><Relationship Id="rId7" Type="http://schemas.openxmlformats.org/officeDocument/2006/relationships/hyperlink" Target="#Instruciones!A1"/><Relationship Id="rId12" Type="http://schemas.openxmlformats.org/officeDocument/2006/relationships/image" Target="../media/image221.png"/><Relationship Id="rId2" Type="http://schemas.openxmlformats.org/officeDocument/2006/relationships/hyperlink" Target="#Menu!A1"/><Relationship Id="rId16" Type="http://schemas.openxmlformats.org/officeDocument/2006/relationships/image" Target="../media/image225.png"/><Relationship Id="rId1" Type="http://schemas.openxmlformats.org/officeDocument/2006/relationships/image" Target="../media/image15.png"/><Relationship Id="rId6" Type="http://schemas.openxmlformats.org/officeDocument/2006/relationships/hyperlink" Target="#'Mantenimiento 1'!A1"/><Relationship Id="rId11" Type="http://schemas.openxmlformats.org/officeDocument/2006/relationships/image" Target="../media/image220.png"/><Relationship Id="rId5" Type="http://schemas.openxmlformats.org/officeDocument/2006/relationships/hyperlink" Target="#'Mantenimiento 3'!A1"/><Relationship Id="rId15" Type="http://schemas.openxmlformats.org/officeDocument/2006/relationships/image" Target="../media/image224.png"/><Relationship Id="rId10" Type="http://schemas.openxmlformats.org/officeDocument/2006/relationships/image" Target="../media/image219.png"/><Relationship Id="rId4" Type="http://schemas.openxmlformats.org/officeDocument/2006/relationships/image" Target="../media/image14.svg"/><Relationship Id="rId9" Type="http://schemas.openxmlformats.org/officeDocument/2006/relationships/image" Target="../media/image212.png"/><Relationship Id="rId14" Type="http://schemas.openxmlformats.org/officeDocument/2006/relationships/image" Target="../media/image223.png"/></Relationships>
</file>

<file path=xl/drawings/_rels/drawing65.xml.rels><?xml version="1.0" encoding="UTF-8" standalone="yes"?>
<Relationships xmlns="http://schemas.openxmlformats.org/package/2006/relationships"><Relationship Id="rId8" Type="http://schemas.openxmlformats.org/officeDocument/2006/relationships/image" Target="../media/image212.png"/><Relationship Id="rId13" Type="http://schemas.openxmlformats.org/officeDocument/2006/relationships/image" Target="../media/image230.png"/><Relationship Id="rId3" Type="http://schemas.openxmlformats.org/officeDocument/2006/relationships/image" Target="../media/image13.png"/><Relationship Id="rId7" Type="http://schemas.openxmlformats.org/officeDocument/2006/relationships/hyperlink" Target="#Mantenimiento!A1"/><Relationship Id="rId12" Type="http://schemas.openxmlformats.org/officeDocument/2006/relationships/image" Target="../media/image229.png"/><Relationship Id="rId2" Type="http://schemas.openxmlformats.org/officeDocument/2006/relationships/hyperlink" Target="#Menu!A1"/><Relationship Id="rId1" Type="http://schemas.openxmlformats.org/officeDocument/2006/relationships/image" Target="../media/image15.png"/><Relationship Id="rId6" Type="http://schemas.openxmlformats.org/officeDocument/2006/relationships/hyperlink" Target="#Instruciones!A1"/><Relationship Id="rId11" Type="http://schemas.openxmlformats.org/officeDocument/2006/relationships/image" Target="../media/image228.png"/><Relationship Id="rId5" Type="http://schemas.openxmlformats.org/officeDocument/2006/relationships/hyperlink" Target="#'Mantenimiento 4'!A1"/><Relationship Id="rId15" Type="http://schemas.openxmlformats.org/officeDocument/2006/relationships/image" Target="../media/image232.png"/><Relationship Id="rId10" Type="http://schemas.openxmlformats.org/officeDocument/2006/relationships/image" Target="../media/image227.png"/><Relationship Id="rId4" Type="http://schemas.openxmlformats.org/officeDocument/2006/relationships/image" Target="../media/image14.svg"/><Relationship Id="rId9" Type="http://schemas.openxmlformats.org/officeDocument/2006/relationships/image" Target="../media/image226.png"/><Relationship Id="rId14" Type="http://schemas.openxmlformats.org/officeDocument/2006/relationships/image" Target="../media/image231.png"/></Relationships>
</file>

<file path=xl/drawings/_rels/drawing66.xml.rels><?xml version="1.0" encoding="UTF-8" standalone="yes"?>
<Relationships xmlns="http://schemas.openxmlformats.org/package/2006/relationships"><Relationship Id="rId8" Type="http://schemas.openxmlformats.org/officeDocument/2006/relationships/hyperlink" Target="#Mantenimiento!A1"/><Relationship Id="rId3" Type="http://schemas.openxmlformats.org/officeDocument/2006/relationships/image" Target="../media/image13.png"/><Relationship Id="rId7" Type="http://schemas.openxmlformats.org/officeDocument/2006/relationships/hyperlink" Target="#Instruciones!A1"/><Relationship Id="rId12" Type="http://schemas.openxmlformats.org/officeDocument/2006/relationships/image" Target="../media/image235.png"/><Relationship Id="rId2" Type="http://schemas.openxmlformats.org/officeDocument/2006/relationships/hyperlink" Target="#Menu!A1"/><Relationship Id="rId1" Type="http://schemas.openxmlformats.org/officeDocument/2006/relationships/image" Target="../media/image15.png"/><Relationship Id="rId6" Type="http://schemas.openxmlformats.org/officeDocument/2006/relationships/hyperlink" Target="#'Mantenimiento 3'!A1"/><Relationship Id="rId11" Type="http://schemas.openxmlformats.org/officeDocument/2006/relationships/image" Target="../media/image234.png"/><Relationship Id="rId5" Type="http://schemas.openxmlformats.org/officeDocument/2006/relationships/hyperlink" Target="#'Mantenimiento 5'!A1"/><Relationship Id="rId10" Type="http://schemas.openxmlformats.org/officeDocument/2006/relationships/image" Target="../media/image233.png"/><Relationship Id="rId4" Type="http://schemas.openxmlformats.org/officeDocument/2006/relationships/image" Target="../media/image14.svg"/><Relationship Id="rId9" Type="http://schemas.openxmlformats.org/officeDocument/2006/relationships/image" Target="../media/image212.png"/></Relationships>
</file>

<file path=xl/drawings/_rels/drawing67.xml.rels><?xml version="1.0" encoding="UTF-8" standalone="yes"?>
<Relationships xmlns="http://schemas.openxmlformats.org/package/2006/relationships"><Relationship Id="rId8" Type="http://schemas.openxmlformats.org/officeDocument/2006/relationships/hyperlink" Target="#Mantenimiento!A1"/><Relationship Id="rId3" Type="http://schemas.openxmlformats.org/officeDocument/2006/relationships/image" Target="../media/image13.png"/><Relationship Id="rId7" Type="http://schemas.openxmlformats.org/officeDocument/2006/relationships/hyperlink" Target="#Instruciones!A1"/><Relationship Id="rId12" Type="http://schemas.openxmlformats.org/officeDocument/2006/relationships/image" Target="../media/image238.png"/><Relationship Id="rId2" Type="http://schemas.openxmlformats.org/officeDocument/2006/relationships/hyperlink" Target="#Menu!A1"/><Relationship Id="rId1" Type="http://schemas.openxmlformats.org/officeDocument/2006/relationships/image" Target="../media/image15.png"/><Relationship Id="rId6" Type="http://schemas.openxmlformats.org/officeDocument/2006/relationships/hyperlink" Target="#'Mantenimiento 4'!A1"/><Relationship Id="rId11" Type="http://schemas.openxmlformats.org/officeDocument/2006/relationships/image" Target="../media/image237.png"/><Relationship Id="rId5" Type="http://schemas.openxmlformats.org/officeDocument/2006/relationships/hyperlink" Target="#'Mantenimiento 6'!A1"/><Relationship Id="rId10" Type="http://schemas.openxmlformats.org/officeDocument/2006/relationships/image" Target="../media/image236.png"/><Relationship Id="rId4" Type="http://schemas.openxmlformats.org/officeDocument/2006/relationships/image" Target="../media/image14.svg"/><Relationship Id="rId9" Type="http://schemas.openxmlformats.org/officeDocument/2006/relationships/image" Target="../media/image212.png"/></Relationships>
</file>

<file path=xl/drawings/_rels/drawing68.xml.rels><?xml version="1.0" encoding="UTF-8" standalone="yes"?>
<Relationships xmlns="http://schemas.openxmlformats.org/package/2006/relationships"><Relationship Id="rId8" Type="http://schemas.openxmlformats.org/officeDocument/2006/relationships/hyperlink" Target="#Mantenimiento!A1"/><Relationship Id="rId3" Type="http://schemas.openxmlformats.org/officeDocument/2006/relationships/image" Target="../media/image13.png"/><Relationship Id="rId7" Type="http://schemas.openxmlformats.org/officeDocument/2006/relationships/hyperlink" Target="#Instruciones!A1"/><Relationship Id="rId12" Type="http://schemas.openxmlformats.org/officeDocument/2006/relationships/image" Target="../media/image241.png"/><Relationship Id="rId2" Type="http://schemas.openxmlformats.org/officeDocument/2006/relationships/hyperlink" Target="#Menu!A1"/><Relationship Id="rId1" Type="http://schemas.openxmlformats.org/officeDocument/2006/relationships/image" Target="../media/image15.png"/><Relationship Id="rId6" Type="http://schemas.openxmlformats.org/officeDocument/2006/relationships/hyperlink" Target="#'Mantenimiento 5'!A1"/><Relationship Id="rId11" Type="http://schemas.openxmlformats.org/officeDocument/2006/relationships/image" Target="../media/image240.png"/><Relationship Id="rId5" Type="http://schemas.openxmlformats.org/officeDocument/2006/relationships/hyperlink" Target="#'Mantenimiento 7'!A1"/><Relationship Id="rId10" Type="http://schemas.openxmlformats.org/officeDocument/2006/relationships/image" Target="../media/image239.png"/><Relationship Id="rId4" Type="http://schemas.openxmlformats.org/officeDocument/2006/relationships/image" Target="../media/image14.svg"/><Relationship Id="rId9" Type="http://schemas.openxmlformats.org/officeDocument/2006/relationships/image" Target="../media/image212.png"/></Relationships>
</file>

<file path=xl/drawings/_rels/drawing69.xml.rels><?xml version="1.0" encoding="UTF-8" standalone="yes"?>
<Relationships xmlns="http://schemas.openxmlformats.org/package/2006/relationships"><Relationship Id="rId8" Type="http://schemas.openxmlformats.org/officeDocument/2006/relationships/hyperlink" Target="#Mantenimiento!A1"/><Relationship Id="rId3" Type="http://schemas.openxmlformats.org/officeDocument/2006/relationships/image" Target="../media/image13.png"/><Relationship Id="rId7" Type="http://schemas.openxmlformats.org/officeDocument/2006/relationships/hyperlink" Target="#Instruciones!A1"/><Relationship Id="rId2" Type="http://schemas.openxmlformats.org/officeDocument/2006/relationships/hyperlink" Target="#Menu!A1"/><Relationship Id="rId1" Type="http://schemas.openxmlformats.org/officeDocument/2006/relationships/image" Target="../media/image15.png"/><Relationship Id="rId6" Type="http://schemas.openxmlformats.org/officeDocument/2006/relationships/hyperlink" Target="#'Mantenimiento 6'!A1"/><Relationship Id="rId5" Type="http://schemas.openxmlformats.org/officeDocument/2006/relationships/hyperlink" Target="#'Mantenimiento 8'!A1"/><Relationship Id="rId10" Type="http://schemas.openxmlformats.org/officeDocument/2006/relationships/image" Target="../media/image242.png"/><Relationship Id="rId4" Type="http://schemas.openxmlformats.org/officeDocument/2006/relationships/image" Target="../media/image14.svg"/><Relationship Id="rId9" Type="http://schemas.openxmlformats.org/officeDocument/2006/relationships/image" Target="../media/image212.png"/></Relationships>
</file>

<file path=xl/drawings/_rels/drawing70.xml.rels><?xml version="1.0" encoding="UTF-8" standalone="yes"?>
<Relationships xmlns="http://schemas.openxmlformats.org/package/2006/relationships"><Relationship Id="rId8" Type="http://schemas.openxmlformats.org/officeDocument/2006/relationships/hyperlink" Target="#Mantenimiento!A1"/><Relationship Id="rId3" Type="http://schemas.openxmlformats.org/officeDocument/2006/relationships/image" Target="../media/image13.png"/><Relationship Id="rId7" Type="http://schemas.openxmlformats.org/officeDocument/2006/relationships/hyperlink" Target="#Instruciones!A1"/><Relationship Id="rId2" Type="http://schemas.openxmlformats.org/officeDocument/2006/relationships/hyperlink" Target="#Menu!A1"/><Relationship Id="rId1" Type="http://schemas.openxmlformats.org/officeDocument/2006/relationships/image" Target="../media/image15.png"/><Relationship Id="rId6" Type="http://schemas.openxmlformats.org/officeDocument/2006/relationships/hyperlink" Target="#'Mantenimiento 7'!A1"/><Relationship Id="rId11" Type="http://schemas.openxmlformats.org/officeDocument/2006/relationships/image" Target="../media/image244.png"/><Relationship Id="rId5" Type="http://schemas.openxmlformats.org/officeDocument/2006/relationships/hyperlink" Target="#'Mantenimiento 9'!A1"/><Relationship Id="rId10" Type="http://schemas.openxmlformats.org/officeDocument/2006/relationships/image" Target="../media/image243.png"/><Relationship Id="rId4" Type="http://schemas.openxmlformats.org/officeDocument/2006/relationships/image" Target="../media/image14.svg"/><Relationship Id="rId9" Type="http://schemas.openxmlformats.org/officeDocument/2006/relationships/image" Target="../media/image212.png"/></Relationships>
</file>

<file path=xl/drawings/_rels/drawing71.xml.rels><?xml version="1.0" encoding="UTF-8" standalone="yes"?>
<Relationships xmlns="http://schemas.openxmlformats.org/package/2006/relationships"><Relationship Id="rId8" Type="http://schemas.openxmlformats.org/officeDocument/2006/relationships/hyperlink" Target="#Mantenimiento!A1"/><Relationship Id="rId3" Type="http://schemas.openxmlformats.org/officeDocument/2006/relationships/image" Target="../media/image13.png"/><Relationship Id="rId7" Type="http://schemas.openxmlformats.org/officeDocument/2006/relationships/hyperlink" Target="#Instruciones!A1"/><Relationship Id="rId2" Type="http://schemas.openxmlformats.org/officeDocument/2006/relationships/hyperlink" Target="#Menu!A1"/><Relationship Id="rId1" Type="http://schemas.openxmlformats.org/officeDocument/2006/relationships/image" Target="../media/image15.png"/><Relationship Id="rId6" Type="http://schemas.openxmlformats.org/officeDocument/2006/relationships/hyperlink" Target="#'Mantenimiento 8'!A1"/><Relationship Id="rId5" Type="http://schemas.openxmlformats.org/officeDocument/2006/relationships/hyperlink" Target="#'Mantenimiento 10'!A1"/><Relationship Id="rId10" Type="http://schemas.openxmlformats.org/officeDocument/2006/relationships/image" Target="../media/image245.png"/><Relationship Id="rId4" Type="http://schemas.openxmlformats.org/officeDocument/2006/relationships/image" Target="../media/image14.svg"/><Relationship Id="rId9" Type="http://schemas.openxmlformats.org/officeDocument/2006/relationships/image" Target="../media/image212.png"/></Relationships>
</file>

<file path=xl/drawings/_rels/drawing72.xml.rels><?xml version="1.0" encoding="UTF-8" standalone="yes"?>
<Relationships xmlns="http://schemas.openxmlformats.org/package/2006/relationships"><Relationship Id="rId8" Type="http://schemas.openxmlformats.org/officeDocument/2006/relationships/image" Target="../media/image246.png"/><Relationship Id="rId3" Type="http://schemas.openxmlformats.org/officeDocument/2006/relationships/image" Target="../media/image13.png"/><Relationship Id="rId7" Type="http://schemas.openxmlformats.org/officeDocument/2006/relationships/image" Target="../media/image212.png"/><Relationship Id="rId2" Type="http://schemas.openxmlformats.org/officeDocument/2006/relationships/hyperlink" Target="#Menu!A1"/><Relationship Id="rId1" Type="http://schemas.openxmlformats.org/officeDocument/2006/relationships/image" Target="../media/image15.png"/><Relationship Id="rId6" Type="http://schemas.openxmlformats.org/officeDocument/2006/relationships/hyperlink" Target="#Mantenimiento!A1"/><Relationship Id="rId5" Type="http://schemas.openxmlformats.org/officeDocument/2006/relationships/hyperlink" Target="#Instruciones!A1"/><Relationship Id="rId4" Type="http://schemas.openxmlformats.org/officeDocument/2006/relationships/image" Target="../media/image14.svg"/><Relationship Id="rId9" Type="http://schemas.openxmlformats.org/officeDocument/2006/relationships/image" Target="../media/image247.png"/></Relationships>
</file>

<file path=xl/drawings/_rels/drawing73.xml.rels><?xml version="1.0" encoding="UTF-8" standalone="yes"?>
<Relationships xmlns="http://schemas.openxmlformats.org/package/2006/relationships"><Relationship Id="rId8" Type="http://schemas.openxmlformats.org/officeDocument/2006/relationships/hyperlink" Target="#Descarte!A1"/><Relationship Id="rId13" Type="http://schemas.openxmlformats.org/officeDocument/2006/relationships/image" Target="../media/image251.png"/><Relationship Id="rId3" Type="http://schemas.openxmlformats.org/officeDocument/2006/relationships/image" Target="../media/image13.png"/><Relationship Id="rId7" Type="http://schemas.openxmlformats.org/officeDocument/2006/relationships/hyperlink" Target="#Instruciones!A1"/><Relationship Id="rId12" Type="http://schemas.openxmlformats.org/officeDocument/2006/relationships/image" Target="../media/image250.png"/><Relationship Id="rId2" Type="http://schemas.openxmlformats.org/officeDocument/2006/relationships/hyperlink" Target="#Menu!A1"/><Relationship Id="rId1" Type="http://schemas.openxmlformats.org/officeDocument/2006/relationships/image" Target="../media/image15.png"/><Relationship Id="rId6" Type="http://schemas.openxmlformats.org/officeDocument/2006/relationships/hyperlink" Target="#'Mantenimiento 10'!A1"/><Relationship Id="rId11" Type="http://schemas.openxmlformats.org/officeDocument/2006/relationships/image" Target="../media/image249.png"/><Relationship Id="rId5" Type="http://schemas.openxmlformats.org/officeDocument/2006/relationships/hyperlink" Target="#'Descarte 2'!A1"/><Relationship Id="rId10" Type="http://schemas.openxmlformats.org/officeDocument/2006/relationships/image" Target="../media/image248.png"/><Relationship Id="rId4" Type="http://schemas.openxmlformats.org/officeDocument/2006/relationships/image" Target="../media/image14.svg"/><Relationship Id="rId9" Type="http://schemas.openxmlformats.org/officeDocument/2006/relationships/image" Target="../media/image12.png"/></Relationships>
</file>

<file path=xl/drawings/_rels/drawing74.xml.rels><?xml version="1.0" encoding="UTF-8" standalone="yes"?>
<Relationships xmlns="http://schemas.openxmlformats.org/package/2006/relationships"><Relationship Id="rId8" Type="http://schemas.openxmlformats.org/officeDocument/2006/relationships/hyperlink" Target="#Descarte!A1"/><Relationship Id="rId13" Type="http://schemas.openxmlformats.org/officeDocument/2006/relationships/image" Target="../media/image255.png"/><Relationship Id="rId3" Type="http://schemas.openxmlformats.org/officeDocument/2006/relationships/image" Target="../media/image13.png"/><Relationship Id="rId7" Type="http://schemas.openxmlformats.org/officeDocument/2006/relationships/hyperlink" Target="#Instruciones!A1"/><Relationship Id="rId12" Type="http://schemas.openxmlformats.org/officeDocument/2006/relationships/image" Target="../media/image254.png"/><Relationship Id="rId2" Type="http://schemas.openxmlformats.org/officeDocument/2006/relationships/hyperlink" Target="#Menu!A1"/><Relationship Id="rId1" Type="http://schemas.openxmlformats.org/officeDocument/2006/relationships/image" Target="../media/image15.png"/><Relationship Id="rId6" Type="http://schemas.openxmlformats.org/officeDocument/2006/relationships/hyperlink" Target="#'Descarte 1'!A1"/><Relationship Id="rId11" Type="http://schemas.openxmlformats.org/officeDocument/2006/relationships/image" Target="../media/image253.png"/><Relationship Id="rId5" Type="http://schemas.openxmlformats.org/officeDocument/2006/relationships/hyperlink" Target="#'Descarte 3'!A1"/><Relationship Id="rId10" Type="http://schemas.openxmlformats.org/officeDocument/2006/relationships/image" Target="../media/image252.png"/><Relationship Id="rId4" Type="http://schemas.openxmlformats.org/officeDocument/2006/relationships/image" Target="../media/image14.svg"/><Relationship Id="rId9" Type="http://schemas.openxmlformats.org/officeDocument/2006/relationships/image" Target="../media/image12.png"/></Relationships>
</file>

<file path=xl/drawings/_rels/drawing75.xml.rels><?xml version="1.0" encoding="UTF-8" standalone="yes"?>
<Relationships xmlns="http://schemas.openxmlformats.org/package/2006/relationships"><Relationship Id="rId8" Type="http://schemas.openxmlformats.org/officeDocument/2006/relationships/hyperlink" Target="#Descarte!A1"/><Relationship Id="rId3" Type="http://schemas.openxmlformats.org/officeDocument/2006/relationships/image" Target="../media/image13.png"/><Relationship Id="rId7" Type="http://schemas.openxmlformats.org/officeDocument/2006/relationships/hyperlink" Target="#Instruciones!A1"/><Relationship Id="rId12" Type="http://schemas.openxmlformats.org/officeDocument/2006/relationships/image" Target="../media/image258.png"/><Relationship Id="rId2" Type="http://schemas.openxmlformats.org/officeDocument/2006/relationships/hyperlink" Target="#Menu!A1"/><Relationship Id="rId1" Type="http://schemas.openxmlformats.org/officeDocument/2006/relationships/image" Target="../media/image15.png"/><Relationship Id="rId6" Type="http://schemas.openxmlformats.org/officeDocument/2006/relationships/hyperlink" Target="#'Descarte 2'!A1"/><Relationship Id="rId11" Type="http://schemas.openxmlformats.org/officeDocument/2006/relationships/image" Target="../media/image257.png"/><Relationship Id="rId5" Type="http://schemas.openxmlformats.org/officeDocument/2006/relationships/hyperlink" Target="#'Descarte 4'!A1"/><Relationship Id="rId10" Type="http://schemas.openxmlformats.org/officeDocument/2006/relationships/image" Target="../media/image256.png"/><Relationship Id="rId4" Type="http://schemas.openxmlformats.org/officeDocument/2006/relationships/image" Target="../media/image14.svg"/><Relationship Id="rId9" Type="http://schemas.openxmlformats.org/officeDocument/2006/relationships/image" Target="../media/image12.png"/></Relationships>
</file>

<file path=xl/drawings/_rels/drawing76.xml.rels><?xml version="1.0" encoding="UTF-8" standalone="yes"?>
<Relationships xmlns="http://schemas.openxmlformats.org/package/2006/relationships"><Relationship Id="rId8" Type="http://schemas.openxmlformats.org/officeDocument/2006/relationships/hyperlink" Target="#Descarte!A1"/><Relationship Id="rId3" Type="http://schemas.openxmlformats.org/officeDocument/2006/relationships/image" Target="../media/image13.png"/><Relationship Id="rId7" Type="http://schemas.openxmlformats.org/officeDocument/2006/relationships/hyperlink" Target="#Instruciones!A1"/><Relationship Id="rId2" Type="http://schemas.openxmlformats.org/officeDocument/2006/relationships/hyperlink" Target="#Menu!A1"/><Relationship Id="rId1" Type="http://schemas.openxmlformats.org/officeDocument/2006/relationships/image" Target="../media/image15.png"/><Relationship Id="rId6" Type="http://schemas.openxmlformats.org/officeDocument/2006/relationships/hyperlink" Target="#'Descarte 3'!A1"/><Relationship Id="rId11" Type="http://schemas.openxmlformats.org/officeDocument/2006/relationships/image" Target="../media/image260.png"/><Relationship Id="rId5" Type="http://schemas.openxmlformats.org/officeDocument/2006/relationships/hyperlink" Target="#'Descarte 5'!A1"/><Relationship Id="rId10" Type="http://schemas.openxmlformats.org/officeDocument/2006/relationships/image" Target="../media/image259.png"/><Relationship Id="rId4" Type="http://schemas.openxmlformats.org/officeDocument/2006/relationships/image" Target="../media/image14.svg"/><Relationship Id="rId9" Type="http://schemas.openxmlformats.org/officeDocument/2006/relationships/image" Target="../media/image12.png"/></Relationships>
</file>

<file path=xl/drawings/_rels/drawing77.xml.rels><?xml version="1.0" encoding="UTF-8" standalone="yes"?>
<Relationships xmlns="http://schemas.openxmlformats.org/package/2006/relationships"><Relationship Id="rId8" Type="http://schemas.openxmlformats.org/officeDocument/2006/relationships/image" Target="../media/image12.png"/><Relationship Id="rId3" Type="http://schemas.openxmlformats.org/officeDocument/2006/relationships/image" Target="../media/image13.png"/><Relationship Id="rId7" Type="http://schemas.openxmlformats.org/officeDocument/2006/relationships/hyperlink" Target="#Descarte!A1"/><Relationship Id="rId2" Type="http://schemas.openxmlformats.org/officeDocument/2006/relationships/hyperlink" Target="#Menu!A1"/><Relationship Id="rId1" Type="http://schemas.openxmlformats.org/officeDocument/2006/relationships/image" Target="../media/image15.png"/><Relationship Id="rId6" Type="http://schemas.openxmlformats.org/officeDocument/2006/relationships/hyperlink" Target="#Instruciones!A1"/><Relationship Id="rId11" Type="http://schemas.openxmlformats.org/officeDocument/2006/relationships/image" Target="../media/image263.png"/><Relationship Id="rId5" Type="http://schemas.openxmlformats.org/officeDocument/2006/relationships/hyperlink" Target="#'Descarte 4'!A1"/><Relationship Id="rId10" Type="http://schemas.openxmlformats.org/officeDocument/2006/relationships/image" Target="../media/image262.png"/><Relationship Id="rId4" Type="http://schemas.openxmlformats.org/officeDocument/2006/relationships/image" Target="../media/image14.svg"/><Relationship Id="rId9" Type="http://schemas.openxmlformats.org/officeDocument/2006/relationships/image" Target="../media/image261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10</xdr:col>
      <xdr:colOff>179916</xdr:colOff>
      <xdr:row>6</xdr:row>
      <xdr:rowOff>74083</xdr:rowOff>
    </xdr:from>
    <xdr:to>
      <xdr:col>12</xdr:col>
      <xdr:colOff>444499</xdr:colOff>
      <xdr:row>11</xdr:row>
      <xdr:rowOff>152615</xdr:rowOff>
    </xdr:to>
    <xdr:pic>
      <xdr:nvPicPr>
        <xdr:cNvPr id="2" name="Imagem 1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6132CD63-9117-4697-8796-F84230FE38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8123766" y="1845733"/>
          <a:ext cx="2474383" cy="1031032"/>
        </a:xfrm>
        <a:prstGeom prst="rect">
          <a:avLst/>
        </a:prstGeom>
        <a:effectLst>
          <a:outerShdw blurRad="50800" dist="38100" algn="l" rotWithShape="0">
            <a:prstClr val="black">
              <a:alpha val="40000"/>
            </a:prstClr>
          </a:outerShdw>
        </a:effectLst>
      </xdr:spPr>
    </xdr:pic>
    <xdr:clientData/>
  </xdr:twoCellAnchor>
  <xdr:twoCellAnchor editAs="oneCell">
    <xdr:from>
      <xdr:col>0</xdr:col>
      <xdr:colOff>199931</xdr:colOff>
      <xdr:row>0</xdr:row>
      <xdr:rowOff>234950</xdr:rowOff>
    </xdr:from>
    <xdr:to>
      <xdr:col>0</xdr:col>
      <xdr:colOff>783167</xdr:colOff>
      <xdr:row>1</xdr:row>
      <xdr:rowOff>339466</xdr:rowOff>
    </xdr:to>
    <xdr:pic>
      <xdr:nvPicPr>
        <xdr:cNvPr id="3" name="Imagem 9">
          <a:extLst>
            <a:ext uri="{FF2B5EF4-FFF2-40B4-BE49-F238E27FC236}">
              <a16:creationId xmlns:a16="http://schemas.microsoft.com/office/drawing/2014/main" id="{B07F6025-AC99-4B70-9A16-4AEC185D03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9931" y="234950"/>
          <a:ext cx="583236" cy="656966"/>
        </a:xfrm>
        <a:prstGeom prst="rect">
          <a:avLst/>
        </a:prstGeom>
      </xdr:spPr>
    </xdr:pic>
    <xdr:clientData/>
  </xdr:twoCellAnchor>
  <xdr:twoCellAnchor>
    <xdr:from>
      <xdr:col>2</xdr:col>
      <xdr:colOff>188860</xdr:colOff>
      <xdr:row>15</xdr:row>
      <xdr:rowOff>10583</xdr:rowOff>
    </xdr:from>
    <xdr:to>
      <xdr:col>2</xdr:col>
      <xdr:colOff>1349291</xdr:colOff>
      <xdr:row>20</xdr:row>
      <xdr:rowOff>107565</xdr:rowOff>
    </xdr:to>
    <xdr:grpSp>
      <xdr:nvGrpSpPr>
        <xdr:cNvPr id="4" name="Agrupar 3">
          <a:hlinkClick xmlns:r="http://schemas.openxmlformats.org/officeDocument/2006/relationships" r:id="rId4"/>
          <a:extLst>
            <a:ext uri="{FF2B5EF4-FFF2-40B4-BE49-F238E27FC236}">
              <a16:creationId xmlns:a16="http://schemas.microsoft.com/office/drawing/2014/main" id="{5BCD890A-80D5-4A36-A627-206055529BA8}"/>
            </a:ext>
          </a:extLst>
        </xdr:cNvPr>
        <xdr:cNvGrpSpPr/>
      </xdr:nvGrpSpPr>
      <xdr:grpSpPr>
        <a:xfrm>
          <a:off x="2002138" y="3411361"/>
          <a:ext cx="1160431" cy="1014204"/>
          <a:chOff x="4883728" y="173182"/>
          <a:chExt cx="1143001" cy="1125682"/>
        </a:xfrm>
      </xdr:grpSpPr>
      <xdr:sp macro="" textlink="">
        <xdr:nvSpPr>
          <xdr:cNvPr id="5" name="Elipse 4">
            <a:extLst>
              <a:ext uri="{FF2B5EF4-FFF2-40B4-BE49-F238E27FC236}">
                <a16:creationId xmlns:a16="http://schemas.microsoft.com/office/drawing/2014/main" id="{1B95C0A4-71D1-7657-9888-64B717DFC367}"/>
              </a:ext>
            </a:extLst>
          </xdr:cNvPr>
          <xdr:cNvSpPr/>
        </xdr:nvSpPr>
        <xdr:spPr>
          <a:xfrm>
            <a:off x="4883728" y="207819"/>
            <a:ext cx="1143001" cy="1091045"/>
          </a:xfrm>
          <a:prstGeom prst="ellipse">
            <a:avLst/>
          </a:prstGeom>
          <a:solidFill>
            <a:schemeClr val="bg1"/>
          </a:solidFill>
          <a:ln>
            <a:noFill/>
          </a:ln>
          <a:effectLst>
            <a:outerShdw blurRad="63500" sx="102000" sy="102000" algn="ctr" rotWithShape="0">
              <a:prstClr val="black">
                <a:alpha val="40000"/>
              </a:prstClr>
            </a:outerShdw>
          </a:effectLst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b"/>
          <a:lstStyle/>
          <a:p>
            <a:pPr lvl="0" algn="ctr"/>
            <a:endParaRPr lang="pt-BR" sz="1100">
              <a:latin typeface="Century Gothic" panose="020B0502020202020204" pitchFamily="34" charset="0"/>
            </a:endParaRPr>
          </a:p>
        </xdr:txBody>
      </xdr:sp>
      <xdr:pic>
        <xdr:nvPicPr>
          <xdr:cNvPr id="6" name="Imagem 5">
            <a:extLst>
              <a:ext uri="{FF2B5EF4-FFF2-40B4-BE49-F238E27FC236}">
                <a16:creationId xmlns:a16="http://schemas.microsoft.com/office/drawing/2014/main" id="{ECEA27C4-4164-0B2D-42D9-EC9179E6EC6A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5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4935682" y="173182"/>
            <a:ext cx="995267" cy="1116156"/>
          </a:xfrm>
          <a:prstGeom prst="rect">
            <a:avLst/>
          </a:prstGeom>
        </xdr:spPr>
      </xdr:pic>
    </xdr:grpSp>
    <xdr:clientData/>
  </xdr:twoCellAnchor>
  <xdr:twoCellAnchor>
    <xdr:from>
      <xdr:col>3</xdr:col>
      <xdr:colOff>446</xdr:colOff>
      <xdr:row>15</xdr:row>
      <xdr:rowOff>10583</xdr:rowOff>
    </xdr:from>
    <xdr:to>
      <xdr:col>4</xdr:col>
      <xdr:colOff>533849</xdr:colOff>
      <xdr:row>20</xdr:row>
      <xdr:rowOff>72928</xdr:rowOff>
    </xdr:to>
    <xdr:grpSp>
      <xdr:nvGrpSpPr>
        <xdr:cNvPr id="7" name="Agrupar 6">
          <a:hlinkClick xmlns:r="http://schemas.openxmlformats.org/officeDocument/2006/relationships" r:id="rId6"/>
          <a:extLst>
            <a:ext uri="{FF2B5EF4-FFF2-40B4-BE49-F238E27FC236}">
              <a16:creationId xmlns:a16="http://schemas.microsoft.com/office/drawing/2014/main" id="{1C00C229-DB9A-45E9-A40E-7BD4772152AC}"/>
            </a:ext>
          </a:extLst>
        </xdr:cNvPr>
        <xdr:cNvGrpSpPr/>
      </xdr:nvGrpSpPr>
      <xdr:grpSpPr>
        <a:xfrm>
          <a:off x="3852779" y="3411361"/>
          <a:ext cx="1175459" cy="979567"/>
          <a:chOff x="9022773" y="21388"/>
          <a:chExt cx="1593272" cy="1762386"/>
        </a:xfrm>
        <a:effectLst>
          <a:outerShdw blurRad="63500" sx="102000" sy="102000" algn="ctr" rotWithShape="0">
            <a:prstClr val="black">
              <a:alpha val="40000"/>
            </a:prstClr>
          </a:outerShdw>
        </a:effectLst>
      </xdr:grpSpPr>
      <xdr:sp macro="" textlink="">
        <xdr:nvSpPr>
          <xdr:cNvPr id="8" name="Elipse 7">
            <a:extLst>
              <a:ext uri="{FF2B5EF4-FFF2-40B4-BE49-F238E27FC236}">
                <a16:creationId xmlns:a16="http://schemas.microsoft.com/office/drawing/2014/main" id="{0A55611E-216E-FDE9-CF6C-BA1DA25CCAD7}"/>
              </a:ext>
            </a:extLst>
          </xdr:cNvPr>
          <xdr:cNvSpPr/>
        </xdr:nvSpPr>
        <xdr:spPr>
          <a:xfrm>
            <a:off x="9022773" y="21388"/>
            <a:ext cx="1593272" cy="1762386"/>
          </a:xfrm>
          <a:prstGeom prst="ellipse">
            <a:avLst/>
          </a:prstGeom>
          <a:solidFill>
            <a:schemeClr val="bg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b"/>
          <a:lstStyle/>
          <a:p>
            <a:pPr lvl="0" algn="ctr"/>
            <a:endParaRPr lang="pt-BR" sz="1100">
              <a:latin typeface="Century Gothic" panose="020B0502020202020204" pitchFamily="34" charset="0"/>
            </a:endParaRPr>
          </a:p>
        </xdr:txBody>
      </xdr:sp>
      <xdr:pic>
        <xdr:nvPicPr>
          <xdr:cNvPr id="9" name="Imagem 8">
            <a:extLst>
              <a:ext uri="{FF2B5EF4-FFF2-40B4-BE49-F238E27FC236}">
                <a16:creationId xmlns:a16="http://schemas.microsoft.com/office/drawing/2014/main" id="{825AB399-F6F4-4E6E-9CF0-38D486CA4CE4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7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9142685" y="155864"/>
            <a:ext cx="1364857" cy="1569519"/>
          </a:xfrm>
          <a:prstGeom prst="rect">
            <a:avLst/>
          </a:prstGeom>
          <a:ln>
            <a:noFill/>
          </a:ln>
        </xdr:spPr>
      </xdr:pic>
    </xdr:grpSp>
    <xdr:clientData/>
  </xdr:twoCellAnchor>
  <xdr:twoCellAnchor>
    <xdr:from>
      <xdr:col>5</xdr:col>
      <xdr:colOff>417974</xdr:colOff>
      <xdr:row>15</xdr:row>
      <xdr:rowOff>10583</xdr:rowOff>
    </xdr:from>
    <xdr:to>
      <xdr:col>7</xdr:col>
      <xdr:colOff>294585</xdr:colOff>
      <xdr:row>20</xdr:row>
      <xdr:rowOff>72928</xdr:rowOff>
    </xdr:to>
    <xdr:grpSp>
      <xdr:nvGrpSpPr>
        <xdr:cNvPr id="10" name="Agrupar 9">
          <a:hlinkClick xmlns:r="http://schemas.openxmlformats.org/officeDocument/2006/relationships" r:id="rId8"/>
          <a:extLst>
            <a:ext uri="{FF2B5EF4-FFF2-40B4-BE49-F238E27FC236}">
              <a16:creationId xmlns:a16="http://schemas.microsoft.com/office/drawing/2014/main" id="{14B499FF-0EAE-49E4-A64A-45ABFB0997D4}"/>
            </a:ext>
          </a:extLst>
        </xdr:cNvPr>
        <xdr:cNvGrpSpPr/>
      </xdr:nvGrpSpPr>
      <xdr:grpSpPr>
        <a:xfrm>
          <a:off x="5554418" y="3411361"/>
          <a:ext cx="1160723" cy="979567"/>
          <a:chOff x="4970318" y="190500"/>
          <a:chExt cx="1143001" cy="1091045"/>
        </a:xfrm>
      </xdr:grpSpPr>
      <xdr:sp macro="" textlink="">
        <xdr:nvSpPr>
          <xdr:cNvPr id="11" name="Elipse 10">
            <a:extLst>
              <a:ext uri="{FF2B5EF4-FFF2-40B4-BE49-F238E27FC236}">
                <a16:creationId xmlns:a16="http://schemas.microsoft.com/office/drawing/2014/main" id="{828D67B4-1CAC-463D-0C25-4BA41B956B32}"/>
              </a:ext>
            </a:extLst>
          </xdr:cNvPr>
          <xdr:cNvSpPr/>
        </xdr:nvSpPr>
        <xdr:spPr>
          <a:xfrm>
            <a:off x="4970318" y="190500"/>
            <a:ext cx="1143001" cy="1091045"/>
          </a:xfrm>
          <a:prstGeom prst="ellipse">
            <a:avLst/>
          </a:prstGeom>
          <a:solidFill>
            <a:schemeClr val="bg1"/>
          </a:solidFill>
          <a:ln>
            <a:noFill/>
          </a:ln>
          <a:effectLst>
            <a:outerShdw blurRad="63500" sx="102000" sy="102000" algn="ctr" rotWithShape="0">
              <a:prstClr val="black">
                <a:alpha val="40000"/>
              </a:prstClr>
            </a:outerShdw>
          </a:effectLst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b"/>
          <a:lstStyle/>
          <a:p>
            <a:pPr lvl="0" algn="ctr"/>
            <a:endParaRPr lang="pt-BR" sz="1100">
              <a:latin typeface="Century Gothic" panose="020B0502020202020204" pitchFamily="34" charset="0"/>
            </a:endParaRPr>
          </a:p>
        </xdr:txBody>
      </xdr:sp>
      <xdr:pic>
        <xdr:nvPicPr>
          <xdr:cNvPr id="12" name="Imagem 11">
            <a:extLst>
              <a:ext uri="{FF2B5EF4-FFF2-40B4-BE49-F238E27FC236}">
                <a16:creationId xmlns:a16="http://schemas.microsoft.com/office/drawing/2014/main" id="{97D5CDF9-70EE-64E4-9CB2-7B1F274E112D}"/>
              </a:ext>
            </a:extLst>
          </xdr:cNvPr>
          <xdr:cNvPicPr>
            <a:picLocks noChangeAspect="1"/>
          </xdr:cNvPicPr>
        </xdr:nvPicPr>
        <xdr:blipFill rotWithShape="1">
          <a:blip xmlns:r="http://schemas.openxmlformats.org/officeDocument/2006/relationships" r:embed="rId9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 l="17568" t="15038" r="17568" b="23556"/>
          <a:stretch/>
        </xdr:blipFill>
        <xdr:spPr>
          <a:xfrm>
            <a:off x="5126181" y="259773"/>
            <a:ext cx="831273" cy="848591"/>
          </a:xfrm>
          <a:prstGeom prst="rect">
            <a:avLst/>
          </a:prstGeom>
        </xdr:spPr>
      </xdr:pic>
    </xdr:grpSp>
    <xdr:clientData/>
  </xdr:twoCellAnchor>
  <xdr:twoCellAnchor>
    <xdr:from>
      <xdr:col>2</xdr:col>
      <xdr:colOff>50747</xdr:colOff>
      <xdr:row>20</xdr:row>
      <xdr:rowOff>143498</xdr:rowOff>
    </xdr:from>
    <xdr:to>
      <xdr:col>2</xdr:col>
      <xdr:colOff>1487403</xdr:colOff>
      <xdr:row>22</xdr:row>
      <xdr:rowOff>86348</xdr:rowOff>
    </xdr:to>
    <xdr:sp macro="" textlink="">
      <xdr:nvSpPr>
        <xdr:cNvPr id="13" name="Retângulo 12">
          <a:hlinkClick xmlns:r="http://schemas.openxmlformats.org/officeDocument/2006/relationships" r:id="rId4"/>
          <a:extLst>
            <a:ext uri="{FF2B5EF4-FFF2-40B4-BE49-F238E27FC236}">
              <a16:creationId xmlns:a16="http://schemas.microsoft.com/office/drawing/2014/main" id="{F930160E-0E43-4E76-B688-2C63F490DDC5}"/>
            </a:ext>
          </a:extLst>
        </xdr:cNvPr>
        <xdr:cNvSpPr/>
      </xdr:nvSpPr>
      <xdr:spPr>
        <a:xfrm>
          <a:off x="1784297" y="4582148"/>
          <a:ext cx="1436656" cy="323850"/>
        </a:xfrm>
        <a:prstGeom prst="rect">
          <a:avLst/>
        </a:prstGeom>
        <a:solidFill>
          <a:schemeClr val="bg1"/>
        </a:solidFill>
        <a:ln>
          <a:solidFill>
            <a:schemeClr val="bg2">
              <a:lumMod val="75000"/>
            </a:schemeClr>
          </a:solidFill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ctr"/>
          <a:r>
            <a:rPr lang="pt-BR" sz="1200" b="1">
              <a:solidFill>
                <a:sysClr val="windowText" lastClr="000000"/>
              </a:solidFill>
              <a:latin typeface="Century Gothic" panose="020B0502020202020204" pitchFamily="34" charset="0"/>
            </a:rPr>
            <a:t>Estratégia</a:t>
          </a:r>
        </a:p>
      </xdr:txBody>
    </xdr:sp>
    <xdr:clientData/>
  </xdr:twoCellAnchor>
  <xdr:twoCellAnchor>
    <xdr:from>
      <xdr:col>2</xdr:col>
      <xdr:colOff>1784298</xdr:colOff>
      <xdr:row>20</xdr:row>
      <xdr:rowOff>143498</xdr:rowOff>
    </xdr:from>
    <xdr:to>
      <xdr:col>5</xdr:col>
      <xdr:colOff>36991</xdr:colOff>
      <xdr:row>22</xdr:row>
      <xdr:rowOff>86348</xdr:rowOff>
    </xdr:to>
    <xdr:sp macro="" textlink="">
      <xdr:nvSpPr>
        <xdr:cNvPr id="14" name="Retângulo 13">
          <a:hlinkClick xmlns:r="http://schemas.openxmlformats.org/officeDocument/2006/relationships" r:id="rId6"/>
          <a:extLst>
            <a:ext uri="{FF2B5EF4-FFF2-40B4-BE49-F238E27FC236}">
              <a16:creationId xmlns:a16="http://schemas.microsoft.com/office/drawing/2014/main" id="{FD3B9C6B-FE05-4B78-AE8B-981FE046B066}"/>
            </a:ext>
          </a:extLst>
        </xdr:cNvPr>
        <xdr:cNvSpPr/>
      </xdr:nvSpPr>
      <xdr:spPr>
        <a:xfrm>
          <a:off x="3517848" y="4582148"/>
          <a:ext cx="1414993" cy="323850"/>
        </a:xfrm>
        <a:prstGeom prst="rect">
          <a:avLst/>
        </a:prstGeom>
        <a:solidFill>
          <a:schemeClr val="bg1"/>
        </a:solidFill>
        <a:ln>
          <a:solidFill>
            <a:schemeClr val="bg2">
              <a:lumMod val="75000"/>
            </a:schemeClr>
          </a:solidFill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ctr"/>
          <a:r>
            <a:rPr lang="pt-BR" sz="1200" b="1">
              <a:solidFill>
                <a:sysClr val="windowText" lastClr="000000"/>
              </a:solidFill>
              <a:latin typeface="Century Gothic" panose="020B0502020202020204" pitchFamily="34" charset="0"/>
            </a:rPr>
            <a:t>Aquisição</a:t>
          </a:r>
        </a:p>
      </xdr:txBody>
    </xdr:sp>
    <xdr:clientData/>
  </xdr:twoCellAnchor>
  <xdr:twoCellAnchor>
    <xdr:from>
      <xdr:col>5</xdr:col>
      <xdr:colOff>332249</xdr:colOff>
      <xdr:row>20</xdr:row>
      <xdr:rowOff>143498</xdr:rowOff>
    </xdr:from>
    <xdr:to>
      <xdr:col>7</xdr:col>
      <xdr:colOff>380310</xdr:colOff>
      <xdr:row>22</xdr:row>
      <xdr:rowOff>86348</xdr:rowOff>
    </xdr:to>
    <xdr:sp macro="" textlink="">
      <xdr:nvSpPr>
        <xdr:cNvPr id="15" name="Retângulo 14">
          <a:hlinkClick xmlns:r="http://schemas.openxmlformats.org/officeDocument/2006/relationships" r:id="rId8"/>
          <a:extLst>
            <a:ext uri="{FF2B5EF4-FFF2-40B4-BE49-F238E27FC236}">
              <a16:creationId xmlns:a16="http://schemas.microsoft.com/office/drawing/2014/main" id="{9812E8BB-270F-441C-96B3-295B2979FB63}"/>
            </a:ext>
          </a:extLst>
        </xdr:cNvPr>
        <xdr:cNvSpPr/>
      </xdr:nvSpPr>
      <xdr:spPr>
        <a:xfrm>
          <a:off x="5228099" y="4582148"/>
          <a:ext cx="1267261" cy="323850"/>
        </a:xfrm>
        <a:prstGeom prst="rect">
          <a:avLst/>
        </a:prstGeom>
        <a:solidFill>
          <a:schemeClr val="bg1"/>
        </a:solidFill>
        <a:ln>
          <a:solidFill>
            <a:schemeClr val="bg2">
              <a:lumMod val="75000"/>
            </a:schemeClr>
          </a:solidFill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ctr"/>
          <a:r>
            <a:rPr lang="pt-BR" sz="1200" b="1">
              <a:solidFill>
                <a:sysClr val="windowText" lastClr="000000"/>
              </a:solidFill>
              <a:latin typeface="Century Gothic" panose="020B0502020202020204" pitchFamily="34" charset="0"/>
            </a:rPr>
            <a:t>Controle</a:t>
          </a:r>
        </a:p>
      </xdr:txBody>
    </xdr:sp>
    <xdr:clientData/>
  </xdr:twoCellAnchor>
  <xdr:twoCellAnchor>
    <xdr:from>
      <xdr:col>2</xdr:col>
      <xdr:colOff>1336676</xdr:colOff>
      <xdr:row>0</xdr:row>
      <xdr:rowOff>336863</xdr:rowOff>
    </xdr:from>
    <xdr:to>
      <xdr:col>3</xdr:col>
      <xdr:colOff>26031</xdr:colOff>
      <xdr:row>2</xdr:row>
      <xdr:rowOff>41276</xdr:rowOff>
    </xdr:to>
    <xdr:pic>
      <xdr:nvPicPr>
        <xdr:cNvPr id="16" name="Gráfico 7" descr="Início com preenchimento sólido">
          <a:extLst>
            <a:ext uri="{FF2B5EF4-FFF2-40B4-BE49-F238E27FC236}">
              <a16:creationId xmlns:a16="http://schemas.microsoft.com/office/drawing/2014/main" id="{63422FB6-2030-4FC2-AA97-C10656875C3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>
          <a:extLst>
            <a:ext uri="{28A0092B-C50C-407E-A947-70E740481C1C}">
              <a14:useLocalDpi xmlns:a14="http://schemas.microsoft.com/office/drawing/2010/main" val="0"/>
            </a:ext>
            <a:ext uri="{96DAC541-7B7A-43D3-8B79-37D633B846F1}">
              <asvg:svgBlip xmlns:asvg="http://schemas.microsoft.com/office/drawing/2016/SVG/main" r:embed="rId11"/>
            </a:ext>
          </a:extLst>
        </a:blip>
        <a:stretch>
          <a:fillRect/>
        </a:stretch>
      </xdr:blipFill>
      <xdr:spPr>
        <a:xfrm>
          <a:off x="3070226" y="336863"/>
          <a:ext cx="632455" cy="714063"/>
        </a:xfrm>
        <a:prstGeom prst="rect">
          <a:avLst/>
        </a:prstGeom>
      </xdr:spPr>
    </xdr:pic>
    <xdr:clientData/>
  </xdr:twoCellAnchor>
  <xdr:twoCellAnchor editAs="oneCell">
    <xdr:from>
      <xdr:col>5</xdr:col>
      <xdr:colOff>380999</xdr:colOff>
      <xdr:row>6</xdr:row>
      <xdr:rowOff>52918</xdr:rowOff>
    </xdr:from>
    <xdr:to>
      <xdr:col>9</xdr:col>
      <xdr:colOff>137583</xdr:colOff>
      <xdr:row>11</xdr:row>
      <xdr:rowOff>106526</xdr:rowOff>
    </xdr:to>
    <xdr:pic>
      <xdr:nvPicPr>
        <xdr:cNvPr id="17" name="Picture 1">
          <a:hlinkClick xmlns:r="http://schemas.openxmlformats.org/officeDocument/2006/relationships" r:id="rId12"/>
          <a:extLst>
            <a:ext uri="{FF2B5EF4-FFF2-40B4-BE49-F238E27FC236}">
              <a16:creationId xmlns:a16="http://schemas.microsoft.com/office/drawing/2014/main" id="{13A59B71-D371-44C5-89E3-F45A08B15F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5276849" y="1824568"/>
          <a:ext cx="2194984" cy="1006108"/>
        </a:xfrm>
        <a:prstGeom prst="rect">
          <a:avLst/>
        </a:prstGeom>
        <a:effectLst>
          <a:outerShdw blurRad="50800" dist="38100" dir="2700000" algn="tl" rotWithShape="0">
            <a:prstClr val="black">
              <a:alpha val="40000"/>
            </a:prstClr>
          </a:outerShdw>
        </a:effectLst>
      </xdr:spPr>
    </xdr:pic>
    <xdr:clientData/>
  </xdr:twoCellAnchor>
  <xdr:twoCellAnchor>
    <xdr:from>
      <xdr:col>6</xdr:col>
      <xdr:colOff>70286</xdr:colOff>
      <xdr:row>10</xdr:row>
      <xdr:rowOff>172073</xdr:rowOff>
    </xdr:from>
    <xdr:to>
      <xdr:col>8</xdr:col>
      <xdr:colOff>508000</xdr:colOff>
      <xdr:row>12</xdr:row>
      <xdr:rowOff>179916</xdr:rowOff>
    </xdr:to>
    <xdr:sp macro="" textlink="">
      <xdr:nvSpPr>
        <xdr:cNvPr id="18" name="Retângulo 17">
          <a:hlinkClick xmlns:r="http://schemas.openxmlformats.org/officeDocument/2006/relationships" r:id="rId12"/>
          <a:extLst>
            <a:ext uri="{FF2B5EF4-FFF2-40B4-BE49-F238E27FC236}">
              <a16:creationId xmlns:a16="http://schemas.microsoft.com/office/drawing/2014/main" id="{2D35F569-B50E-42BD-8B53-CA01F54C7DA4}"/>
            </a:ext>
          </a:extLst>
        </xdr:cNvPr>
        <xdr:cNvSpPr/>
      </xdr:nvSpPr>
      <xdr:spPr>
        <a:xfrm>
          <a:off x="5575736" y="2705723"/>
          <a:ext cx="1656914" cy="388843"/>
        </a:xfrm>
        <a:prstGeom prst="rect">
          <a:avLst/>
        </a:prstGeom>
        <a:solidFill>
          <a:schemeClr val="bg1"/>
        </a:solidFill>
        <a:ln>
          <a:solidFill>
            <a:schemeClr val="bg2">
              <a:lumMod val="75000"/>
            </a:schemeClr>
          </a:solidFill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ctr"/>
          <a:r>
            <a:rPr lang="pt-BR" sz="1200" b="1">
              <a:solidFill>
                <a:sysClr val="windowText" lastClr="000000"/>
              </a:solidFill>
              <a:latin typeface="Century Gothic" panose="020B0502020202020204" pitchFamily="34" charset="0"/>
            </a:rPr>
            <a:t>RESUMO</a:t>
          </a:r>
          <a:r>
            <a:rPr lang="pt-BR" sz="1200" b="1" baseline="0">
              <a:solidFill>
                <a:sysClr val="windowText" lastClr="000000"/>
              </a:solidFill>
              <a:latin typeface="Century Gothic" panose="020B0502020202020204" pitchFamily="34" charset="0"/>
            </a:rPr>
            <a:t> DOS ITEMS</a:t>
          </a:r>
          <a:endParaRPr lang="pt-BR" sz="1200" b="1">
            <a:solidFill>
              <a:sysClr val="windowText" lastClr="000000"/>
            </a:solidFill>
            <a:latin typeface="Century Gothic" panose="020B0502020202020204" pitchFamily="34" charset="0"/>
          </a:endParaRPr>
        </a:p>
      </xdr:txBody>
    </xdr:sp>
    <xdr:clientData/>
  </xdr:twoCellAnchor>
  <xdr:twoCellAnchor editAs="oneCell">
    <xdr:from>
      <xdr:col>2</xdr:col>
      <xdr:colOff>539750</xdr:colOff>
      <xdr:row>6</xdr:row>
      <xdr:rowOff>42996</xdr:rowOff>
    </xdr:from>
    <xdr:to>
      <xdr:col>4</xdr:col>
      <xdr:colOff>402167</xdr:colOff>
      <xdr:row>11</xdr:row>
      <xdr:rowOff>117165</xdr:rowOff>
    </xdr:to>
    <xdr:pic>
      <xdr:nvPicPr>
        <xdr:cNvPr id="19" name="Picture 2">
          <a:hlinkClick xmlns:r="http://schemas.openxmlformats.org/officeDocument/2006/relationships" r:id="rId14"/>
          <a:extLst>
            <a:ext uri="{FF2B5EF4-FFF2-40B4-BE49-F238E27FC236}">
              <a16:creationId xmlns:a16="http://schemas.microsoft.com/office/drawing/2014/main" id="{3AE05A3E-7D1A-4298-A51B-1323ADD1B0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2273300" y="1814646"/>
          <a:ext cx="2415117" cy="1026669"/>
        </a:xfrm>
        <a:prstGeom prst="rect">
          <a:avLst/>
        </a:prstGeom>
        <a:effectLst>
          <a:outerShdw blurRad="50800" dist="38100" dir="2700000" algn="tl" rotWithShape="0">
            <a:prstClr val="black">
              <a:alpha val="40000"/>
            </a:prstClr>
          </a:outerShdw>
        </a:effectLst>
      </xdr:spPr>
    </xdr:pic>
    <xdr:clientData/>
  </xdr:twoCellAnchor>
  <xdr:twoCellAnchor>
    <xdr:from>
      <xdr:col>2</xdr:col>
      <xdr:colOff>1019112</xdr:colOff>
      <xdr:row>11</xdr:row>
      <xdr:rowOff>44015</xdr:rowOff>
    </xdr:from>
    <xdr:to>
      <xdr:col>3</xdr:col>
      <xdr:colOff>508435</xdr:colOff>
      <xdr:row>12</xdr:row>
      <xdr:rowOff>101164</xdr:rowOff>
    </xdr:to>
    <xdr:sp macro="" textlink="">
      <xdr:nvSpPr>
        <xdr:cNvPr id="20" name="Retângulo 19">
          <a:hlinkClick xmlns:r="http://schemas.openxmlformats.org/officeDocument/2006/relationships" r:id="rId14"/>
          <a:extLst>
            <a:ext uri="{FF2B5EF4-FFF2-40B4-BE49-F238E27FC236}">
              <a16:creationId xmlns:a16="http://schemas.microsoft.com/office/drawing/2014/main" id="{A0F9FB5C-EFA0-43E4-86DD-A3AC961CA0F2}"/>
            </a:ext>
          </a:extLst>
        </xdr:cNvPr>
        <xdr:cNvSpPr/>
      </xdr:nvSpPr>
      <xdr:spPr>
        <a:xfrm>
          <a:off x="2752662" y="2768165"/>
          <a:ext cx="1432423" cy="247649"/>
        </a:xfrm>
        <a:prstGeom prst="rect">
          <a:avLst/>
        </a:prstGeom>
        <a:solidFill>
          <a:schemeClr val="bg1"/>
        </a:solidFill>
        <a:ln>
          <a:solidFill>
            <a:schemeClr val="bg2">
              <a:lumMod val="75000"/>
            </a:schemeClr>
          </a:solidFill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ctr"/>
          <a:r>
            <a:rPr lang="pt-BR" sz="1200" b="1">
              <a:solidFill>
                <a:sysClr val="windowText" lastClr="000000"/>
              </a:solidFill>
              <a:latin typeface="Century Gothic" panose="020B0502020202020204" pitchFamily="34" charset="0"/>
            </a:rPr>
            <a:t>INSTRUÇÕES</a:t>
          </a:r>
        </a:p>
      </xdr:txBody>
    </xdr:sp>
    <xdr:clientData/>
  </xdr:twoCellAnchor>
  <xdr:twoCellAnchor>
    <xdr:from>
      <xdr:col>10</xdr:col>
      <xdr:colOff>695262</xdr:colOff>
      <xdr:row>11</xdr:row>
      <xdr:rowOff>5915</xdr:rowOff>
    </xdr:from>
    <xdr:to>
      <xdr:col>11</xdr:col>
      <xdr:colOff>1123265</xdr:colOff>
      <xdr:row>12</xdr:row>
      <xdr:rowOff>101164</xdr:rowOff>
    </xdr:to>
    <xdr:sp macro="" textlink="">
      <xdr:nvSpPr>
        <xdr:cNvPr id="21" name="Retângulo 20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FD55A22B-2332-4E33-A2E6-251D2813CA33}"/>
            </a:ext>
          </a:extLst>
        </xdr:cNvPr>
        <xdr:cNvSpPr/>
      </xdr:nvSpPr>
      <xdr:spPr>
        <a:xfrm>
          <a:off x="8639112" y="2730065"/>
          <a:ext cx="1380503" cy="285749"/>
        </a:xfrm>
        <a:prstGeom prst="rect">
          <a:avLst/>
        </a:prstGeom>
        <a:solidFill>
          <a:schemeClr val="bg1"/>
        </a:solidFill>
        <a:ln>
          <a:solidFill>
            <a:schemeClr val="bg2">
              <a:lumMod val="75000"/>
            </a:schemeClr>
          </a:solidFill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ctr"/>
          <a:r>
            <a:rPr lang="pt-BR" sz="1200" b="1">
              <a:solidFill>
                <a:sysClr val="windowText" lastClr="000000"/>
              </a:solidFill>
              <a:latin typeface="Century Gothic" panose="020B0502020202020204" pitchFamily="34" charset="0"/>
            </a:rPr>
            <a:t>ANALISIS ITEMS</a:t>
          </a:r>
        </a:p>
      </xdr:txBody>
    </xdr:sp>
    <xdr:clientData/>
  </xdr:twoCellAnchor>
  <xdr:twoCellAnchor>
    <xdr:from>
      <xdr:col>8</xdr:col>
      <xdr:colOff>152538</xdr:colOff>
      <xdr:row>15</xdr:row>
      <xdr:rowOff>10583</xdr:rowOff>
    </xdr:from>
    <xdr:to>
      <xdr:col>10</xdr:col>
      <xdr:colOff>25539</xdr:colOff>
      <xdr:row>20</xdr:row>
      <xdr:rowOff>95250</xdr:rowOff>
    </xdr:to>
    <xdr:grpSp>
      <xdr:nvGrpSpPr>
        <xdr:cNvPr id="22" name="Agrupar 21">
          <a:hlinkClick xmlns:r="http://schemas.openxmlformats.org/officeDocument/2006/relationships" r:id="rId16"/>
          <a:extLst>
            <a:ext uri="{FF2B5EF4-FFF2-40B4-BE49-F238E27FC236}">
              <a16:creationId xmlns:a16="http://schemas.microsoft.com/office/drawing/2014/main" id="{F770A517-A8EF-40BD-9980-1B428F274783}"/>
            </a:ext>
          </a:extLst>
        </xdr:cNvPr>
        <xdr:cNvGrpSpPr/>
      </xdr:nvGrpSpPr>
      <xdr:grpSpPr>
        <a:xfrm>
          <a:off x="7215149" y="3411361"/>
          <a:ext cx="1157112" cy="1001889"/>
          <a:chOff x="5615420" y="476250"/>
          <a:chExt cx="909205" cy="829829"/>
        </a:xfrm>
      </xdr:grpSpPr>
      <xdr:sp macro="" textlink="">
        <xdr:nvSpPr>
          <xdr:cNvPr id="23" name="Elipse 22">
            <a:extLst>
              <a:ext uri="{FF2B5EF4-FFF2-40B4-BE49-F238E27FC236}">
                <a16:creationId xmlns:a16="http://schemas.microsoft.com/office/drawing/2014/main" id="{16090328-FDEC-9B15-2BB1-ED39314F1984}"/>
              </a:ext>
            </a:extLst>
          </xdr:cNvPr>
          <xdr:cNvSpPr/>
        </xdr:nvSpPr>
        <xdr:spPr>
          <a:xfrm>
            <a:off x="5615420" y="476250"/>
            <a:ext cx="909205" cy="829829"/>
          </a:xfrm>
          <a:prstGeom prst="ellipse">
            <a:avLst/>
          </a:prstGeom>
          <a:solidFill>
            <a:schemeClr val="bg1"/>
          </a:solidFill>
          <a:ln>
            <a:noFill/>
          </a:ln>
          <a:effectLst>
            <a:outerShdw blurRad="63500" sx="102000" sy="102000" algn="ctr" rotWithShape="0">
              <a:prstClr val="black">
                <a:alpha val="40000"/>
              </a:prstClr>
            </a:outerShdw>
          </a:effectLst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b"/>
          <a:lstStyle/>
          <a:p>
            <a:pPr lvl="0" algn="ctr"/>
            <a:endParaRPr lang="pt-BR" sz="1100">
              <a:latin typeface="Century Gothic" panose="020B0502020202020204" pitchFamily="34" charset="0"/>
            </a:endParaRPr>
          </a:p>
        </xdr:txBody>
      </xdr:sp>
      <xdr:pic>
        <xdr:nvPicPr>
          <xdr:cNvPr id="24" name="Imagem 23">
            <a:extLst>
              <a:ext uri="{FF2B5EF4-FFF2-40B4-BE49-F238E27FC236}">
                <a16:creationId xmlns:a16="http://schemas.microsoft.com/office/drawing/2014/main" id="{B80137D8-65D9-16A5-F0DD-4B0E2FAC98B2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7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5715000" y="523876"/>
            <a:ext cx="714375" cy="713042"/>
          </a:xfrm>
          <a:prstGeom prst="rect">
            <a:avLst/>
          </a:prstGeom>
        </xdr:spPr>
      </xdr:pic>
    </xdr:grpSp>
    <xdr:clientData/>
  </xdr:twoCellAnchor>
  <xdr:twoCellAnchor>
    <xdr:from>
      <xdr:col>8</xdr:col>
      <xdr:colOff>65008</xdr:colOff>
      <xdr:row>20</xdr:row>
      <xdr:rowOff>143498</xdr:rowOff>
    </xdr:from>
    <xdr:to>
      <xdr:col>10</xdr:col>
      <xdr:colOff>113069</xdr:colOff>
      <xdr:row>22</xdr:row>
      <xdr:rowOff>86348</xdr:rowOff>
    </xdr:to>
    <xdr:sp macro="" textlink="">
      <xdr:nvSpPr>
        <xdr:cNvPr id="25" name="Retângulo 24">
          <a:hlinkClick xmlns:r="http://schemas.openxmlformats.org/officeDocument/2006/relationships" r:id="rId16"/>
          <a:extLst>
            <a:ext uri="{FF2B5EF4-FFF2-40B4-BE49-F238E27FC236}">
              <a16:creationId xmlns:a16="http://schemas.microsoft.com/office/drawing/2014/main" id="{6F28696D-5956-46CB-B8D0-2D09749FC959}"/>
            </a:ext>
          </a:extLst>
        </xdr:cNvPr>
        <xdr:cNvSpPr/>
      </xdr:nvSpPr>
      <xdr:spPr>
        <a:xfrm>
          <a:off x="6789658" y="4582148"/>
          <a:ext cx="1267261" cy="323850"/>
        </a:xfrm>
        <a:prstGeom prst="rect">
          <a:avLst/>
        </a:prstGeom>
        <a:solidFill>
          <a:schemeClr val="bg1"/>
        </a:solidFill>
        <a:ln>
          <a:solidFill>
            <a:schemeClr val="bg2">
              <a:lumMod val="75000"/>
            </a:schemeClr>
          </a:solidFill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ctr"/>
          <a:r>
            <a:rPr lang="pt-BR" sz="1200" b="1">
              <a:solidFill>
                <a:sysClr val="windowText" lastClr="000000"/>
              </a:solidFill>
              <a:latin typeface="Century Gothic" panose="020B0502020202020204" pitchFamily="34" charset="0"/>
            </a:rPr>
            <a:t>Mercado</a:t>
          </a:r>
        </a:p>
      </xdr:txBody>
    </xdr:sp>
    <xdr:clientData/>
  </xdr:twoCellAnchor>
  <xdr:twoCellAnchor>
    <xdr:from>
      <xdr:col>10</xdr:col>
      <xdr:colOff>537521</xdr:colOff>
      <xdr:row>15</xdr:row>
      <xdr:rowOff>10583</xdr:rowOff>
    </xdr:from>
    <xdr:to>
      <xdr:col>11</xdr:col>
      <xdr:colOff>675105</xdr:colOff>
      <xdr:row>20</xdr:row>
      <xdr:rowOff>67733</xdr:rowOff>
    </xdr:to>
    <xdr:grpSp>
      <xdr:nvGrpSpPr>
        <xdr:cNvPr id="26" name="Agrupar 25">
          <a:hlinkClick xmlns:r="http://schemas.openxmlformats.org/officeDocument/2006/relationships" r:id="rId18"/>
          <a:extLst>
            <a:ext uri="{FF2B5EF4-FFF2-40B4-BE49-F238E27FC236}">
              <a16:creationId xmlns:a16="http://schemas.microsoft.com/office/drawing/2014/main" id="{88C8774A-1253-4D58-B3E3-DB599916616D}"/>
            </a:ext>
          </a:extLst>
        </xdr:cNvPr>
        <xdr:cNvGrpSpPr/>
      </xdr:nvGrpSpPr>
      <xdr:grpSpPr>
        <a:xfrm>
          <a:off x="8884243" y="3411361"/>
          <a:ext cx="1294695" cy="974372"/>
          <a:chOff x="5155045" y="476250"/>
          <a:chExt cx="909205" cy="829829"/>
        </a:xfrm>
      </xdr:grpSpPr>
      <xdr:sp macro="" textlink="">
        <xdr:nvSpPr>
          <xdr:cNvPr id="27" name="Elipse 26">
            <a:extLst>
              <a:ext uri="{FF2B5EF4-FFF2-40B4-BE49-F238E27FC236}">
                <a16:creationId xmlns:a16="http://schemas.microsoft.com/office/drawing/2014/main" id="{F215F7E5-03D0-CEDA-1507-5EBA7B97841C}"/>
              </a:ext>
            </a:extLst>
          </xdr:cNvPr>
          <xdr:cNvSpPr/>
        </xdr:nvSpPr>
        <xdr:spPr>
          <a:xfrm>
            <a:off x="5155045" y="476250"/>
            <a:ext cx="909205" cy="829829"/>
          </a:xfrm>
          <a:prstGeom prst="ellipse">
            <a:avLst/>
          </a:prstGeom>
          <a:solidFill>
            <a:schemeClr val="bg1"/>
          </a:solidFill>
          <a:ln>
            <a:noFill/>
          </a:ln>
          <a:effectLst>
            <a:outerShdw blurRad="63500" sx="102000" sy="102000" algn="ctr" rotWithShape="0">
              <a:prstClr val="black">
                <a:alpha val="40000"/>
              </a:prstClr>
            </a:outerShdw>
          </a:effectLst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b"/>
          <a:lstStyle/>
          <a:p>
            <a:pPr lvl="0" algn="ctr"/>
            <a:endParaRPr lang="pt-BR" sz="1100">
              <a:latin typeface="Century Gothic" panose="020B0502020202020204" pitchFamily="34" charset="0"/>
            </a:endParaRPr>
          </a:p>
        </xdr:txBody>
      </xdr:sp>
      <xdr:pic>
        <xdr:nvPicPr>
          <xdr:cNvPr id="28" name="Imagem 27">
            <a:extLst>
              <a:ext uri="{FF2B5EF4-FFF2-40B4-BE49-F238E27FC236}">
                <a16:creationId xmlns:a16="http://schemas.microsoft.com/office/drawing/2014/main" id="{9CA213EF-966C-CB3F-C72E-8C24FF4D713E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9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5207001" y="476250"/>
            <a:ext cx="779328" cy="777875"/>
          </a:xfrm>
          <a:prstGeom prst="rect">
            <a:avLst/>
          </a:prstGeom>
        </xdr:spPr>
      </xdr:pic>
    </xdr:grpSp>
    <xdr:clientData/>
  </xdr:twoCellAnchor>
  <xdr:twoCellAnchor>
    <xdr:from>
      <xdr:col>10</xdr:col>
      <xdr:colOff>409964</xdr:colOff>
      <xdr:row>20</xdr:row>
      <xdr:rowOff>143498</xdr:rowOff>
    </xdr:from>
    <xdr:to>
      <xdr:col>11</xdr:col>
      <xdr:colOff>802663</xdr:colOff>
      <xdr:row>22</xdr:row>
      <xdr:rowOff>86348</xdr:rowOff>
    </xdr:to>
    <xdr:sp macro="" textlink="">
      <xdr:nvSpPr>
        <xdr:cNvPr id="29" name="Retângulo 28">
          <a:hlinkClick xmlns:r="http://schemas.openxmlformats.org/officeDocument/2006/relationships" r:id="rId18"/>
          <a:extLst>
            <a:ext uri="{FF2B5EF4-FFF2-40B4-BE49-F238E27FC236}">
              <a16:creationId xmlns:a16="http://schemas.microsoft.com/office/drawing/2014/main" id="{9D9A82D7-EEAE-46EB-98E7-CD78097DBAED}"/>
            </a:ext>
          </a:extLst>
        </xdr:cNvPr>
        <xdr:cNvSpPr/>
      </xdr:nvSpPr>
      <xdr:spPr>
        <a:xfrm>
          <a:off x="8353814" y="4582148"/>
          <a:ext cx="1345199" cy="323850"/>
        </a:xfrm>
        <a:prstGeom prst="rect">
          <a:avLst/>
        </a:prstGeom>
        <a:solidFill>
          <a:schemeClr val="bg1"/>
        </a:solidFill>
        <a:ln>
          <a:solidFill>
            <a:schemeClr val="bg2">
              <a:lumMod val="75000"/>
            </a:schemeClr>
          </a:solidFill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ctr"/>
          <a:r>
            <a:rPr lang="pt-BR" sz="1200" b="1">
              <a:solidFill>
                <a:sysClr val="windowText" lastClr="000000"/>
              </a:solidFill>
              <a:latin typeface="Century Gothic" panose="020B0502020202020204" pitchFamily="34" charset="0"/>
            </a:rPr>
            <a:t>Manutenção</a:t>
          </a:r>
        </a:p>
      </xdr:txBody>
    </xdr:sp>
    <xdr:clientData/>
  </xdr:twoCellAnchor>
  <xdr:twoCellAnchor>
    <xdr:from>
      <xdr:col>11</xdr:col>
      <xdr:colOff>1187090</xdr:colOff>
      <xdr:row>15</xdr:row>
      <xdr:rowOff>10583</xdr:rowOff>
    </xdr:from>
    <xdr:to>
      <xdr:col>13</xdr:col>
      <xdr:colOff>414507</xdr:colOff>
      <xdr:row>20</xdr:row>
      <xdr:rowOff>95250</xdr:rowOff>
    </xdr:to>
    <xdr:grpSp>
      <xdr:nvGrpSpPr>
        <xdr:cNvPr id="30" name="Agrupar 29">
          <a:hlinkClick xmlns:r="http://schemas.openxmlformats.org/officeDocument/2006/relationships" r:id="rId20"/>
          <a:extLst>
            <a:ext uri="{FF2B5EF4-FFF2-40B4-BE49-F238E27FC236}">
              <a16:creationId xmlns:a16="http://schemas.microsoft.com/office/drawing/2014/main" id="{AED94E51-FF03-4CD5-B277-443F1966644E}"/>
            </a:ext>
          </a:extLst>
        </xdr:cNvPr>
        <xdr:cNvGrpSpPr/>
      </xdr:nvGrpSpPr>
      <xdr:grpSpPr>
        <a:xfrm>
          <a:off x="10690923" y="3411361"/>
          <a:ext cx="1181806" cy="1001889"/>
          <a:chOff x="5155045" y="476250"/>
          <a:chExt cx="909205" cy="829829"/>
        </a:xfrm>
      </xdr:grpSpPr>
      <xdr:sp macro="" textlink="">
        <xdr:nvSpPr>
          <xdr:cNvPr id="31" name="Elipse 30">
            <a:extLst>
              <a:ext uri="{FF2B5EF4-FFF2-40B4-BE49-F238E27FC236}">
                <a16:creationId xmlns:a16="http://schemas.microsoft.com/office/drawing/2014/main" id="{CDBA2ECD-D10E-B437-746C-1D4F88B37097}"/>
              </a:ext>
            </a:extLst>
          </xdr:cNvPr>
          <xdr:cNvSpPr/>
        </xdr:nvSpPr>
        <xdr:spPr>
          <a:xfrm>
            <a:off x="5155045" y="476250"/>
            <a:ext cx="909205" cy="829829"/>
          </a:xfrm>
          <a:prstGeom prst="ellipse">
            <a:avLst/>
          </a:prstGeom>
          <a:solidFill>
            <a:schemeClr val="bg1"/>
          </a:solidFill>
          <a:ln>
            <a:noFill/>
          </a:ln>
          <a:effectLst>
            <a:outerShdw blurRad="63500" sx="102000" sy="102000" algn="ctr" rotWithShape="0">
              <a:prstClr val="black">
                <a:alpha val="40000"/>
              </a:prstClr>
            </a:outerShdw>
          </a:effectLst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b"/>
          <a:lstStyle/>
          <a:p>
            <a:pPr lvl="0" algn="ctr"/>
            <a:endParaRPr lang="pt-BR" sz="1100">
              <a:latin typeface="Century Gothic" panose="020B0502020202020204" pitchFamily="34" charset="0"/>
            </a:endParaRPr>
          </a:p>
        </xdr:txBody>
      </xdr:sp>
      <xdr:pic>
        <xdr:nvPicPr>
          <xdr:cNvPr id="32" name="Imagem 31">
            <a:extLst>
              <a:ext uri="{FF2B5EF4-FFF2-40B4-BE49-F238E27FC236}">
                <a16:creationId xmlns:a16="http://schemas.microsoft.com/office/drawing/2014/main" id="{10EE967E-05F8-64F5-336C-8770DC96A343}"/>
              </a:ext>
            </a:extLst>
          </xdr:cNvPr>
          <xdr:cNvPicPr>
            <a:picLocks noChangeAspect="1"/>
          </xdr:cNvPicPr>
        </xdr:nvPicPr>
        <xdr:blipFill rotWithShape="1">
          <a:blip xmlns:r="http://schemas.openxmlformats.org/officeDocument/2006/relationships" r:embed="rId21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 l="20201" t="20238" r="20387" b="22619"/>
          <a:stretch/>
        </xdr:blipFill>
        <xdr:spPr>
          <a:xfrm>
            <a:off x="5270500" y="571500"/>
            <a:ext cx="677995" cy="650875"/>
          </a:xfrm>
          <a:prstGeom prst="rect">
            <a:avLst/>
          </a:prstGeom>
        </xdr:spPr>
      </xdr:pic>
    </xdr:grpSp>
    <xdr:clientData/>
  </xdr:twoCellAnchor>
  <xdr:twoCellAnchor>
    <xdr:from>
      <xdr:col>11</xdr:col>
      <xdr:colOff>1099560</xdr:colOff>
      <xdr:row>20</xdr:row>
      <xdr:rowOff>143498</xdr:rowOff>
    </xdr:from>
    <xdr:to>
      <xdr:col>13</xdr:col>
      <xdr:colOff>502037</xdr:colOff>
      <xdr:row>22</xdr:row>
      <xdr:rowOff>86348</xdr:rowOff>
    </xdr:to>
    <xdr:sp macro="" textlink="">
      <xdr:nvSpPr>
        <xdr:cNvPr id="33" name="Retângulo 32">
          <a:hlinkClick xmlns:r="http://schemas.openxmlformats.org/officeDocument/2006/relationships" r:id="rId20"/>
          <a:extLst>
            <a:ext uri="{FF2B5EF4-FFF2-40B4-BE49-F238E27FC236}">
              <a16:creationId xmlns:a16="http://schemas.microsoft.com/office/drawing/2014/main" id="{316F0FD7-3683-4BD3-AE8D-F537FEAF3291}"/>
            </a:ext>
          </a:extLst>
        </xdr:cNvPr>
        <xdr:cNvSpPr/>
      </xdr:nvSpPr>
      <xdr:spPr>
        <a:xfrm>
          <a:off x="9995910" y="4582148"/>
          <a:ext cx="1269377" cy="323850"/>
        </a:xfrm>
        <a:prstGeom prst="rect">
          <a:avLst/>
        </a:prstGeom>
        <a:solidFill>
          <a:schemeClr val="bg1"/>
        </a:solidFill>
        <a:ln>
          <a:solidFill>
            <a:schemeClr val="bg2">
              <a:lumMod val="75000"/>
            </a:schemeClr>
          </a:solidFill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ctr"/>
          <a:r>
            <a:rPr lang="pt-BR" sz="1200" b="1">
              <a:solidFill>
                <a:sysClr val="windowText" lastClr="000000"/>
              </a:solidFill>
              <a:latin typeface="Century Gothic" panose="020B0502020202020204" pitchFamily="34" charset="0"/>
            </a:rPr>
            <a:t>Descarte</a:t>
          </a:r>
        </a:p>
      </xdr:txBody>
    </xdr:sp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>
    <xdr:from>
      <xdr:col>26</xdr:col>
      <xdr:colOff>155865</xdr:colOff>
      <xdr:row>0</xdr:row>
      <xdr:rowOff>51955</xdr:rowOff>
    </xdr:from>
    <xdr:to>
      <xdr:col>26</xdr:col>
      <xdr:colOff>1177637</xdr:colOff>
      <xdr:row>2</xdr:row>
      <xdr:rowOff>363682</xdr:rowOff>
    </xdr:to>
    <xdr:grpSp>
      <xdr:nvGrpSpPr>
        <xdr:cNvPr id="2" name="Agrupar 2">
          <a:extLst>
            <a:ext uri="{FF2B5EF4-FFF2-40B4-BE49-F238E27FC236}">
              <a16:creationId xmlns:a16="http://schemas.microsoft.com/office/drawing/2014/main" id="{492C9D50-EEFF-4A1B-98BC-28187C219394}"/>
            </a:ext>
          </a:extLst>
        </xdr:cNvPr>
        <xdr:cNvGrpSpPr/>
      </xdr:nvGrpSpPr>
      <xdr:grpSpPr>
        <a:xfrm>
          <a:off x="11613079" y="51955"/>
          <a:ext cx="1021772" cy="1010227"/>
          <a:chOff x="21197455" y="95624"/>
          <a:chExt cx="1145098" cy="1203240"/>
        </a:xfrm>
      </xdr:grpSpPr>
      <xdr:pic>
        <xdr:nvPicPr>
          <xdr:cNvPr id="3" name="Gráfico 7" descr="Início com preenchimento sólido">
            <a:hlinkClick xmlns:r="http://schemas.openxmlformats.org/officeDocument/2006/relationships" r:id="rId1"/>
            <a:extLst>
              <a:ext uri="{FF2B5EF4-FFF2-40B4-BE49-F238E27FC236}">
                <a16:creationId xmlns:a16="http://schemas.microsoft.com/office/drawing/2014/main" id="{3BC62330-71AA-F38C-8ABE-EC66EC93CE9F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">
            <a:extLst>
              <a:ext uri="{28A0092B-C50C-407E-A947-70E740481C1C}">
                <a14:useLocalDpi xmlns:a14="http://schemas.microsoft.com/office/drawing/2010/main" val="0"/>
              </a:ext>
              <a:ext uri="{96DAC541-7B7A-43D3-8B79-37D633B846F1}">
                <asvg:svgBlip xmlns:asvg="http://schemas.microsoft.com/office/drawing/2016/SVG/main" r:embed="rId3"/>
              </a:ext>
            </a:extLst>
          </a:blip>
          <a:stretch>
            <a:fillRect/>
          </a:stretch>
        </xdr:blipFill>
        <xdr:spPr>
          <a:xfrm>
            <a:off x="21332579" y="95624"/>
            <a:ext cx="900752" cy="943467"/>
          </a:xfrm>
          <a:prstGeom prst="rect">
            <a:avLst/>
          </a:prstGeom>
        </xdr:spPr>
      </xdr:pic>
      <xdr:sp macro="" textlink="">
        <xdr:nvSpPr>
          <xdr:cNvPr id="4" name="TextBox 18">
            <a:extLst>
              <a:ext uri="{FF2B5EF4-FFF2-40B4-BE49-F238E27FC236}">
                <a16:creationId xmlns:a16="http://schemas.microsoft.com/office/drawing/2014/main" id="{F7D693B8-2215-7A53-9AFA-A3C9FA02CE9C}"/>
              </a:ext>
            </a:extLst>
          </xdr:cNvPr>
          <xdr:cNvSpPr txBox="1"/>
        </xdr:nvSpPr>
        <xdr:spPr>
          <a:xfrm>
            <a:off x="21197455" y="923546"/>
            <a:ext cx="1145098" cy="375318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pPr algn="ctr"/>
            <a:r>
              <a:rPr lang="es-MX" sz="1600">
                <a:solidFill>
                  <a:schemeClr val="tx1">
                    <a:lumMod val="75000"/>
                    <a:lumOff val="25000"/>
                  </a:schemeClr>
                </a:solidFill>
                <a:latin typeface="Century Gothic" panose="020B0502020202020204" pitchFamily="34" charset="0"/>
              </a:rPr>
              <a:t>Inicio</a:t>
            </a:r>
          </a:p>
        </xdr:txBody>
      </xdr:sp>
    </xdr:grpSp>
    <xdr:clientData/>
  </xdr:twoCellAnchor>
  <xdr:twoCellAnchor editAs="oneCell">
    <xdr:from>
      <xdr:col>2</xdr:col>
      <xdr:colOff>204933</xdr:colOff>
      <xdr:row>1</xdr:row>
      <xdr:rowOff>70716</xdr:rowOff>
    </xdr:from>
    <xdr:to>
      <xdr:col>2</xdr:col>
      <xdr:colOff>1063625</xdr:colOff>
      <xdr:row>2</xdr:row>
      <xdr:rowOff>501354</xdr:rowOff>
    </xdr:to>
    <xdr:pic>
      <xdr:nvPicPr>
        <xdr:cNvPr id="5" name="Imagem 9">
          <a:extLst>
            <a:ext uri="{FF2B5EF4-FFF2-40B4-BE49-F238E27FC236}">
              <a16:creationId xmlns:a16="http://schemas.microsoft.com/office/drawing/2014/main" id="{A004CC10-2D3D-4C10-9C2E-F7023D6F8E8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43158" y="213591"/>
          <a:ext cx="858692" cy="983088"/>
        </a:xfrm>
        <a:prstGeom prst="rect">
          <a:avLst/>
        </a:prstGeom>
      </xdr:spPr>
    </xdr:pic>
    <xdr:clientData/>
  </xdr:twoCellAnchor>
  <xdr:twoCellAnchor>
    <xdr:from>
      <xdr:col>26</xdr:col>
      <xdr:colOff>1095375</xdr:colOff>
      <xdr:row>0</xdr:row>
      <xdr:rowOff>95250</xdr:rowOff>
    </xdr:from>
    <xdr:to>
      <xdr:col>27</xdr:col>
      <xdr:colOff>1198531</xdr:colOff>
      <xdr:row>1</xdr:row>
      <xdr:rowOff>276225</xdr:rowOff>
    </xdr:to>
    <xdr:sp macro="" textlink="">
      <xdr:nvSpPr>
        <xdr:cNvPr id="6" name="Retângulo 5">
          <a:hlinkClick xmlns:r="http://schemas.openxmlformats.org/officeDocument/2006/relationships" r:id="rId5"/>
          <a:extLst>
            <a:ext uri="{FF2B5EF4-FFF2-40B4-BE49-F238E27FC236}">
              <a16:creationId xmlns:a16="http://schemas.microsoft.com/office/drawing/2014/main" id="{4D8A90DD-2E6F-47B5-8709-E5C848A8EA72}"/>
            </a:ext>
          </a:extLst>
        </xdr:cNvPr>
        <xdr:cNvSpPr/>
      </xdr:nvSpPr>
      <xdr:spPr>
        <a:xfrm>
          <a:off x="19288125" y="95250"/>
          <a:ext cx="1436656" cy="323850"/>
        </a:xfrm>
        <a:prstGeom prst="rect">
          <a:avLst/>
        </a:prstGeom>
        <a:solidFill>
          <a:schemeClr val="bg1"/>
        </a:solidFill>
        <a:ln>
          <a:solidFill>
            <a:schemeClr val="bg2">
              <a:lumMod val="75000"/>
            </a:schemeClr>
          </a:solidFill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ctr"/>
          <a:r>
            <a:rPr lang="pt-BR" sz="1200" b="1">
              <a:solidFill>
                <a:sysClr val="windowText" lastClr="000000"/>
              </a:solidFill>
              <a:latin typeface="Century Gothic" panose="020B0502020202020204" pitchFamily="34" charset="0"/>
            </a:rPr>
            <a:t>Estratégia</a:t>
          </a:r>
        </a:p>
      </xdr:txBody>
    </xdr:sp>
    <xdr:clientData/>
  </xdr:twoCellAnchor>
  <xdr:twoCellAnchor>
    <xdr:from>
      <xdr:col>26</xdr:col>
      <xdr:colOff>1098551</xdr:colOff>
      <xdr:row>1</xdr:row>
      <xdr:rowOff>349250</xdr:rowOff>
    </xdr:from>
    <xdr:to>
      <xdr:col>27</xdr:col>
      <xdr:colOff>1192744</xdr:colOff>
      <xdr:row>2</xdr:row>
      <xdr:rowOff>117475</xdr:rowOff>
    </xdr:to>
    <xdr:sp macro="" textlink="">
      <xdr:nvSpPr>
        <xdr:cNvPr id="7" name="Retângulo 6">
          <a:hlinkClick xmlns:r="http://schemas.openxmlformats.org/officeDocument/2006/relationships" r:id="rId6"/>
          <a:extLst>
            <a:ext uri="{FF2B5EF4-FFF2-40B4-BE49-F238E27FC236}">
              <a16:creationId xmlns:a16="http://schemas.microsoft.com/office/drawing/2014/main" id="{40B1DBA0-FA4F-4DA9-9430-1FDB89F80FF9}"/>
            </a:ext>
          </a:extLst>
        </xdr:cNvPr>
        <xdr:cNvSpPr/>
      </xdr:nvSpPr>
      <xdr:spPr>
        <a:xfrm>
          <a:off x="19291301" y="492125"/>
          <a:ext cx="1427693" cy="320675"/>
        </a:xfrm>
        <a:prstGeom prst="rect">
          <a:avLst/>
        </a:prstGeom>
        <a:solidFill>
          <a:schemeClr val="bg1"/>
        </a:solidFill>
        <a:ln>
          <a:solidFill>
            <a:schemeClr val="bg2">
              <a:lumMod val="75000"/>
            </a:schemeClr>
          </a:solidFill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ctr"/>
          <a:r>
            <a:rPr lang="pt-BR" sz="1200" b="1">
              <a:solidFill>
                <a:sysClr val="windowText" lastClr="000000"/>
              </a:solidFill>
              <a:latin typeface="Century Gothic" panose="020B0502020202020204" pitchFamily="34" charset="0"/>
            </a:rPr>
            <a:t>Adquisición</a:t>
          </a:r>
        </a:p>
      </xdr:txBody>
    </xdr:sp>
    <xdr:clientData/>
  </xdr:twoCellAnchor>
  <xdr:twoCellAnchor>
    <xdr:from>
      <xdr:col>26</xdr:col>
      <xdr:colOff>1091127</xdr:colOff>
      <xdr:row>2</xdr:row>
      <xdr:rowOff>158750</xdr:rowOff>
    </xdr:from>
    <xdr:to>
      <xdr:col>27</xdr:col>
      <xdr:colOff>1190625</xdr:colOff>
      <xdr:row>2</xdr:row>
      <xdr:rowOff>412750</xdr:rowOff>
    </xdr:to>
    <xdr:sp macro="" textlink="">
      <xdr:nvSpPr>
        <xdr:cNvPr id="8" name="Retângulo 7">
          <a:hlinkClick xmlns:r="http://schemas.openxmlformats.org/officeDocument/2006/relationships" r:id="rId7"/>
          <a:extLst>
            <a:ext uri="{FF2B5EF4-FFF2-40B4-BE49-F238E27FC236}">
              <a16:creationId xmlns:a16="http://schemas.microsoft.com/office/drawing/2014/main" id="{314F7598-0BE6-48CE-A818-053971AE13A4}"/>
            </a:ext>
          </a:extLst>
        </xdr:cNvPr>
        <xdr:cNvSpPr/>
      </xdr:nvSpPr>
      <xdr:spPr>
        <a:xfrm>
          <a:off x="19283877" y="854075"/>
          <a:ext cx="1432998" cy="254000"/>
        </a:xfrm>
        <a:prstGeom prst="rect">
          <a:avLst/>
        </a:prstGeom>
        <a:solidFill>
          <a:schemeClr val="bg1"/>
        </a:solidFill>
        <a:ln>
          <a:solidFill>
            <a:schemeClr val="bg2">
              <a:lumMod val="75000"/>
            </a:schemeClr>
          </a:solidFill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ctr"/>
          <a:r>
            <a:rPr lang="pt-BR" sz="1200" b="1">
              <a:solidFill>
                <a:sysClr val="windowText" lastClr="000000"/>
              </a:solidFill>
              <a:latin typeface="Century Gothic" panose="020B0502020202020204" pitchFamily="34" charset="0"/>
            </a:rPr>
            <a:t>Control</a:t>
          </a:r>
        </a:p>
      </xdr:txBody>
    </xdr:sp>
    <xdr:clientData/>
  </xdr:twoCellAnchor>
  <xdr:twoCellAnchor>
    <xdr:from>
      <xdr:col>27</xdr:col>
      <xdr:colOff>1268386</xdr:colOff>
      <xdr:row>0</xdr:row>
      <xdr:rowOff>95250</xdr:rowOff>
    </xdr:from>
    <xdr:to>
      <xdr:col>29</xdr:col>
      <xdr:colOff>555625</xdr:colOff>
      <xdr:row>1</xdr:row>
      <xdr:rowOff>254000</xdr:rowOff>
    </xdr:to>
    <xdr:sp macro="" textlink="">
      <xdr:nvSpPr>
        <xdr:cNvPr id="9" name="Retângulo 8">
          <a:hlinkClick xmlns:r="http://schemas.openxmlformats.org/officeDocument/2006/relationships" r:id="rId8"/>
          <a:extLst>
            <a:ext uri="{FF2B5EF4-FFF2-40B4-BE49-F238E27FC236}">
              <a16:creationId xmlns:a16="http://schemas.microsoft.com/office/drawing/2014/main" id="{C37EC988-CE95-4C14-89D1-5981571EB18E}"/>
            </a:ext>
          </a:extLst>
        </xdr:cNvPr>
        <xdr:cNvSpPr/>
      </xdr:nvSpPr>
      <xdr:spPr>
        <a:xfrm>
          <a:off x="20794636" y="95250"/>
          <a:ext cx="1373214" cy="301625"/>
        </a:xfrm>
        <a:prstGeom prst="rect">
          <a:avLst/>
        </a:prstGeom>
        <a:solidFill>
          <a:schemeClr val="bg1"/>
        </a:solidFill>
        <a:ln>
          <a:solidFill>
            <a:schemeClr val="bg2">
              <a:lumMod val="75000"/>
            </a:schemeClr>
          </a:solidFill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ctr"/>
          <a:r>
            <a:rPr lang="pt-BR" sz="1200" b="1">
              <a:solidFill>
                <a:sysClr val="windowText" lastClr="000000"/>
              </a:solidFill>
              <a:latin typeface="Century Gothic" panose="020B0502020202020204" pitchFamily="34" charset="0"/>
            </a:rPr>
            <a:t>Mercado</a:t>
          </a:r>
        </a:p>
      </xdr:txBody>
    </xdr:sp>
    <xdr:clientData/>
  </xdr:twoCellAnchor>
  <xdr:twoCellAnchor>
    <xdr:from>
      <xdr:col>27</xdr:col>
      <xdr:colOff>1269383</xdr:colOff>
      <xdr:row>1</xdr:row>
      <xdr:rowOff>349250</xdr:rowOff>
    </xdr:from>
    <xdr:to>
      <xdr:col>29</xdr:col>
      <xdr:colOff>534957</xdr:colOff>
      <xdr:row>2</xdr:row>
      <xdr:rowOff>117475</xdr:rowOff>
    </xdr:to>
    <xdr:sp macro="" textlink="">
      <xdr:nvSpPr>
        <xdr:cNvPr id="10" name="Retângulo 9">
          <a:hlinkClick xmlns:r="http://schemas.openxmlformats.org/officeDocument/2006/relationships" r:id="rId9"/>
          <a:extLst>
            <a:ext uri="{FF2B5EF4-FFF2-40B4-BE49-F238E27FC236}">
              <a16:creationId xmlns:a16="http://schemas.microsoft.com/office/drawing/2014/main" id="{C517058D-703E-456D-9677-94C08968B78D}"/>
            </a:ext>
          </a:extLst>
        </xdr:cNvPr>
        <xdr:cNvSpPr/>
      </xdr:nvSpPr>
      <xdr:spPr>
        <a:xfrm>
          <a:off x="20795633" y="492125"/>
          <a:ext cx="1351549" cy="320675"/>
        </a:xfrm>
        <a:prstGeom prst="rect">
          <a:avLst/>
        </a:prstGeom>
        <a:solidFill>
          <a:schemeClr val="bg1"/>
        </a:solidFill>
        <a:ln>
          <a:solidFill>
            <a:schemeClr val="bg2">
              <a:lumMod val="75000"/>
            </a:schemeClr>
          </a:solidFill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ctr"/>
          <a:r>
            <a:rPr lang="pt-BR" sz="1200" b="1">
              <a:solidFill>
                <a:sysClr val="windowText" lastClr="000000"/>
              </a:solidFill>
              <a:latin typeface="Century Gothic" panose="020B0502020202020204" pitchFamily="34" charset="0"/>
            </a:rPr>
            <a:t>Mantenimiento</a:t>
          </a:r>
        </a:p>
      </xdr:txBody>
    </xdr:sp>
    <xdr:clientData/>
  </xdr:twoCellAnchor>
  <xdr:twoCellAnchor>
    <xdr:from>
      <xdr:col>27</xdr:col>
      <xdr:colOff>1260479</xdr:colOff>
      <xdr:row>2</xdr:row>
      <xdr:rowOff>158750</xdr:rowOff>
    </xdr:from>
    <xdr:to>
      <xdr:col>29</xdr:col>
      <xdr:colOff>539750</xdr:colOff>
      <xdr:row>2</xdr:row>
      <xdr:rowOff>412750</xdr:rowOff>
    </xdr:to>
    <xdr:sp macro="" textlink="">
      <xdr:nvSpPr>
        <xdr:cNvPr id="11" name="Retângulo 10">
          <a:hlinkClick xmlns:r="http://schemas.openxmlformats.org/officeDocument/2006/relationships" r:id="rId10"/>
          <a:extLst>
            <a:ext uri="{FF2B5EF4-FFF2-40B4-BE49-F238E27FC236}">
              <a16:creationId xmlns:a16="http://schemas.microsoft.com/office/drawing/2014/main" id="{6F4C0977-AE8E-4A6D-B219-E4A6F1CF4F02}"/>
            </a:ext>
          </a:extLst>
        </xdr:cNvPr>
        <xdr:cNvSpPr/>
      </xdr:nvSpPr>
      <xdr:spPr>
        <a:xfrm>
          <a:off x="20786729" y="854075"/>
          <a:ext cx="1365246" cy="254000"/>
        </a:xfrm>
        <a:prstGeom prst="rect">
          <a:avLst/>
        </a:prstGeom>
        <a:solidFill>
          <a:schemeClr val="bg1"/>
        </a:solidFill>
        <a:ln>
          <a:solidFill>
            <a:schemeClr val="bg2">
              <a:lumMod val="75000"/>
            </a:schemeClr>
          </a:solidFill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ctr"/>
          <a:r>
            <a:rPr lang="pt-BR" sz="1200" b="1">
              <a:solidFill>
                <a:sysClr val="windowText" lastClr="000000"/>
              </a:solidFill>
              <a:latin typeface="Century Gothic" panose="020B0502020202020204" pitchFamily="34" charset="0"/>
            </a:rPr>
            <a:t>Descarte</a:t>
          </a:r>
        </a:p>
      </xdr:txBody>
    </xdr:sp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405247</xdr:colOff>
      <xdr:row>0</xdr:row>
      <xdr:rowOff>94384</xdr:rowOff>
    </xdr:from>
    <xdr:to>
      <xdr:col>1</xdr:col>
      <xdr:colOff>557646</xdr:colOff>
      <xdr:row>1</xdr:row>
      <xdr:rowOff>409575</xdr:rowOff>
    </xdr:to>
    <xdr:pic>
      <xdr:nvPicPr>
        <xdr:cNvPr id="2" name="Imagem 9">
          <a:extLst>
            <a:ext uri="{FF2B5EF4-FFF2-40B4-BE49-F238E27FC236}">
              <a16:creationId xmlns:a16="http://schemas.microsoft.com/office/drawing/2014/main" id="{BBE96983-96B6-4A20-9F87-7431E38886C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05247" y="94384"/>
          <a:ext cx="761999" cy="867641"/>
        </a:xfrm>
        <a:prstGeom prst="rect">
          <a:avLst/>
        </a:prstGeom>
      </xdr:spPr>
    </xdr:pic>
    <xdr:clientData/>
  </xdr:twoCellAnchor>
  <xdr:twoCellAnchor>
    <xdr:from>
      <xdr:col>27</xdr:col>
      <xdr:colOff>28864</xdr:colOff>
      <xdr:row>0</xdr:row>
      <xdr:rowOff>83705</xdr:rowOff>
    </xdr:from>
    <xdr:to>
      <xdr:col>28</xdr:col>
      <xdr:colOff>317500</xdr:colOff>
      <xdr:row>1</xdr:row>
      <xdr:rowOff>395432</xdr:rowOff>
    </xdr:to>
    <xdr:grpSp>
      <xdr:nvGrpSpPr>
        <xdr:cNvPr id="3" name="Agrupar 2">
          <a:extLst>
            <a:ext uri="{FF2B5EF4-FFF2-40B4-BE49-F238E27FC236}">
              <a16:creationId xmlns:a16="http://schemas.microsoft.com/office/drawing/2014/main" id="{5F43E974-E227-4697-B92D-1246B3ACE193}"/>
            </a:ext>
          </a:extLst>
        </xdr:cNvPr>
        <xdr:cNvGrpSpPr/>
      </xdr:nvGrpSpPr>
      <xdr:grpSpPr>
        <a:xfrm>
          <a:off x="19764664" y="83705"/>
          <a:ext cx="936336" cy="870527"/>
          <a:chOff x="21197455" y="95624"/>
          <a:chExt cx="1145098" cy="1203240"/>
        </a:xfrm>
      </xdr:grpSpPr>
      <xdr:pic>
        <xdr:nvPicPr>
          <xdr:cNvPr id="4" name="Gráfico 7" descr="Início com preenchimento sólido">
            <a:hlinkClick xmlns:r="http://schemas.openxmlformats.org/officeDocument/2006/relationships" r:id="rId2"/>
            <a:extLst>
              <a:ext uri="{FF2B5EF4-FFF2-40B4-BE49-F238E27FC236}">
                <a16:creationId xmlns:a16="http://schemas.microsoft.com/office/drawing/2014/main" id="{9B57538F-D2B0-F33B-9380-1FF82E2A9B21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3">
            <a:extLst>
              <a:ext uri="{28A0092B-C50C-407E-A947-70E740481C1C}">
                <a14:useLocalDpi xmlns:a14="http://schemas.microsoft.com/office/drawing/2010/main" val="0"/>
              </a:ext>
              <a:ext uri="{96DAC541-7B7A-43D3-8B79-37D633B846F1}">
                <asvg:svgBlip xmlns:asvg="http://schemas.microsoft.com/office/drawing/2016/SVG/main" r:embed="rId4"/>
              </a:ext>
            </a:extLst>
          </a:blip>
          <a:stretch>
            <a:fillRect/>
          </a:stretch>
        </xdr:blipFill>
        <xdr:spPr>
          <a:xfrm>
            <a:off x="21332579" y="95624"/>
            <a:ext cx="900752" cy="943467"/>
          </a:xfrm>
          <a:prstGeom prst="rect">
            <a:avLst/>
          </a:prstGeom>
        </xdr:spPr>
      </xdr:pic>
      <xdr:sp macro="" textlink="">
        <xdr:nvSpPr>
          <xdr:cNvPr id="5" name="TextBox 18">
            <a:extLst>
              <a:ext uri="{FF2B5EF4-FFF2-40B4-BE49-F238E27FC236}">
                <a16:creationId xmlns:a16="http://schemas.microsoft.com/office/drawing/2014/main" id="{D68E04CA-DA0F-9827-586B-AB7A12E5EB77}"/>
              </a:ext>
            </a:extLst>
          </xdr:cNvPr>
          <xdr:cNvSpPr txBox="1"/>
        </xdr:nvSpPr>
        <xdr:spPr>
          <a:xfrm>
            <a:off x="21197455" y="923546"/>
            <a:ext cx="1145098" cy="375318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pPr algn="ctr"/>
            <a:r>
              <a:rPr lang="es-MX" sz="1600">
                <a:solidFill>
                  <a:schemeClr val="tx1">
                    <a:lumMod val="75000"/>
                    <a:lumOff val="25000"/>
                  </a:schemeClr>
                </a:solidFill>
                <a:latin typeface="Century Gothic" panose="020B0502020202020204" pitchFamily="34" charset="0"/>
              </a:rPr>
              <a:t>Inicio</a:t>
            </a:r>
          </a:p>
        </xdr:txBody>
      </xdr:sp>
    </xdr:grpSp>
    <xdr:clientData/>
  </xdr:twoCellAnchor>
  <xdr:twoCellAnchor>
    <xdr:from>
      <xdr:col>2</xdr:col>
      <xdr:colOff>2714625</xdr:colOff>
      <xdr:row>0</xdr:row>
      <xdr:rowOff>238125</xdr:rowOff>
    </xdr:from>
    <xdr:to>
      <xdr:col>4</xdr:col>
      <xdr:colOff>492126</xdr:colOff>
      <xdr:row>3</xdr:row>
      <xdr:rowOff>27420</xdr:rowOff>
    </xdr:to>
    <xdr:grpSp>
      <xdr:nvGrpSpPr>
        <xdr:cNvPr id="6" name="Agrupar 5">
          <a:extLst>
            <a:ext uri="{FF2B5EF4-FFF2-40B4-BE49-F238E27FC236}">
              <a16:creationId xmlns:a16="http://schemas.microsoft.com/office/drawing/2014/main" id="{A8880627-0581-4AD1-A7B3-FDC85E43D649}"/>
            </a:ext>
          </a:extLst>
        </xdr:cNvPr>
        <xdr:cNvGrpSpPr/>
      </xdr:nvGrpSpPr>
      <xdr:grpSpPr>
        <a:xfrm>
          <a:off x="4010025" y="238125"/>
          <a:ext cx="1320801" cy="1097395"/>
          <a:chOff x="12763500" y="2460625"/>
          <a:chExt cx="1143001" cy="1091045"/>
        </a:xfrm>
      </xdr:grpSpPr>
      <xdr:sp macro="" textlink="">
        <xdr:nvSpPr>
          <xdr:cNvPr id="7" name="Elipse 6">
            <a:extLst>
              <a:ext uri="{FF2B5EF4-FFF2-40B4-BE49-F238E27FC236}">
                <a16:creationId xmlns:a16="http://schemas.microsoft.com/office/drawing/2014/main" id="{C3B37363-B340-B3B1-B6E6-19CD3505FA5C}"/>
              </a:ext>
            </a:extLst>
          </xdr:cNvPr>
          <xdr:cNvSpPr/>
        </xdr:nvSpPr>
        <xdr:spPr>
          <a:xfrm>
            <a:off x="12763500" y="2460625"/>
            <a:ext cx="1143001" cy="1091045"/>
          </a:xfrm>
          <a:prstGeom prst="ellipse">
            <a:avLst/>
          </a:prstGeom>
          <a:solidFill>
            <a:schemeClr val="bg1"/>
          </a:solidFill>
          <a:ln>
            <a:noFill/>
          </a:ln>
          <a:effectLst>
            <a:outerShdw blurRad="63500" sx="102000" sy="102000" algn="ctr" rotWithShape="0">
              <a:prstClr val="black">
                <a:alpha val="40000"/>
              </a:prstClr>
            </a:outerShdw>
          </a:effectLst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b"/>
          <a:lstStyle/>
          <a:p>
            <a:pPr lvl="0" algn="ctr"/>
            <a:endParaRPr lang="pt-BR" sz="1100">
              <a:latin typeface="Century Gothic" panose="020B0502020202020204" pitchFamily="34" charset="0"/>
            </a:endParaRPr>
          </a:p>
        </xdr:txBody>
      </xdr:sp>
      <xdr:pic>
        <xdr:nvPicPr>
          <xdr:cNvPr id="8" name="Gráfico 7" descr="Gráfico de barras estrutura de tópicos">
            <a:extLst>
              <a:ext uri="{FF2B5EF4-FFF2-40B4-BE49-F238E27FC236}">
                <a16:creationId xmlns:a16="http://schemas.microsoft.com/office/drawing/2014/main" id="{E43B119C-DCCB-5624-AFB1-06E27528809C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5">
            <a:extLst>
              <a:ext uri="{28A0092B-C50C-407E-A947-70E740481C1C}">
                <a14:useLocalDpi xmlns:a14="http://schemas.microsoft.com/office/drawing/2010/main" val="0"/>
              </a:ext>
              <a:ext uri="{96DAC541-7B7A-43D3-8B79-37D633B846F1}">
                <asvg:svgBlip xmlns:asvg="http://schemas.microsoft.com/office/drawing/2016/SVG/main" r:embed="rId6"/>
              </a:ext>
            </a:extLst>
          </a:blip>
          <a:stretch>
            <a:fillRect/>
          </a:stretch>
        </xdr:blipFill>
        <xdr:spPr>
          <a:xfrm>
            <a:off x="12842875" y="2555875"/>
            <a:ext cx="914400" cy="914400"/>
          </a:xfrm>
          <a:prstGeom prst="rect">
            <a:avLst/>
          </a:prstGeom>
        </xdr:spPr>
      </xdr:pic>
    </xdr:grpSp>
    <xdr:clientData/>
  </xdr:twoCellAnchor>
  <xdr:twoCellAnchor>
    <xdr:from>
      <xdr:col>1</xdr:col>
      <xdr:colOff>587375</xdr:colOff>
      <xdr:row>4</xdr:row>
      <xdr:rowOff>15875</xdr:rowOff>
    </xdr:from>
    <xdr:to>
      <xdr:col>4</xdr:col>
      <xdr:colOff>238125</xdr:colOff>
      <xdr:row>30</xdr:row>
      <xdr:rowOff>15875</xdr:rowOff>
    </xdr:to>
    <xdr:graphicFrame macro="">
      <xdr:nvGraphicFramePr>
        <xdr:cNvPr id="9" name="Gráfico 8">
          <a:extLst>
            <a:ext uri="{FF2B5EF4-FFF2-40B4-BE49-F238E27FC236}">
              <a16:creationId xmlns:a16="http://schemas.microsoft.com/office/drawing/2014/main" id="{D3DCED7C-FF9D-41FB-A59B-25EA76EDE713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7"/>
        </a:graphicData>
      </a:graphic>
    </xdr:graphicFrame>
    <xdr:clientData/>
  </xdr:twoCellAnchor>
  <xdr:twoCellAnchor>
    <xdr:from>
      <xdr:col>4</xdr:col>
      <xdr:colOff>559594</xdr:colOff>
      <xdr:row>4</xdr:row>
      <xdr:rowOff>31751</xdr:rowOff>
    </xdr:from>
    <xdr:to>
      <xdr:col>19</xdr:col>
      <xdr:colOff>15875</xdr:colOff>
      <xdr:row>30</xdr:row>
      <xdr:rowOff>15875</xdr:rowOff>
    </xdr:to>
    <xdr:graphicFrame macro="">
      <xdr:nvGraphicFramePr>
        <xdr:cNvPr id="10" name="Gráfico 9">
          <a:extLst>
            <a:ext uri="{FF2B5EF4-FFF2-40B4-BE49-F238E27FC236}">
              <a16:creationId xmlns:a16="http://schemas.microsoft.com/office/drawing/2014/main" id="{A8213E4C-D4F6-408D-B807-E33ACA0D2A4A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8"/>
        </a:graphicData>
      </a:graphic>
    </xdr:graphicFrame>
    <xdr:clientData/>
  </xdr:twoCellAnchor>
  <xdr:twoCellAnchor>
    <xdr:from>
      <xdr:col>19</xdr:col>
      <xdr:colOff>158750</xdr:colOff>
      <xdr:row>3</xdr:row>
      <xdr:rowOff>127000</xdr:rowOff>
    </xdr:from>
    <xdr:to>
      <xdr:col>28</xdr:col>
      <xdr:colOff>565944</xdr:colOff>
      <xdr:row>30</xdr:row>
      <xdr:rowOff>31749</xdr:rowOff>
    </xdr:to>
    <xdr:graphicFrame macro="">
      <xdr:nvGraphicFramePr>
        <xdr:cNvPr id="11" name="Gráfico 10">
          <a:extLst>
            <a:ext uri="{FF2B5EF4-FFF2-40B4-BE49-F238E27FC236}">
              <a16:creationId xmlns:a16="http://schemas.microsoft.com/office/drawing/2014/main" id="{DF1ED3E6-1174-4EB7-9240-39EB78098DB2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9"/>
        </a:graphicData>
      </a:graphic>
    </xdr:graphicFrame>
    <xdr:clientData/>
  </xdr:twoCellAnchor>
  <xdr:twoCellAnchor>
    <xdr:from>
      <xdr:col>23</xdr:col>
      <xdr:colOff>508000</xdr:colOff>
      <xdr:row>0</xdr:row>
      <xdr:rowOff>269875</xdr:rowOff>
    </xdr:from>
    <xdr:to>
      <xdr:col>26</xdr:col>
      <xdr:colOff>461529</xdr:colOff>
      <xdr:row>1</xdr:row>
      <xdr:rowOff>373785</xdr:rowOff>
    </xdr:to>
    <xdr:sp macro="" textlink="">
      <xdr:nvSpPr>
        <xdr:cNvPr id="12" name="Retângulo 11">
          <a:hlinkClick xmlns:r="http://schemas.openxmlformats.org/officeDocument/2006/relationships" r:id="rId10"/>
          <a:extLst>
            <a:ext uri="{FF2B5EF4-FFF2-40B4-BE49-F238E27FC236}">
              <a16:creationId xmlns:a16="http://schemas.microsoft.com/office/drawing/2014/main" id="{6C2E27B8-8EDC-4301-8442-6359D1EEAC34}"/>
            </a:ext>
          </a:extLst>
        </xdr:cNvPr>
        <xdr:cNvSpPr/>
      </xdr:nvSpPr>
      <xdr:spPr>
        <a:xfrm>
          <a:off x="16681450" y="269875"/>
          <a:ext cx="1782329" cy="656360"/>
        </a:xfrm>
        <a:prstGeom prst="rect">
          <a:avLst/>
        </a:prstGeom>
        <a:solidFill>
          <a:schemeClr val="bg1"/>
        </a:solidFill>
        <a:ln>
          <a:solidFill>
            <a:schemeClr val="bg2">
              <a:lumMod val="75000"/>
            </a:schemeClr>
          </a:solidFill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ctr"/>
          <a:r>
            <a:rPr lang="pt-BR" sz="1800">
              <a:solidFill>
                <a:sysClr val="windowText" lastClr="000000"/>
              </a:solidFill>
              <a:latin typeface="Century Gothic" panose="020B0502020202020204" pitchFamily="34" charset="0"/>
            </a:rPr>
            <a:t>RESUMO</a:t>
          </a:r>
          <a:r>
            <a:rPr lang="pt-BR" sz="1800" baseline="0">
              <a:solidFill>
                <a:sysClr val="windowText" lastClr="000000"/>
              </a:solidFill>
              <a:latin typeface="Century Gothic" panose="020B0502020202020204" pitchFamily="34" charset="0"/>
            </a:rPr>
            <a:t> DOS ITENS</a:t>
          </a:r>
          <a:endParaRPr lang="pt-BR" sz="1800">
            <a:solidFill>
              <a:sysClr val="windowText" lastClr="000000"/>
            </a:solidFill>
            <a:latin typeface="Century Gothic" panose="020B0502020202020204" pitchFamily="34" charset="0"/>
          </a:endParaRPr>
        </a:p>
      </xdr:txBody>
    </xdr:sp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>
    <xdr:from>
      <xdr:col>1</xdr:col>
      <xdr:colOff>9525</xdr:colOff>
      <xdr:row>7</xdr:row>
      <xdr:rowOff>23811</xdr:rowOff>
    </xdr:from>
    <xdr:to>
      <xdr:col>4</xdr:col>
      <xdr:colOff>361950</xdr:colOff>
      <xdr:row>24</xdr:row>
      <xdr:rowOff>104774</xdr:rowOff>
    </xdr:to>
    <xdr:graphicFrame macro="">
      <xdr:nvGraphicFramePr>
        <xdr:cNvPr id="2" name="Gráfico 1">
          <a:extLst>
            <a:ext uri="{FF2B5EF4-FFF2-40B4-BE49-F238E27FC236}">
              <a16:creationId xmlns:a16="http://schemas.microsoft.com/office/drawing/2014/main" id="{6C164F16-E561-4390-877E-F9A34A1F8EB0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twoCellAnchor>
  <xdr:twoCellAnchor>
    <xdr:from>
      <xdr:col>5</xdr:col>
      <xdr:colOff>104775</xdr:colOff>
      <xdr:row>7</xdr:row>
      <xdr:rowOff>71437</xdr:rowOff>
    </xdr:from>
    <xdr:to>
      <xdr:col>11</xdr:col>
      <xdr:colOff>514350</xdr:colOff>
      <xdr:row>21</xdr:row>
      <xdr:rowOff>147637</xdr:rowOff>
    </xdr:to>
    <xdr:graphicFrame macro="">
      <xdr:nvGraphicFramePr>
        <xdr:cNvPr id="3" name="Gráfico 2">
          <a:extLst>
            <a:ext uri="{FF2B5EF4-FFF2-40B4-BE49-F238E27FC236}">
              <a16:creationId xmlns:a16="http://schemas.microsoft.com/office/drawing/2014/main" id="{DB445CD4-8603-4964-B5A6-1254BCD949C5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2"/>
        </a:graphicData>
      </a:graphic>
    </xdr:graphicFrame>
    <xdr:clientData/>
  </xdr:twoCellAnchor>
  <xdr:twoCellAnchor>
    <xdr:from>
      <xdr:col>12</xdr:col>
      <xdr:colOff>400050</xdr:colOff>
      <xdr:row>7</xdr:row>
      <xdr:rowOff>71437</xdr:rowOff>
    </xdr:from>
    <xdr:to>
      <xdr:col>20</xdr:col>
      <xdr:colOff>95250</xdr:colOff>
      <xdr:row>21</xdr:row>
      <xdr:rowOff>147637</xdr:rowOff>
    </xdr:to>
    <xdr:graphicFrame macro="">
      <xdr:nvGraphicFramePr>
        <xdr:cNvPr id="4" name="Gráfico 3">
          <a:extLst>
            <a:ext uri="{FF2B5EF4-FFF2-40B4-BE49-F238E27FC236}">
              <a16:creationId xmlns:a16="http://schemas.microsoft.com/office/drawing/2014/main" id="{479C5E95-ED1C-4914-BDA5-3DA542EAC893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3"/>
        </a:graphicData>
      </a:graphic>
    </xdr:graphicFrame>
    <xdr:clientData/>
  </xdr:twoCellAnchor>
  <xdr:twoCellAnchor>
    <xdr:from>
      <xdr:col>6</xdr:col>
      <xdr:colOff>466725</xdr:colOff>
      <xdr:row>33</xdr:row>
      <xdr:rowOff>47625</xdr:rowOff>
    </xdr:from>
    <xdr:to>
      <xdr:col>15</xdr:col>
      <xdr:colOff>590550</xdr:colOff>
      <xdr:row>50</xdr:row>
      <xdr:rowOff>180975</xdr:rowOff>
    </xdr:to>
    <xdr:graphicFrame macro="">
      <xdr:nvGraphicFramePr>
        <xdr:cNvPr id="5" name="Gráfico 3">
          <a:extLst>
            <a:ext uri="{FF2B5EF4-FFF2-40B4-BE49-F238E27FC236}">
              <a16:creationId xmlns:a16="http://schemas.microsoft.com/office/drawing/2014/main" id="{CEC2EA3C-9287-4B4A-9AB4-DDDF73AC1960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4"/>
        </a:graphicData>
      </a:graphic>
    </xdr:graphicFrame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386197</xdr:colOff>
      <xdr:row>0</xdr:row>
      <xdr:rowOff>85725</xdr:rowOff>
    </xdr:from>
    <xdr:to>
      <xdr:col>1</xdr:col>
      <xdr:colOff>538596</xdr:colOff>
      <xdr:row>1</xdr:row>
      <xdr:rowOff>400050</xdr:rowOff>
    </xdr:to>
    <xdr:pic>
      <xdr:nvPicPr>
        <xdr:cNvPr id="2" name="Imagem 9">
          <a:extLst>
            <a:ext uri="{FF2B5EF4-FFF2-40B4-BE49-F238E27FC236}">
              <a16:creationId xmlns:a16="http://schemas.microsoft.com/office/drawing/2014/main" id="{70FBB057-4E4D-4012-A9AD-F5895BAF85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86197" y="85725"/>
          <a:ext cx="761999" cy="866775"/>
        </a:xfrm>
        <a:prstGeom prst="rect">
          <a:avLst/>
        </a:prstGeom>
      </xdr:spPr>
    </xdr:pic>
    <xdr:clientData/>
  </xdr:twoCellAnchor>
  <xdr:twoCellAnchor>
    <xdr:from>
      <xdr:col>5</xdr:col>
      <xdr:colOff>11811000</xdr:colOff>
      <xdr:row>0</xdr:row>
      <xdr:rowOff>66387</xdr:rowOff>
    </xdr:from>
    <xdr:to>
      <xdr:col>7</xdr:col>
      <xdr:colOff>0</xdr:colOff>
      <xdr:row>1</xdr:row>
      <xdr:rowOff>381000</xdr:rowOff>
    </xdr:to>
    <xdr:grpSp>
      <xdr:nvGrpSpPr>
        <xdr:cNvPr id="3" name="Agrupar 2">
          <a:extLst>
            <a:ext uri="{FF2B5EF4-FFF2-40B4-BE49-F238E27FC236}">
              <a16:creationId xmlns:a16="http://schemas.microsoft.com/office/drawing/2014/main" id="{FD8CB4AD-D629-4338-B2B8-FF8ECB8C3771}"/>
            </a:ext>
          </a:extLst>
        </xdr:cNvPr>
        <xdr:cNvGrpSpPr/>
      </xdr:nvGrpSpPr>
      <xdr:grpSpPr>
        <a:xfrm>
          <a:off x="21437600" y="66387"/>
          <a:ext cx="1625600" cy="873413"/>
          <a:chOff x="21197455" y="95624"/>
          <a:chExt cx="1145098" cy="1203240"/>
        </a:xfrm>
      </xdr:grpSpPr>
      <xdr:pic>
        <xdr:nvPicPr>
          <xdr:cNvPr id="4" name="Gráfico 7" descr="Início com preenchimento sólido">
            <a:hlinkClick xmlns:r="http://schemas.openxmlformats.org/officeDocument/2006/relationships" r:id="rId2"/>
            <a:extLst>
              <a:ext uri="{FF2B5EF4-FFF2-40B4-BE49-F238E27FC236}">
                <a16:creationId xmlns:a16="http://schemas.microsoft.com/office/drawing/2014/main" id="{3789C919-48A2-6104-4B0B-76CCB50670B9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3">
            <a:extLst>
              <a:ext uri="{28A0092B-C50C-407E-A947-70E740481C1C}">
                <a14:useLocalDpi xmlns:a14="http://schemas.microsoft.com/office/drawing/2010/main" val="0"/>
              </a:ext>
              <a:ext uri="{96DAC541-7B7A-43D3-8B79-37D633B846F1}">
                <asvg:svgBlip xmlns:asvg="http://schemas.microsoft.com/office/drawing/2016/SVG/main" r:embed="rId4"/>
              </a:ext>
            </a:extLst>
          </a:blip>
          <a:stretch>
            <a:fillRect/>
          </a:stretch>
        </xdr:blipFill>
        <xdr:spPr>
          <a:xfrm>
            <a:off x="21332579" y="95624"/>
            <a:ext cx="900752" cy="943467"/>
          </a:xfrm>
          <a:prstGeom prst="rect">
            <a:avLst/>
          </a:prstGeom>
        </xdr:spPr>
      </xdr:pic>
      <xdr:sp macro="" textlink="">
        <xdr:nvSpPr>
          <xdr:cNvPr id="5" name="TextBox 18">
            <a:extLst>
              <a:ext uri="{FF2B5EF4-FFF2-40B4-BE49-F238E27FC236}">
                <a16:creationId xmlns:a16="http://schemas.microsoft.com/office/drawing/2014/main" id="{01F65247-A20E-8F74-6B65-814B2AC44A07}"/>
              </a:ext>
            </a:extLst>
          </xdr:cNvPr>
          <xdr:cNvSpPr txBox="1"/>
        </xdr:nvSpPr>
        <xdr:spPr>
          <a:xfrm>
            <a:off x="21197455" y="923546"/>
            <a:ext cx="1145098" cy="375318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pPr algn="ctr"/>
            <a:r>
              <a:rPr lang="es-MX" sz="1600">
                <a:solidFill>
                  <a:schemeClr val="tx1">
                    <a:lumMod val="75000"/>
                    <a:lumOff val="25000"/>
                  </a:schemeClr>
                </a:solidFill>
                <a:latin typeface="Century Gothic" panose="020B0502020202020204" pitchFamily="34" charset="0"/>
              </a:rPr>
              <a:t>Inicio</a:t>
            </a:r>
          </a:p>
        </xdr:txBody>
      </xdr:sp>
    </xdr:grpSp>
    <xdr:clientData/>
  </xdr:twoCellAnchor>
  <xdr:twoCellAnchor>
    <xdr:from>
      <xdr:col>3</xdr:col>
      <xdr:colOff>710047</xdr:colOff>
      <xdr:row>0</xdr:row>
      <xdr:rowOff>285750</xdr:rowOff>
    </xdr:from>
    <xdr:to>
      <xdr:col>3</xdr:col>
      <xdr:colOff>1689966</xdr:colOff>
      <xdr:row>2</xdr:row>
      <xdr:rowOff>159616</xdr:rowOff>
    </xdr:to>
    <xdr:grpSp>
      <xdr:nvGrpSpPr>
        <xdr:cNvPr id="11" name="Agrupar 10">
          <a:extLst>
            <a:ext uri="{FF2B5EF4-FFF2-40B4-BE49-F238E27FC236}">
              <a16:creationId xmlns:a16="http://schemas.microsoft.com/office/drawing/2014/main" id="{57BBC4C5-92B1-B9C3-C09D-F6C8E46592C8}"/>
            </a:ext>
          </a:extLst>
        </xdr:cNvPr>
        <xdr:cNvGrpSpPr/>
      </xdr:nvGrpSpPr>
      <xdr:grpSpPr>
        <a:xfrm>
          <a:off x="4469247" y="285750"/>
          <a:ext cx="979919" cy="915266"/>
          <a:chOff x="4104409" y="432954"/>
          <a:chExt cx="1098263" cy="983674"/>
        </a:xfrm>
      </xdr:grpSpPr>
      <xdr:sp macro="" textlink="">
        <xdr:nvSpPr>
          <xdr:cNvPr id="7" name="Elipse 6">
            <a:extLst>
              <a:ext uri="{FF2B5EF4-FFF2-40B4-BE49-F238E27FC236}">
                <a16:creationId xmlns:a16="http://schemas.microsoft.com/office/drawing/2014/main" id="{9F0A00F3-6A03-7DFB-9E53-085DB2161A2E}"/>
              </a:ext>
            </a:extLst>
          </xdr:cNvPr>
          <xdr:cNvSpPr/>
        </xdr:nvSpPr>
        <xdr:spPr>
          <a:xfrm>
            <a:off x="4104409" y="432954"/>
            <a:ext cx="1098263" cy="962602"/>
          </a:xfrm>
          <a:prstGeom prst="ellipse">
            <a:avLst/>
          </a:prstGeom>
          <a:solidFill>
            <a:schemeClr val="bg1"/>
          </a:solidFill>
          <a:ln>
            <a:noFill/>
          </a:ln>
          <a:effectLst>
            <a:outerShdw blurRad="63500" sx="102000" sy="102000" algn="ctr" rotWithShape="0">
              <a:prstClr val="black">
                <a:alpha val="40000"/>
              </a:prstClr>
            </a:outerShdw>
          </a:effectLst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b"/>
          <a:lstStyle/>
          <a:p>
            <a:pPr lvl="0" algn="ctr"/>
            <a:endParaRPr lang="pt-BR" sz="1100">
              <a:latin typeface="Century Gothic" panose="020B0502020202020204" pitchFamily="34" charset="0"/>
            </a:endParaRPr>
          </a:p>
        </xdr:txBody>
      </xdr:sp>
      <xdr:pic>
        <xdr:nvPicPr>
          <xdr:cNvPr id="10" name="Gráfico 9" descr="Livro aberto estrutura de tópicos">
            <a:extLst>
              <a:ext uri="{FF2B5EF4-FFF2-40B4-BE49-F238E27FC236}">
                <a16:creationId xmlns:a16="http://schemas.microsoft.com/office/drawing/2014/main" id="{3B1EA18E-5245-D54F-75A8-D3A50AEDAD6A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5">
            <a:extLst>
              <a:ext uri="{28A0092B-C50C-407E-A947-70E740481C1C}">
                <a14:useLocalDpi xmlns:a14="http://schemas.microsoft.com/office/drawing/2010/main" val="0"/>
              </a:ext>
              <a:ext uri="{96DAC541-7B7A-43D3-8B79-37D633B846F1}">
                <asvg:svgBlip xmlns:asvg="http://schemas.microsoft.com/office/drawing/2016/SVG/main" r:embed="rId6"/>
              </a:ext>
            </a:extLst>
          </a:blip>
          <a:stretch>
            <a:fillRect/>
          </a:stretch>
        </xdr:blipFill>
        <xdr:spPr>
          <a:xfrm>
            <a:off x="4191000" y="502228"/>
            <a:ext cx="914400" cy="914400"/>
          </a:xfrm>
          <a:prstGeom prst="rect">
            <a:avLst/>
          </a:prstGeom>
        </xdr:spPr>
      </xdr:pic>
    </xdr:grpSp>
    <xdr:clientData/>
  </xdr:twoCellAnchor>
  <xdr:twoCellAnchor>
    <xdr:from>
      <xdr:col>5</xdr:col>
      <xdr:colOff>138546</xdr:colOff>
      <xdr:row>27</xdr:row>
      <xdr:rowOff>103909</xdr:rowOff>
    </xdr:from>
    <xdr:to>
      <xdr:col>5</xdr:col>
      <xdr:colOff>4364182</xdr:colOff>
      <xdr:row>28</xdr:row>
      <xdr:rowOff>0</xdr:rowOff>
    </xdr:to>
    <xdr:sp macro="" textlink="">
      <xdr:nvSpPr>
        <xdr:cNvPr id="9" name="Retângulo 8">
          <a:hlinkClick xmlns:r="http://schemas.openxmlformats.org/officeDocument/2006/relationships" r:id="rId7"/>
          <a:extLst>
            <a:ext uri="{FF2B5EF4-FFF2-40B4-BE49-F238E27FC236}">
              <a16:creationId xmlns:a16="http://schemas.microsoft.com/office/drawing/2014/main" id="{0088E77D-F2C7-4D5E-B8CF-A7395B8087B3}"/>
            </a:ext>
          </a:extLst>
        </xdr:cNvPr>
        <xdr:cNvSpPr/>
      </xdr:nvSpPr>
      <xdr:spPr>
        <a:xfrm>
          <a:off x="9265228" y="11759045"/>
          <a:ext cx="4225636" cy="467591"/>
        </a:xfrm>
        <a:prstGeom prst="rect">
          <a:avLst/>
        </a:prstGeom>
        <a:solidFill>
          <a:schemeClr val="bg1"/>
        </a:solidFill>
        <a:ln>
          <a:solidFill>
            <a:schemeClr val="bg2">
              <a:lumMod val="75000"/>
            </a:schemeClr>
          </a:solidFill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pt-BR" sz="2400">
              <a:solidFill>
                <a:sysClr val="windowText" lastClr="000000"/>
              </a:solidFill>
              <a:latin typeface="Century Gothic" panose="020B0502020202020204" pitchFamily="34" charset="0"/>
            </a:rPr>
            <a:t>EXEMPLO</a:t>
          </a:r>
          <a:r>
            <a:rPr lang="pt-BR" sz="2400" baseline="0">
              <a:solidFill>
                <a:sysClr val="windowText" lastClr="000000"/>
              </a:solidFill>
              <a:latin typeface="Century Gothic" panose="020B0502020202020204" pitchFamily="34" charset="0"/>
            </a:rPr>
            <a:t> ITEM</a:t>
          </a:r>
          <a:endParaRPr lang="pt-BR" sz="2400">
            <a:solidFill>
              <a:sysClr val="windowText" lastClr="000000"/>
            </a:solidFill>
            <a:latin typeface="Century Gothic" panose="020B0502020202020204" pitchFamily="34" charset="0"/>
          </a:endParaRPr>
        </a:p>
      </xdr:txBody>
    </xdr:sp>
    <xdr:clientData/>
  </xdr:twoCellAnchor>
  <xdr:twoCellAnchor>
    <xdr:from>
      <xdr:col>5</xdr:col>
      <xdr:colOff>9940636</xdr:colOff>
      <xdr:row>0</xdr:row>
      <xdr:rowOff>242454</xdr:rowOff>
    </xdr:from>
    <xdr:to>
      <xdr:col>5</xdr:col>
      <xdr:colOff>11718347</xdr:colOff>
      <xdr:row>1</xdr:row>
      <xdr:rowOff>346364</xdr:rowOff>
    </xdr:to>
    <xdr:sp macro="" textlink="">
      <xdr:nvSpPr>
        <xdr:cNvPr id="12" name="Retângulo 11">
          <a:hlinkClick xmlns:r="http://schemas.openxmlformats.org/officeDocument/2006/relationships" r:id="rId8"/>
          <a:extLst>
            <a:ext uri="{FF2B5EF4-FFF2-40B4-BE49-F238E27FC236}">
              <a16:creationId xmlns:a16="http://schemas.microsoft.com/office/drawing/2014/main" id="{B6C4D97C-4C59-429E-AD14-000729BACF8F}"/>
            </a:ext>
          </a:extLst>
        </xdr:cNvPr>
        <xdr:cNvSpPr/>
      </xdr:nvSpPr>
      <xdr:spPr>
        <a:xfrm>
          <a:off x="19067318" y="242454"/>
          <a:ext cx="1777711" cy="658092"/>
        </a:xfrm>
        <a:prstGeom prst="rect">
          <a:avLst/>
        </a:prstGeom>
        <a:solidFill>
          <a:schemeClr val="bg1"/>
        </a:solidFill>
        <a:ln>
          <a:solidFill>
            <a:schemeClr val="bg2">
              <a:lumMod val="75000"/>
            </a:schemeClr>
          </a:solidFill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ctr"/>
          <a:r>
            <a:rPr lang="pt-BR" sz="1800">
              <a:solidFill>
                <a:sysClr val="windowText" lastClr="000000"/>
              </a:solidFill>
              <a:latin typeface="Century Gothic" panose="020B0502020202020204" pitchFamily="34" charset="0"/>
            </a:rPr>
            <a:t>RESUMO</a:t>
          </a:r>
          <a:r>
            <a:rPr lang="pt-BR" sz="1800" baseline="0">
              <a:solidFill>
                <a:sysClr val="windowText" lastClr="000000"/>
              </a:solidFill>
              <a:latin typeface="Century Gothic" panose="020B0502020202020204" pitchFamily="34" charset="0"/>
            </a:rPr>
            <a:t> DOS ITENS</a:t>
          </a:r>
          <a:endParaRPr lang="pt-BR" sz="1800">
            <a:solidFill>
              <a:sysClr val="windowText" lastClr="000000"/>
            </a:solidFill>
            <a:latin typeface="Century Gothic" panose="020B0502020202020204" pitchFamily="34" charset="0"/>
          </a:endParaRPr>
        </a:p>
      </xdr:txBody>
    </xdr:sp>
    <xdr:clientData/>
  </xdr:twoCellAnchor>
  <xdr:twoCellAnchor editAs="oneCell">
    <xdr:from>
      <xdr:col>2</xdr:col>
      <xdr:colOff>207817</xdr:colOff>
      <xdr:row>5</xdr:row>
      <xdr:rowOff>155865</xdr:rowOff>
    </xdr:from>
    <xdr:to>
      <xdr:col>2</xdr:col>
      <xdr:colOff>2130135</xdr:colOff>
      <xdr:row>7</xdr:row>
      <xdr:rowOff>376228</xdr:rowOff>
    </xdr:to>
    <xdr:pic>
      <xdr:nvPicPr>
        <xdr:cNvPr id="6" name="Picture 5">
          <a:extLst>
            <a:ext uri="{FF2B5EF4-FFF2-40B4-BE49-F238E27FC236}">
              <a16:creationId xmlns:a16="http://schemas.microsoft.com/office/drawing/2014/main" id="{ABEC4F19-4484-0597-CA93-94531FD5D76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1420090" y="1905001"/>
          <a:ext cx="1922318" cy="843818"/>
        </a:xfrm>
        <a:prstGeom prst="rect">
          <a:avLst/>
        </a:prstGeom>
      </xdr:spPr>
    </xdr:pic>
    <xdr:clientData/>
  </xdr:twoCellAnchor>
  <xdr:twoCellAnchor editAs="oneCell">
    <xdr:from>
      <xdr:col>2</xdr:col>
      <xdr:colOff>554183</xdr:colOff>
      <xdr:row>11</xdr:row>
      <xdr:rowOff>190498</xdr:rowOff>
    </xdr:from>
    <xdr:to>
      <xdr:col>3</xdr:col>
      <xdr:colOff>2234047</xdr:colOff>
      <xdr:row>14</xdr:row>
      <xdr:rowOff>231506</xdr:rowOff>
    </xdr:to>
    <xdr:pic>
      <xdr:nvPicPr>
        <xdr:cNvPr id="8" name="Picture 7">
          <a:extLst>
            <a:ext uri="{FF2B5EF4-FFF2-40B4-BE49-F238E27FC236}">
              <a16:creationId xmlns:a16="http://schemas.microsoft.com/office/drawing/2014/main" id="{C72CA9EC-062F-7E34-C25B-D9D7757C80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1766456" y="4190998"/>
          <a:ext cx="4017818" cy="1582326"/>
        </a:xfrm>
        <a:prstGeom prst="rect">
          <a:avLst/>
        </a:prstGeom>
      </xdr:spPr>
    </xdr:pic>
    <xdr:clientData/>
  </xdr:twoCellAnchor>
  <xdr:twoCellAnchor editAs="oneCell">
    <xdr:from>
      <xdr:col>2</xdr:col>
      <xdr:colOff>363682</xdr:colOff>
      <xdr:row>23</xdr:row>
      <xdr:rowOff>255638</xdr:rowOff>
    </xdr:from>
    <xdr:to>
      <xdr:col>3</xdr:col>
      <xdr:colOff>2449315</xdr:colOff>
      <xdr:row>25</xdr:row>
      <xdr:rowOff>294408</xdr:rowOff>
    </xdr:to>
    <xdr:pic>
      <xdr:nvPicPr>
        <xdr:cNvPr id="17" name="Picture 16">
          <a:extLst>
            <a:ext uri="{FF2B5EF4-FFF2-40B4-BE49-F238E27FC236}">
              <a16:creationId xmlns:a16="http://schemas.microsoft.com/office/drawing/2014/main" id="{3F0183E3-BDDA-A609-AE29-BABAFDE5044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1575955" y="9070593"/>
          <a:ext cx="4423587" cy="1199088"/>
        </a:xfrm>
        <a:prstGeom prst="rect">
          <a:avLst/>
        </a:prstGeom>
      </xdr:spPr>
    </xdr:pic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95250</xdr:colOff>
      <xdr:row>1</xdr:row>
      <xdr:rowOff>54428</xdr:rowOff>
    </xdr:from>
    <xdr:to>
      <xdr:col>2</xdr:col>
      <xdr:colOff>1041942</xdr:colOff>
      <xdr:row>3</xdr:row>
      <xdr:rowOff>242582</xdr:rowOff>
    </xdr:to>
    <xdr:pic>
      <xdr:nvPicPr>
        <xdr:cNvPr id="2" name="Imagem 1">
          <a:extLst>
            <a:ext uri="{FF2B5EF4-FFF2-40B4-BE49-F238E27FC236}">
              <a16:creationId xmlns:a16="http://schemas.microsoft.com/office/drawing/2014/main" id="{47F35766-6703-479A-8F07-5232A355B7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95300" y="197303"/>
          <a:ext cx="946692" cy="988254"/>
        </a:xfrm>
        <a:prstGeom prst="rect">
          <a:avLst/>
        </a:prstGeom>
      </xdr:spPr>
    </xdr:pic>
    <xdr:clientData/>
  </xdr:twoCellAnchor>
  <xdr:oneCellAnchor>
    <xdr:from>
      <xdr:col>17</xdr:col>
      <xdr:colOff>949347</xdr:colOff>
      <xdr:row>0</xdr:row>
      <xdr:rowOff>56904</xdr:rowOff>
    </xdr:from>
    <xdr:ext cx="646896" cy="677573"/>
    <xdr:pic>
      <xdr:nvPicPr>
        <xdr:cNvPr id="3" name="Gráfico 2" descr="Início com preenchimento sólido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BBC91251-7FA5-440A-954C-71A1146ED5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  <a:ext uri="{96DAC541-7B7A-43D3-8B79-37D633B846F1}">
              <asvg:svgBlip xmlns:asvg="http://schemas.microsoft.com/office/drawing/2016/SVG/main" r:embed="rId4"/>
            </a:ext>
          </a:extLst>
        </a:blip>
        <a:stretch>
          <a:fillRect/>
        </a:stretch>
      </xdr:blipFill>
      <xdr:spPr>
        <a:xfrm>
          <a:off x="17046597" y="56904"/>
          <a:ext cx="646896" cy="677573"/>
        </a:xfrm>
        <a:prstGeom prst="rect">
          <a:avLst/>
        </a:prstGeom>
      </xdr:spPr>
    </xdr:pic>
    <xdr:clientData/>
  </xdr:oneCellAnchor>
  <xdr:oneCellAnchor>
    <xdr:from>
      <xdr:col>10</xdr:col>
      <xdr:colOff>152433</xdr:colOff>
      <xdr:row>26</xdr:row>
      <xdr:rowOff>144853</xdr:rowOff>
    </xdr:from>
    <xdr:ext cx="981901" cy="1261613"/>
    <xdr:pic>
      <xdr:nvPicPr>
        <xdr:cNvPr id="4" name="Imagen 12">
          <a:extLst>
            <a:ext uri="{FF2B5EF4-FFF2-40B4-BE49-F238E27FC236}">
              <a16:creationId xmlns:a16="http://schemas.microsoft.com/office/drawing/2014/main" id="{750AD9B6-A7B8-4682-9B97-832DF4EA5A6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flipH="1">
          <a:off x="5514086" y="11129329"/>
          <a:ext cx="981901" cy="1261613"/>
        </a:xfrm>
        <a:prstGeom prst="rect">
          <a:avLst/>
        </a:prstGeom>
      </xdr:spPr>
    </xdr:pic>
    <xdr:clientData/>
  </xdr:oneCellAnchor>
  <xdr:oneCellAnchor>
    <xdr:from>
      <xdr:col>10</xdr:col>
      <xdr:colOff>1258307</xdr:colOff>
      <xdr:row>26</xdr:row>
      <xdr:rowOff>151264</xdr:rowOff>
    </xdr:from>
    <xdr:ext cx="1023822" cy="1297332"/>
    <xdr:pic>
      <xdr:nvPicPr>
        <xdr:cNvPr id="5" name="Imagen 13">
          <a:extLst>
            <a:ext uri="{FF2B5EF4-FFF2-40B4-BE49-F238E27FC236}">
              <a16:creationId xmlns:a16="http://schemas.microsoft.com/office/drawing/2014/main" id="{9585CF2D-5134-4F7B-BF32-9461C0FDFE3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flipH="1">
          <a:off x="6619960" y="11135740"/>
          <a:ext cx="1023822" cy="1297332"/>
        </a:xfrm>
        <a:prstGeom prst="rect">
          <a:avLst/>
        </a:prstGeom>
      </xdr:spPr>
    </xdr:pic>
    <xdr:clientData/>
  </xdr:oneCellAnchor>
  <xdr:oneCellAnchor>
    <xdr:from>
      <xdr:col>10</xdr:col>
      <xdr:colOff>144391</xdr:colOff>
      <xdr:row>33</xdr:row>
      <xdr:rowOff>172397</xdr:rowOff>
    </xdr:from>
    <xdr:ext cx="820183" cy="1054849"/>
    <xdr:pic>
      <xdr:nvPicPr>
        <xdr:cNvPr id="6" name="Imagen 14">
          <a:extLst>
            <a:ext uri="{FF2B5EF4-FFF2-40B4-BE49-F238E27FC236}">
              <a16:creationId xmlns:a16="http://schemas.microsoft.com/office/drawing/2014/main" id="{4E452525-4ED0-46F8-952C-10FEDF7B50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flipH="1">
          <a:off x="5506044" y="15181953"/>
          <a:ext cx="820183" cy="1054849"/>
        </a:xfrm>
        <a:prstGeom prst="rect">
          <a:avLst/>
        </a:prstGeom>
      </xdr:spPr>
    </xdr:pic>
    <xdr:clientData/>
  </xdr:oneCellAnchor>
  <xdr:oneCellAnchor>
    <xdr:from>
      <xdr:col>19</xdr:col>
      <xdr:colOff>152433</xdr:colOff>
      <xdr:row>26</xdr:row>
      <xdr:rowOff>144853</xdr:rowOff>
    </xdr:from>
    <xdr:ext cx="981901" cy="1261613"/>
    <xdr:pic>
      <xdr:nvPicPr>
        <xdr:cNvPr id="7" name="Imagen 12">
          <a:extLst>
            <a:ext uri="{FF2B5EF4-FFF2-40B4-BE49-F238E27FC236}">
              <a16:creationId xmlns:a16="http://schemas.microsoft.com/office/drawing/2014/main" id="{A81C1822-C7F0-4479-9E7C-2DA58E47C2B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flipH="1">
          <a:off x="19340699" y="11129329"/>
          <a:ext cx="981901" cy="1261613"/>
        </a:xfrm>
        <a:prstGeom prst="rect">
          <a:avLst/>
        </a:prstGeom>
      </xdr:spPr>
    </xdr:pic>
    <xdr:clientData/>
  </xdr:oneCellAnchor>
  <xdr:oneCellAnchor>
    <xdr:from>
      <xdr:col>19</xdr:col>
      <xdr:colOff>1248384</xdr:colOff>
      <xdr:row>26</xdr:row>
      <xdr:rowOff>71887</xdr:rowOff>
    </xdr:from>
    <xdr:ext cx="1109096" cy="1405387"/>
    <xdr:pic>
      <xdr:nvPicPr>
        <xdr:cNvPr id="8" name="Imagen 13">
          <a:extLst>
            <a:ext uri="{FF2B5EF4-FFF2-40B4-BE49-F238E27FC236}">
              <a16:creationId xmlns:a16="http://schemas.microsoft.com/office/drawing/2014/main" id="{4B86A85B-6AA1-4A8E-A380-944C7D90A0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flipH="1">
          <a:off x="20436650" y="11056363"/>
          <a:ext cx="1109096" cy="1405387"/>
        </a:xfrm>
        <a:prstGeom prst="rect">
          <a:avLst/>
        </a:prstGeom>
      </xdr:spPr>
    </xdr:pic>
    <xdr:clientData/>
  </xdr:oneCellAnchor>
  <xdr:oneCellAnchor>
    <xdr:from>
      <xdr:col>19</xdr:col>
      <xdr:colOff>152400</xdr:colOff>
      <xdr:row>35</xdr:row>
      <xdr:rowOff>53226</xdr:rowOff>
    </xdr:from>
    <xdr:ext cx="1143580" cy="1470774"/>
    <xdr:pic>
      <xdr:nvPicPr>
        <xdr:cNvPr id="9" name="Imagen 14">
          <a:extLst>
            <a:ext uri="{FF2B5EF4-FFF2-40B4-BE49-F238E27FC236}">
              <a16:creationId xmlns:a16="http://schemas.microsoft.com/office/drawing/2014/main" id="{0D61AFD5-EC24-439A-BC92-AF541C38A77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flipH="1">
          <a:off x="19340666" y="15523670"/>
          <a:ext cx="1143580" cy="1470774"/>
        </a:xfrm>
        <a:prstGeom prst="rect">
          <a:avLst/>
        </a:prstGeom>
      </xdr:spPr>
    </xdr:pic>
    <xdr:clientData/>
  </xdr:oneCellAnchor>
  <xdr:oneCellAnchor>
    <xdr:from>
      <xdr:col>13</xdr:col>
      <xdr:colOff>71438</xdr:colOff>
      <xdr:row>26</xdr:row>
      <xdr:rowOff>119063</xdr:rowOff>
    </xdr:from>
    <xdr:ext cx="1993565" cy="1231499"/>
    <xdr:pic>
      <xdr:nvPicPr>
        <xdr:cNvPr id="10" name="Imagem 43">
          <a:extLst>
            <a:ext uri="{FF2B5EF4-FFF2-40B4-BE49-F238E27FC236}">
              <a16:creationId xmlns:a16="http://schemas.microsoft.com/office/drawing/2014/main" id="{6AC341F9-34D1-44D7-865D-F6FEFB5336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10041962" y="11103539"/>
          <a:ext cx="1993565" cy="1231499"/>
        </a:xfrm>
        <a:prstGeom prst="rect">
          <a:avLst/>
        </a:prstGeom>
      </xdr:spPr>
    </xdr:pic>
    <xdr:clientData/>
  </xdr:oneCellAnchor>
  <xdr:oneCellAnchor>
    <xdr:from>
      <xdr:col>16</xdr:col>
      <xdr:colOff>142875</xdr:colOff>
      <xdr:row>27</xdr:row>
      <xdr:rowOff>0</xdr:rowOff>
    </xdr:from>
    <xdr:ext cx="2771181" cy="2353260"/>
    <xdr:pic>
      <xdr:nvPicPr>
        <xdr:cNvPr id="11" name="Imagem 45">
          <a:extLst>
            <a:ext uri="{FF2B5EF4-FFF2-40B4-BE49-F238E27FC236}">
              <a16:creationId xmlns:a16="http://schemas.microsoft.com/office/drawing/2014/main" id="{F2505010-55A6-41C1-A5AE-98D142B06DE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14722270" y="13626895"/>
          <a:ext cx="2771181" cy="2353260"/>
        </a:xfrm>
        <a:prstGeom prst="rect">
          <a:avLst/>
        </a:prstGeom>
      </xdr:spPr>
    </xdr:pic>
    <xdr:clientData/>
  </xdr:oneCellAnchor>
  <xdr:twoCellAnchor>
    <xdr:from>
      <xdr:col>12</xdr:col>
      <xdr:colOff>285751</xdr:colOff>
      <xdr:row>1</xdr:row>
      <xdr:rowOff>176893</xdr:rowOff>
    </xdr:from>
    <xdr:to>
      <xdr:col>12</xdr:col>
      <xdr:colOff>1455964</xdr:colOff>
      <xdr:row>4</xdr:row>
      <xdr:rowOff>13608</xdr:rowOff>
    </xdr:to>
    <xdr:grpSp>
      <xdr:nvGrpSpPr>
        <xdr:cNvPr id="12" name="Group 14">
          <a:extLst>
            <a:ext uri="{FF2B5EF4-FFF2-40B4-BE49-F238E27FC236}">
              <a16:creationId xmlns:a16="http://schemas.microsoft.com/office/drawing/2014/main" id="{4D98D1F7-3A18-414D-A1DB-DFA99C1BC3CE}"/>
            </a:ext>
          </a:extLst>
        </xdr:cNvPr>
        <xdr:cNvGrpSpPr/>
      </xdr:nvGrpSpPr>
      <xdr:grpSpPr>
        <a:xfrm>
          <a:off x="9150351" y="316593"/>
          <a:ext cx="1170213" cy="1094015"/>
          <a:chOff x="1766260" y="812959"/>
          <a:chExt cx="1113414" cy="1033899"/>
        </a:xfrm>
      </xdr:grpSpPr>
      <xdr:sp macro="" textlink="">
        <xdr:nvSpPr>
          <xdr:cNvPr id="13" name="Elipse 4">
            <a:extLst>
              <a:ext uri="{FF2B5EF4-FFF2-40B4-BE49-F238E27FC236}">
                <a16:creationId xmlns:a16="http://schemas.microsoft.com/office/drawing/2014/main" id="{A960A010-327A-C783-BEEF-6C85ADCE9CC4}"/>
              </a:ext>
            </a:extLst>
          </xdr:cNvPr>
          <xdr:cNvSpPr/>
        </xdr:nvSpPr>
        <xdr:spPr>
          <a:xfrm>
            <a:off x="1766260" y="812959"/>
            <a:ext cx="1113414" cy="1033899"/>
          </a:xfrm>
          <a:prstGeom prst="ellipse">
            <a:avLst/>
          </a:prstGeom>
          <a:solidFill>
            <a:schemeClr val="bg1"/>
          </a:solidFill>
          <a:ln>
            <a:solidFill>
              <a:schemeClr val="bg1">
                <a:lumMod val="85000"/>
              </a:schemeClr>
            </a:solidFill>
          </a:ln>
          <a:effectLst>
            <a:outerShdw blurRad="50800" dist="38100" dir="2700000" algn="tl" rotWithShape="0">
              <a:prstClr val="black">
                <a:alpha val="40000"/>
              </a:prstClr>
            </a:outerShdw>
          </a:effectLst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b"/>
          <a:lstStyle/>
          <a:p>
            <a:pPr lvl="0" algn="ctr"/>
            <a:endParaRPr lang="pt-BR" sz="1100">
              <a:latin typeface="Century Gothic" panose="020B0502020202020204" pitchFamily="34" charset="0"/>
            </a:endParaRPr>
          </a:p>
        </xdr:txBody>
      </xdr:sp>
      <xdr:pic>
        <xdr:nvPicPr>
          <xdr:cNvPr id="14" name="Imagem 5">
            <a:extLst>
              <a:ext uri="{FF2B5EF4-FFF2-40B4-BE49-F238E27FC236}">
                <a16:creationId xmlns:a16="http://schemas.microsoft.com/office/drawing/2014/main" id="{C08506A3-20F1-40D2-5734-064F5F4753CA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2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1804720" y="853022"/>
            <a:ext cx="998039" cy="933416"/>
          </a:xfrm>
          <a:prstGeom prst="rect">
            <a:avLst/>
          </a:prstGeom>
        </xdr:spPr>
      </xdr:pic>
    </xdr:grpSp>
    <xdr:clientData/>
  </xdr:twoCellAnchor>
  <xdr:twoCellAnchor>
    <xdr:from>
      <xdr:col>17</xdr:col>
      <xdr:colOff>802821</xdr:colOff>
      <xdr:row>1</xdr:row>
      <xdr:rowOff>530678</xdr:rowOff>
    </xdr:from>
    <xdr:to>
      <xdr:col>18</xdr:col>
      <xdr:colOff>190500</xdr:colOff>
      <xdr:row>2</xdr:row>
      <xdr:rowOff>244928</xdr:rowOff>
    </xdr:to>
    <xdr:sp macro="" textlink="">
      <xdr:nvSpPr>
        <xdr:cNvPr id="16" name="TextBox 18">
          <a:extLst>
            <a:ext uri="{FF2B5EF4-FFF2-40B4-BE49-F238E27FC236}">
              <a16:creationId xmlns:a16="http://schemas.microsoft.com/office/drawing/2014/main" id="{984F9BF7-9FAA-4DAB-8399-07E705B91719}"/>
            </a:ext>
          </a:extLst>
        </xdr:cNvPr>
        <xdr:cNvSpPr txBox="1"/>
      </xdr:nvSpPr>
      <xdr:spPr>
        <a:xfrm>
          <a:off x="16900071" y="673553"/>
          <a:ext cx="921204" cy="26670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algn="ctr"/>
          <a:r>
            <a:rPr lang="es-MX" sz="1200">
              <a:solidFill>
                <a:schemeClr val="tx1">
                  <a:lumMod val="75000"/>
                  <a:lumOff val="25000"/>
                </a:schemeClr>
              </a:solidFill>
              <a:latin typeface="Century Gothic" panose="020B0502020202020204" pitchFamily="34" charset="0"/>
            </a:rPr>
            <a:t>Inicio</a:t>
          </a:r>
        </a:p>
      </xdr:txBody>
    </xdr:sp>
    <xdr:clientData/>
  </xdr:twoCellAnchor>
  <xdr:twoCellAnchor>
    <xdr:from>
      <xdr:col>18</xdr:col>
      <xdr:colOff>57149</xdr:colOff>
      <xdr:row>1</xdr:row>
      <xdr:rowOff>544285</xdr:rowOff>
    </xdr:from>
    <xdr:to>
      <xdr:col>18</xdr:col>
      <xdr:colOff>1061357</xdr:colOff>
      <xdr:row>3</xdr:row>
      <xdr:rowOff>43541</xdr:rowOff>
    </xdr:to>
    <xdr:sp macro="" textlink="">
      <xdr:nvSpPr>
        <xdr:cNvPr id="17" name="TextBox 19">
          <a:extLst>
            <a:ext uri="{FF2B5EF4-FFF2-40B4-BE49-F238E27FC236}">
              <a16:creationId xmlns:a16="http://schemas.microsoft.com/office/drawing/2014/main" id="{8C0D333A-9737-47E9-82E6-5C0EDD70EB59}"/>
            </a:ext>
          </a:extLst>
        </xdr:cNvPr>
        <xdr:cNvSpPr txBox="1"/>
      </xdr:nvSpPr>
      <xdr:spPr>
        <a:xfrm>
          <a:off x="17687924" y="687160"/>
          <a:ext cx="1004208" cy="299356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algn="ctr"/>
          <a:r>
            <a:rPr lang="es-MX" sz="1200">
              <a:solidFill>
                <a:schemeClr val="tx1">
                  <a:lumMod val="75000"/>
                  <a:lumOff val="25000"/>
                </a:schemeClr>
              </a:solidFill>
              <a:latin typeface="Century Gothic" panose="020B0502020202020204" pitchFamily="34" charset="0"/>
            </a:rPr>
            <a:t>Seguiente</a:t>
          </a:r>
        </a:p>
      </xdr:txBody>
    </xdr:sp>
    <xdr:clientData/>
  </xdr:twoCellAnchor>
  <xdr:twoCellAnchor>
    <xdr:from>
      <xdr:col>17</xdr:col>
      <xdr:colOff>32656</xdr:colOff>
      <xdr:row>1</xdr:row>
      <xdr:rowOff>533399</xdr:rowOff>
    </xdr:from>
    <xdr:to>
      <xdr:col>17</xdr:col>
      <xdr:colOff>1036864</xdr:colOff>
      <xdr:row>3</xdr:row>
      <xdr:rowOff>32655</xdr:rowOff>
    </xdr:to>
    <xdr:sp macro="" textlink="">
      <xdr:nvSpPr>
        <xdr:cNvPr id="19" name="TextBox 22">
          <a:extLst>
            <a:ext uri="{FF2B5EF4-FFF2-40B4-BE49-F238E27FC236}">
              <a16:creationId xmlns:a16="http://schemas.microsoft.com/office/drawing/2014/main" id="{11DC502A-A744-4DB4-B671-111CDB516E55}"/>
            </a:ext>
          </a:extLst>
        </xdr:cNvPr>
        <xdr:cNvSpPr txBox="1"/>
      </xdr:nvSpPr>
      <xdr:spPr>
        <a:xfrm>
          <a:off x="16129906" y="676274"/>
          <a:ext cx="1004208" cy="299356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algn="ctr"/>
          <a:r>
            <a:rPr lang="es-MX" sz="1200">
              <a:solidFill>
                <a:schemeClr val="tx1">
                  <a:lumMod val="75000"/>
                  <a:lumOff val="25000"/>
                </a:schemeClr>
              </a:solidFill>
              <a:latin typeface="Century Gothic" panose="020B0502020202020204" pitchFamily="34" charset="0"/>
            </a:rPr>
            <a:t>Anterior</a:t>
          </a:r>
        </a:p>
      </xdr:txBody>
    </xdr:sp>
    <xdr:clientData/>
  </xdr:twoCellAnchor>
  <xdr:twoCellAnchor>
    <xdr:from>
      <xdr:col>18</xdr:col>
      <xdr:colOff>455840</xdr:colOff>
      <xdr:row>1</xdr:row>
      <xdr:rowOff>20411</xdr:rowOff>
    </xdr:from>
    <xdr:to>
      <xdr:col>18</xdr:col>
      <xdr:colOff>836840</xdr:colOff>
      <xdr:row>1</xdr:row>
      <xdr:rowOff>503467</xdr:rowOff>
    </xdr:to>
    <xdr:sp macro="" textlink="">
      <xdr:nvSpPr>
        <xdr:cNvPr id="20" name="Isosceles Triangle 23">
          <a:extLst>
            <a:ext uri="{FF2B5EF4-FFF2-40B4-BE49-F238E27FC236}">
              <a16:creationId xmlns:a16="http://schemas.microsoft.com/office/drawing/2014/main" id="{B4ACD5A6-DB03-4DC2-A4BB-B836E50D473D}"/>
            </a:ext>
          </a:extLst>
        </xdr:cNvPr>
        <xdr:cNvSpPr/>
      </xdr:nvSpPr>
      <xdr:spPr>
        <a:xfrm rot="5400000">
          <a:off x="18035587" y="214314"/>
          <a:ext cx="483056" cy="381000"/>
        </a:xfrm>
        <a:prstGeom prst="triangle">
          <a:avLst/>
        </a:prstGeom>
        <a:solidFill>
          <a:schemeClr val="tx1">
            <a:lumMod val="75000"/>
            <a:lumOff val="25000"/>
          </a:schemeClr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marL="0" indent="0" algn="l"/>
          <a:endParaRPr lang="es-MX" sz="1100">
            <a:solidFill>
              <a:schemeClr val="lt1"/>
            </a:solidFill>
            <a:latin typeface="+mn-lt"/>
            <a:ea typeface="+mn-ea"/>
            <a:cs typeface="+mn-cs"/>
          </a:endParaRPr>
        </a:p>
      </xdr:txBody>
    </xdr:sp>
    <xdr:clientData/>
  </xdr:twoCellAnchor>
  <xdr:twoCellAnchor>
    <xdr:from>
      <xdr:col>17</xdr:col>
      <xdr:colOff>328675</xdr:colOff>
      <xdr:row>1</xdr:row>
      <xdr:rowOff>54058</xdr:rowOff>
    </xdr:from>
    <xdr:to>
      <xdr:col>17</xdr:col>
      <xdr:colOff>709675</xdr:colOff>
      <xdr:row>1</xdr:row>
      <xdr:rowOff>537114</xdr:rowOff>
    </xdr:to>
    <xdr:sp macro="" textlink="">
      <xdr:nvSpPr>
        <xdr:cNvPr id="26" name="Isosceles Triangle 25">
          <a:extLst>
            <a:ext uri="{FF2B5EF4-FFF2-40B4-BE49-F238E27FC236}">
              <a16:creationId xmlns:a16="http://schemas.microsoft.com/office/drawing/2014/main" id="{441A5B3A-22F0-468C-A479-4D5B85359C34}"/>
            </a:ext>
          </a:extLst>
        </xdr:cNvPr>
        <xdr:cNvSpPr/>
      </xdr:nvSpPr>
      <xdr:spPr>
        <a:xfrm rot="16200000">
          <a:off x="16452829" y="243631"/>
          <a:ext cx="483056" cy="381000"/>
        </a:xfrm>
        <a:prstGeom prst="triangle">
          <a:avLst/>
        </a:prstGeom>
        <a:solidFill>
          <a:schemeClr val="tx1">
            <a:lumMod val="75000"/>
            <a:lumOff val="25000"/>
          </a:schemeClr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marL="0" indent="0" algn="l"/>
          <a:endParaRPr lang="es-MX" sz="1100">
            <a:solidFill>
              <a:schemeClr val="lt1"/>
            </a:solidFill>
            <a:latin typeface="+mn-lt"/>
            <a:ea typeface="+mn-ea"/>
            <a:cs typeface="+mn-cs"/>
          </a:endParaRPr>
        </a:p>
      </xdr:txBody>
    </xdr:sp>
    <xdr:clientData/>
  </xdr:twoCellAnchor>
  <xdr:twoCellAnchor>
    <xdr:from>
      <xdr:col>15</xdr:col>
      <xdr:colOff>1321210</xdr:colOff>
      <xdr:row>1</xdr:row>
      <xdr:rowOff>0</xdr:rowOff>
    </xdr:from>
    <xdr:to>
      <xdr:col>17</xdr:col>
      <xdr:colOff>26341</xdr:colOff>
      <xdr:row>2</xdr:row>
      <xdr:rowOff>105027</xdr:rowOff>
    </xdr:to>
    <xdr:sp macro="" textlink="">
      <xdr:nvSpPr>
        <xdr:cNvPr id="21" name="Retângulo 20">
          <a:hlinkClick xmlns:r="http://schemas.openxmlformats.org/officeDocument/2006/relationships" r:id="rId13"/>
          <a:extLst>
            <a:ext uri="{FF2B5EF4-FFF2-40B4-BE49-F238E27FC236}">
              <a16:creationId xmlns:a16="http://schemas.microsoft.com/office/drawing/2014/main" id="{31DDD617-FEC9-4135-8365-78C3007CAED5}"/>
            </a:ext>
          </a:extLst>
        </xdr:cNvPr>
        <xdr:cNvSpPr/>
      </xdr:nvSpPr>
      <xdr:spPr>
        <a:xfrm>
          <a:off x="14364315" y="138266"/>
          <a:ext cx="1777711" cy="658092"/>
        </a:xfrm>
        <a:prstGeom prst="rect">
          <a:avLst/>
        </a:prstGeom>
        <a:solidFill>
          <a:schemeClr val="bg1"/>
        </a:solidFill>
        <a:ln>
          <a:solidFill>
            <a:schemeClr val="bg2">
              <a:lumMod val="75000"/>
            </a:schemeClr>
          </a:solidFill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ctr"/>
          <a:r>
            <a:rPr lang="pt-BR" sz="1800">
              <a:solidFill>
                <a:sysClr val="windowText" lastClr="000000"/>
              </a:solidFill>
              <a:latin typeface="Century Gothic" panose="020B0502020202020204" pitchFamily="34" charset="0"/>
            </a:rPr>
            <a:t>RESUMO</a:t>
          </a:r>
          <a:r>
            <a:rPr lang="pt-BR" sz="1800" baseline="0">
              <a:solidFill>
                <a:sysClr val="windowText" lastClr="000000"/>
              </a:solidFill>
              <a:latin typeface="Century Gothic" panose="020B0502020202020204" pitchFamily="34" charset="0"/>
            </a:rPr>
            <a:t> DOS ITENS</a:t>
          </a:r>
          <a:endParaRPr lang="pt-BR" sz="1800">
            <a:solidFill>
              <a:sysClr val="windowText" lastClr="000000"/>
            </a:solidFill>
            <a:latin typeface="Century Gothic" panose="020B0502020202020204" pitchFamily="34" charset="0"/>
          </a:endParaRPr>
        </a:p>
      </xdr:txBody>
    </xdr:sp>
    <xdr:clientData/>
  </xdr:twoCellAnchor>
  <xdr:twoCellAnchor>
    <xdr:from>
      <xdr:col>9</xdr:col>
      <xdr:colOff>76815</xdr:colOff>
      <xdr:row>0</xdr:row>
      <xdr:rowOff>92177</xdr:rowOff>
    </xdr:from>
    <xdr:to>
      <xdr:col>11</xdr:col>
      <xdr:colOff>460888</xdr:colOff>
      <xdr:row>1</xdr:row>
      <xdr:rowOff>399435</xdr:rowOff>
    </xdr:to>
    <xdr:sp macro="" textlink="">
      <xdr:nvSpPr>
        <xdr:cNvPr id="22" name="Retângulo 21">
          <a:hlinkClick xmlns:r="http://schemas.openxmlformats.org/officeDocument/2006/relationships" r:id="rId14"/>
          <a:extLst>
            <a:ext uri="{FF2B5EF4-FFF2-40B4-BE49-F238E27FC236}">
              <a16:creationId xmlns:a16="http://schemas.microsoft.com/office/drawing/2014/main" id="{8FE64474-23E7-4CB6-8ADE-607164C9900D}"/>
            </a:ext>
          </a:extLst>
        </xdr:cNvPr>
        <xdr:cNvSpPr/>
      </xdr:nvSpPr>
      <xdr:spPr>
        <a:xfrm>
          <a:off x="5300202" y="92177"/>
          <a:ext cx="2058630" cy="445524"/>
        </a:xfrm>
        <a:prstGeom prst="rect">
          <a:avLst/>
        </a:prstGeom>
        <a:solidFill>
          <a:schemeClr val="bg1"/>
        </a:solidFill>
        <a:ln>
          <a:solidFill>
            <a:schemeClr val="bg2">
              <a:lumMod val="75000"/>
            </a:schemeClr>
          </a:solidFill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ctr"/>
          <a:r>
            <a:rPr lang="pt-BR" sz="1800">
              <a:solidFill>
                <a:sysClr val="windowText" lastClr="000000"/>
              </a:solidFill>
              <a:latin typeface="Century Gothic" panose="020B0502020202020204" pitchFamily="34" charset="0"/>
            </a:rPr>
            <a:t>INSTRUÇÕES</a:t>
          </a:r>
        </a:p>
      </xdr:txBody>
    </xdr:sp>
    <xdr:clientData/>
  </xdr:twoCellAnchor>
</xdr:wsDr>
</file>

<file path=xl/drawings/drawing7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405247</xdr:colOff>
      <xdr:row>0</xdr:row>
      <xdr:rowOff>94384</xdr:rowOff>
    </xdr:from>
    <xdr:to>
      <xdr:col>1</xdr:col>
      <xdr:colOff>557646</xdr:colOff>
      <xdr:row>1</xdr:row>
      <xdr:rowOff>409575</xdr:rowOff>
    </xdr:to>
    <xdr:pic>
      <xdr:nvPicPr>
        <xdr:cNvPr id="9" name="Imagem 9">
          <a:extLst>
            <a:ext uri="{FF2B5EF4-FFF2-40B4-BE49-F238E27FC236}">
              <a16:creationId xmlns:a16="http://schemas.microsoft.com/office/drawing/2014/main" id="{A9E60513-3E08-4ACA-BF3C-5F13127890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05247" y="94384"/>
          <a:ext cx="761999" cy="867641"/>
        </a:xfrm>
        <a:prstGeom prst="rect">
          <a:avLst/>
        </a:prstGeom>
      </xdr:spPr>
    </xdr:pic>
    <xdr:clientData/>
  </xdr:twoCellAnchor>
  <xdr:twoCellAnchor>
    <xdr:from>
      <xdr:col>27</xdr:col>
      <xdr:colOff>28864</xdr:colOff>
      <xdr:row>0</xdr:row>
      <xdr:rowOff>83705</xdr:rowOff>
    </xdr:from>
    <xdr:to>
      <xdr:col>28</xdr:col>
      <xdr:colOff>317500</xdr:colOff>
      <xdr:row>1</xdr:row>
      <xdr:rowOff>395432</xdr:rowOff>
    </xdr:to>
    <xdr:grpSp>
      <xdr:nvGrpSpPr>
        <xdr:cNvPr id="10" name="Agrupar 2">
          <a:extLst>
            <a:ext uri="{FF2B5EF4-FFF2-40B4-BE49-F238E27FC236}">
              <a16:creationId xmlns:a16="http://schemas.microsoft.com/office/drawing/2014/main" id="{14D1E831-3A26-4192-94CE-9EB11458C339}"/>
            </a:ext>
          </a:extLst>
        </xdr:cNvPr>
        <xdr:cNvGrpSpPr/>
      </xdr:nvGrpSpPr>
      <xdr:grpSpPr>
        <a:xfrm>
          <a:off x="19764664" y="83705"/>
          <a:ext cx="936336" cy="870527"/>
          <a:chOff x="21197455" y="95624"/>
          <a:chExt cx="1145098" cy="1203240"/>
        </a:xfrm>
      </xdr:grpSpPr>
      <xdr:pic>
        <xdr:nvPicPr>
          <xdr:cNvPr id="11" name="Gráfico 7" descr="Início com preenchimento sólido">
            <a:hlinkClick xmlns:r="http://schemas.openxmlformats.org/officeDocument/2006/relationships" r:id="rId2"/>
            <a:extLst>
              <a:ext uri="{FF2B5EF4-FFF2-40B4-BE49-F238E27FC236}">
                <a16:creationId xmlns:a16="http://schemas.microsoft.com/office/drawing/2014/main" id="{5A779A7A-0268-4224-6349-3479EEABF45F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3">
            <a:extLst>
              <a:ext uri="{28A0092B-C50C-407E-A947-70E740481C1C}">
                <a14:useLocalDpi xmlns:a14="http://schemas.microsoft.com/office/drawing/2010/main" val="0"/>
              </a:ext>
              <a:ext uri="{96DAC541-7B7A-43D3-8B79-37D633B846F1}">
                <asvg:svgBlip xmlns:asvg="http://schemas.microsoft.com/office/drawing/2016/SVG/main" r:embed="rId4"/>
              </a:ext>
            </a:extLst>
          </a:blip>
          <a:stretch>
            <a:fillRect/>
          </a:stretch>
        </xdr:blipFill>
        <xdr:spPr>
          <a:xfrm>
            <a:off x="21332579" y="95624"/>
            <a:ext cx="900752" cy="943467"/>
          </a:xfrm>
          <a:prstGeom prst="rect">
            <a:avLst/>
          </a:prstGeom>
        </xdr:spPr>
      </xdr:pic>
      <xdr:sp macro="" textlink="">
        <xdr:nvSpPr>
          <xdr:cNvPr id="12" name="TextBox 18">
            <a:extLst>
              <a:ext uri="{FF2B5EF4-FFF2-40B4-BE49-F238E27FC236}">
                <a16:creationId xmlns:a16="http://schemas.microsoft.com/office/drawing/2014/main" id="{44385017-F427-D485-CEBC-559DBDCC3C8B}"/>
              </a:ext>
            </a:extLst>
          </xdr:cNvPr>
          <xdr:cNvSpPr txBox="1"/>
        </xdr:nvSpPr>
        <xdr:spPr>
          <a:xfrm>
            <a:off x="21197455" y="923546"/>
            <a:ext cx="1145098" cy="375318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pPr algn="ctr"/>
            <a:r>
              <a:rPr lang="es-MX" sz="1600">
                <a:solidFill>
                  <a:schemeClr val="tx1">
                    <a:lumMod val="75000"/>
                    <a:lumOff val="25000"/>
                  </a:schemeClr>
                </a:solidFill>
                <a:latin typeface="Century Gothic" panose="020B0502020202020204" pitchFamily="34" charset="0"/>
              </a:rPr>
              <a:t>Inicio</a:t>
            </a:r>
          </a:p>
        </xdr:txBody>
      </xdr:sp>
    </xdr:grpSp>
    <xdr:clientData/>
  </xdr:twoCellAnchor>
  <xdr:twoCellAnchor>
    <xdr:from>
      <xdr:col>2</xdr:col>
      <xdr:colOff>0</xdr:colOff>
      <xdr:row>5</xdr:row>
      <xdr:rowOff>0</xdr:rowOff>
    </xdr:from>
    <xdr:to>
      <xdr:col>6</xdr:col>
      <xdr:colOff>79375</xdr:colOff>
      <xdr:row>33</xdr:row>
      <xdr:rowOff>79375</xdr:rowOff>
    </xdr:to>
    <xdr:graphicFrame macro="">
      <xdr:nvGraphicFramePr>
        <xdr:cNvPr id="13" name="Gráfico 12">
          <a:extLst>
            <a:ext uri="{FF2B5EF4-FFF2-40B4-BE49-F238E27FC236}">
              <a16:creationId xmlns:a16="http://schemas.microsoft.com/office/drawing/2014/main" id="{AF14E169-BD29-4D3B-A4F9-60DB908DBCA7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5"/>
        </a:graphicData>
      </a:graphic>
    </xdr:graphicFrame>
    <xdr:clientData/>
  </xdr:twoCellAnchor>
  <xdr:twoCellAnchor>
    <xdr:from>
      <xdr:col>6</xdr:col>
      <xdr:colOff>301624</xdr:colOff>
      <xdr:row>5</xdr:row>
      <xdr:rowOff>31748</xdr:rowOff>
    </xdr:from>
    <xdr:to>
      <xdr:col>19</xdr:col>
      <xdr:colOff>142875</xdr:colOff>
      <xdr:row>35</xdr:row>
      <xdr:rowOff>792</xdr:rowOff>
    </xdr:to>
    <xdr:graphicFrame macro="">
      <xdr:nvGraphicFramePr>
        <xdr:cNvPr id="14" name="Gráfico 13">
          <a:extLst>
            <a:ext uri="{FF2B5EF4-FFF2-40B4-BE49-F238E27FC236}">
              <a16:creationId xmlns:a16="http://schemas.microsoft.com/office/drawing/2014/main" id="{9A318ECA-298F-4541-AE63-C1CA4AF32D80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6"/>
        </a:graphicData>
      </a:graphic>
    </xdr:graphicFrame>
    <xdr:clientData/>
  </xdr:twoCellAnchor>
  <xdr:twoCellAnchor>
    <xdr:from>
      <xdr:col>2</xdr:col>
      <xdr:colOff>2714625</xdr:colOff>
      <xdr:row>0</xdr:row>
      <xdr:rowOff>238125</xdr:rowOff>
    </xdr:from>
    <xdr:to>
      <xdr:col>4</xdr:col>
      <xdr:colOff>492126</xdr:colOff>
      <xdr:row>3</xdr:row>
      <xdr:rowOff>27420</xdr:rowOff>
    </xdr:to>
    <xdr:grpSp>
      <xdr:nvGrpSpPr>
        <xdr:cNvPr id="20" name="Agrupar 19">
          <a:extLst>
            <a:ext uri="{FF2B5EF4-FFF2-40B4-BE49-F238E27FC236}">
              <a16:creationId xmlns:a16="http://schemas.microsoft.com/office/drawing/2014/main" id="{4428AD5E-FBAE-F78C-DC24-AFB1DBB16CFA}"/>
            </a:ext>
          </a:extLst>
        </xdr:cNvPr>
        <xdr:cNvGrpSpPr/>
      </xdr:nvGrpSpPr>
      <xdr:grpSpPr>
        <a:xfrm>
          <a:off x="4010025" y="238125"/>
          <a:ext cx="1320801" cy="1097395"/>
          <a:chOff x="12763500" y="2460625"/>
          <a:chExt cx="1143001" cy="1091045"/>
        </a:xfrm>
      </xdr:grpSpPr>
      <xdr:sp macro="" textlink="">
        <xdr:nvSpPr>
          <xdr:cNvPr id="18" name="Elipse 17">
            <a:extLst>
              <a:ext uri="{FF2B5EF4-FFF2-40B4-BE49-F238E27FC236}">
                <a16:creationId xmlns:a16="http://schemas.microsoft.com/office/drawing/2014/main" id="{A17478C1-B444-7556-67D4-8F85CA3E1858}"/>
              </a:ext>
            </a:extLst>
          </xdr:cNvPr>
          <xdr:cNvSpPr/>
        </xdr:nvSpPr>
        <xdr:spPr>
          <a:xfrm>
            <a:off x="12763500" y="2460625"/>
            <a:ext cx="1143001" cy="1091045"/>
          </a:xfrm>
          <a:prstGeom prst="ellipse">
            <a:avLst/>
          </a:prstGeom>
          <a:solidFill>
            <a:schemeClr val="bg1"/>
          </a:solidFill>
          <a:ln>
            <a:noFill/>
          </a:ln>
          <a:effectLst>
            <a:outerShdw blurRad="63500" sx="102000" sy="102000" algn="ctr" rotWithShape="0">
              <a:prstClr val="black">
                <a:alpha val="40000"/>
              </a:prstClr>
            </a:outerShdw>
          </a:effectLst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b"/>
          <a:lstStyle/>
          <a:p>
            <a:pPr lvl="0" algn="ctr"/>
            <a:endParaRPr lang="pt-BR" sz="1100">
              <a:latin typeface="Century Gothic" panose="020B0502020202020204" pitchFamily="34" charset="0"/>
            </a:endParaRPr>
          </a:p>
        </xdr:txBody>
      </xdr:sp>
      <xdr:pic>
        <xdr:nvPicPr>
          <xdr:cNvPr id="16" name="Gráfico 15" descr="Gráfico de barras estrutura de tópicos">
            <a:extLst>
              <a:ext uri="{FF2B5EF4-FFF2-40B4-BE49-F238E27FC236}">
                <a16:creationId xmlns:a16="http://schemas.microsoft.com/office/drawing/2014/main" id="{C1153173-4F90-ADF5-60A8-7BBD105BAFD9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7">
            <a:extLst>
              <a:ext uri="{28A0092B-C50C-407E-A947-70E740481C1C}">
                <a14:useLocalDpi xmlns:a14="http://schemas.microsoft.com/office/drawing/2010/main" val="0"/>
              </a:ext>
              <a:ext uri="{96DAC541-7B7A-43D3-8B79-37D633B846F1}">
                <asvg:svgBlip xmlns:asvg="http://schemas.microsoft.com/office/drawing/2016/SVG/main" r:embed="rId8"/>
              </a:ext>
            </a:extLst>
          </a:blip>
          <a:stretch>
            <a:fillRect/>
          </a:stretch>
        </xdr:blipFill>
        <xdr:spPr>
          <a:xfrm>
            <a:off x="12842875" y="2555875"/>
            <a:ext cx="914400" cy="914400"/>
          </a:xfrm>
          <a:prstGeom prst="rect">
            <a:avLst/>
          </a:prstGeom>
        </xdr:spPr>
      </xdr:pic>
    </xdr:grpSp>
    <xdr:clientData/>
  </xdr:twoCellAnchor>
  <xdr:twoCellAnchor>
    <xdr:from>
      <xdr:col>19</xdr:col>
      <xdr:colOff>190499</xdr:colOff>
      <xdr:row>5</xdr:row>
      <xdr:rowOff>47624</xdr:rowOff>
    </xdr:from>
    <xdr:to>
      <xdr:col>28</xdr:col>
      <xdr:colOff>555624</xdr:colOff>
      <xdr:row>33</xdr:row>
      <xdr:rowOff>63499</xdr:rowOff>
    </xdr:to>
    <xdr:graphicFrame macro="">
      <xdr:nvGraphicFramePr>
        <xdr:cNvPr id="15" name="Gráfico 14">
          <a:extLst>
            <a:ext uri="{FF2B5EF4-FFF2-40B4-BE49-F238E27FC236}">
              <a16:creationId xmlns:a16="http://schemas.microsoft.com/office/drawing/2014/main" id="{80540286-55E5-4AA2-BEFE-3DF9ADC26166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9"/>
        </a:graphicData>
      </a:graphic>
    </xdr:graphicFrame>
    <xdr:clientData/>
  </xdr:twoCellAnchor>
  <xdr:twoCellAnchor>
    <xdr:from>
      <xdr:col>23</xdr:col>
      <xdr:colOff>523875</xdr:colOff>
      <xdr:row>0</xdr:row>
      <xdr:rowOff>238125</xdr:rowOff>
    </xdr:from>
    <xdr:to>
      <xdr:col>26</xdr:col>
      <xdr:colOff>491836</xdr:colOff>
      <xdr:row>1</xdr:row>
      <xdr:rowOff>476250</xdr:rowOff>
    </xdr:to>
    <xdr:sp macro="" textlink="">
      <xdr:nvSpPr>
        <xdr:cNvPr id="17" name="Retângulo 16">
          <a:hlinkClick xmlns:r="http://schemas.openxmlformats.org/officeDocument/2006/relationships" r:id="rId10"/>
          <a:extLst>
            <a:ext uri="{FF2B5EF4-FFF2-40B4-BE49-F238E27FC236}">
              <a16:creationId xmlns:a16="http://schemas.microsoft.com/office/drawing/2014/main" id="{5C3DFD88-5961-45B4-8A54-598CE51B7EFE}"/>
            </a:ext>
          </a:extLst>
        </xdr:cNvPr>
        <xdr:cNvSpPr/>
      </xdr:nvSpPr>
      <xdr:spPr>
        <a:xfrm>
          <a:off x="16615352" y="238125"/>
          <a:ext cx="1786370" cy="786534"/>
        </a:xfrm>
        <a:prstGeom prst="rect">
          <a:avLst/>
        </a:prstGeom>
        <a:solidFill>
          <a:schemeClr val="bg1"/>
        </a:solidFill>
        <a:ln>
          <a:solidFill>
            <a:schemeClr val="bg2">
              <a:lumMod val="75000"/>
            </a:schemeClr>
          </a:solidFill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ctr"/>
          <a:r>
            <a:rPr lang="pt-BR" sz="1800">
              <a:solidFill>
                <a:sysClr val="windowText" lastClr="000000"/>
              </a:solidFill>
              <a:latin typeface="Century Gothic" panose="020B0502020202020204" pitchFamily="34" charset="0"/>
            </a:rPr>
            <a:t>RESUMO</a:t>
          </a:r>
          <a:r>
            <a:rPr lang="pt-BR" sz="1800" baseline="0">
              <a:solidFill>
                <a:sysClr val="windowText" lastClr="000000"/>
              </a:solidFill>
              <a:latin typeface="Century Gothic" panose="020B0502020202020204" pitchFamily="34" charset="0"/>
            </a:rPr>
            <a:t> DOS ITENS</a:t>
          </a:r>
          <a:endParaRPr lang="pt-BR" sz="1800">
            <a:solidFill>
              <a:sysClr val="windowText" lastClr="000000"/>
            </a:solidFill>
            <a:latin typeface="Century Gothic" panose="020B0502020202020204" pitchFamily="34" charset="0"/>
          </a:endParaRPr>
        </a:p>
      </xdr:txBody>
    </xdr:sp>
    <xdr:clientData/>
  </xdr:twoCellAnchor>
</xdr:wsDr>
</file>

<file path=xl/drawings/drawing8.xml><?xml version="1.0" encoding="utf-8"?>
<xdr:wsDr xmlns:xdr="http://schemas.openxmlformats.org/drawingml/2006/spreadsheetDrawing" xmlns:a="http://schemas.openxmlformats.org/drawingml/2006/main">
  <xdr:twoCellAnchor>
    <xdr:from>
      <xdr:col>25</xdr:col>
      <xdr:colOff>155864</xdr:colOff>
      <xdr:row>0</xdr:row>
      <xdr:rowOff>51955</xdr:rowOff>
    </xdr:from>
    <xdr:to>
      <xdr:col>25</xdr:col>
      <xdr:colOff>1194955</xdr:colOff>
      <xdr:row>2</xdr:row>
      <xdr:rowOff>363682</xdr:rowOff>
    </xdr:to>
    <xdr:grpSp>
      <xdr:nvGrpSpPr>
        <xdr:cNvPr id="171" name="Agrupar 2">
          <a:extLst>
            <a:ext uri="{FF2B5EF4-FFF2-40B4-BE49-F238E27FC236}">
              <a16:creationId xmlns:a16="http://schemas.microsoft.com/office/drawing/2014/main" id="{1C095A14-5115-71F8-DB21-8EFD87681944}"/>
            </a:ext>
          </a:extLst>
        </xdr:cNvPr>
        <xdr:cNvGrpSpPr/>
      </xdr:nvGrpSpPr>
      <xdr:grpSpPr>
        <a:xfrm>
          <a:off x="18075564" y="51955"/>
          <a:ext cx="1039091" cy="1010227"/>
          <a:chOff x="21197455" y="95624"/>
          <a:chExt cx="1145098" cy="1203240"/>
        </a:xfrm>
      </xdr:grpSpPr>
      <xdr:pic>
        <xdr:nvPicPr>
          <xdr:cNvPr id="172" name="Gráfico 7" descr="Início com preenchimento sólido">
            <a:hlinkClick xmlns:r="http://schemas.openxmlformats.org/officeDocument/2006/relationships" r:id="rId1"/>
            <a:extLst>
              <a:ext uri="{FF2B5EF4-FFF2-40B4-BE49-F238E27FC236}">
                <a16:creationId xmlns:a16="http://schemas.microsoft.com/office/drawing/2014/main" id="{0107294C-87F6-4C38-8E12-974B27C8F76A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">
            <a:extLst>
              <a:ext uri="{28A0092B-C50C-407E-A947-70E740481C1C}">
                <a14:useLocalDpi xmlns:a14="http://schemas.microsoft.com/office/drawing/2010/main" val="0"/>
              </a:ext>
              <a:ext uri="{96DAC541-7B7A-43D3-8B79-37D633B846F1}">
                <asvg:svgBlip xmlns:asvg="http://schemas.microsoft.com/office/drawing/2016/SVG/main" r:embed="rId3"/>
              </a:ext>
            </a:extLst>
          </a:blip>
          <a:stretch>
            <a:fillRect/>
          </a:stretch>
        </xdr:blipFill>
        <xdr:spPr>
          <a:xfrm>
            <a:off x="21332579" y="95624"/>
            <a:ext cx="900752" cy="943467"/>
          </a:xfrm>
          <a:prstGeom prst="rect">
            <a:avLst/>
          </a:prstGeom>
        </xdr:spPr>
      </xdr:pic>
      <xdr:sp macro="" textlink="">
        <xdr:nvSpPr>
          <xdr:cNvPr id="173" name="TextBox 18">
            <a:extLst>
              <a:ext uri="{FF2B5EF4-FFF2-40B4-BE49-F238E27FC236}">
                <a16:creationId xmlns:a16="http://schemas.microsoft.com/office/drawing/2014/main" id="{48AFC0B1-0400-4EBC-BD6E-085DA8C5E212}"/>
              </a:ext>
            </a:extLst>
          </xdr:cNvPr>
          <xdr:cNvSpPr txBox="1"/>
        </xdr:nvSpPr>
        <xdr:spPr>
          <a:xfrm>
            <a:off x="21197455" y="923546"/>
            <a:ext cx="1145098" cy="375318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pPr algn="ctr"/>
            <a:r>
              <a:rPr lang="es-MX" sz="1600">
                <a:solidFill>
                  <a:schemeClr val="tx1">
                    <a:lumMod val="75000"/>
                    <a:lumOff val="25000"/>
                  </a:schemeClr>
                </a:solidFill>
                <a:latin typeface="Century Gothic" panose="020B0502020202020204" pitchFamily="34" charset="0"/>
              </a:rPr>
              <a:t>Inicio</a:t>
            </a:r>
          </a:p>
        </xdr:txBody>
      </xdr:sp>
    </xdr:grpSp>
    <xdr:clientData/>
  </xdr:twoCellAnchor>
  <xdr:twoCellAnchor editAs="oneCell">
    <xdr:from>
      <xdr:col>1</xdr:col>
      <xdr:colOff>329047</xdr:colOff>
      <xdr:row>1</xdr:row>
      <xdr:rowOff>103909</xdr:rowOff>
    </xdr:from>
    <xdr:to>
      <xdr:col>2</xdr:col>
      <xdr:colOff>64655</xdr:colOff>
      <xdr:row>2</xdr:row>
      <xdr:rowOff>534547</xdr:rowOff>
    </xdr:to>
    <xdr:pic>
      <xdr:nvPicPr>
        <xdr:cNvPr id="140" name="Imagem 9">
          <a:extLst>
            <a:ext uri="{FF2B5EF4-FFF2-40B4-BE49-F238E27FC236}">
              <a16:creationId xmlns:a16="http://schemas.microsoft.com/office/drawing/2014/main" id="{2AC89EEA-AA42-4019-AD1E-E86F64ABB0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02229" y="242454"/>
          <a:ext cx="761999" cy="983088"/>
        </a:xfrm>
        <a:prstGeom prst="rect">
          <a:avLst/>
        </a:prstGeom>
      </xdr:spPr>
    </xdr:pic>
    <xdr:clientData/>
  </xdr:twoCellAnchor>
  <xdr:twoCellAnchor>
    <xdr:from>
      <xdr:col>5</xdr:col>
      <xdr:colOff>196274</xdr:colOff>
      <xdr:row>1</xdr:row>
      <xdr:rowOff>158751</xdr:rowOff>
    </xdr:from>
    <xdr:to>
      <xdr:col>5</xdr:col>
      <xdr:colOff>1238250</xdr:colOff>
      <xdr:row>3</xdr:row>
      <xdr:rowOff>51955</xdr:rowOff>
    </xdr:to>
    <xdr:grpSp>
      <xdr:nvGrpSpPr>
        <xdr:cNvPr id="184" name="Agrupar 183">
          <a:extLst>
            <a:ext uri="{FF2B5EF4-FFF2-40B4-BE49-F238E27FC236}">
              <a16:creationId xmlns:a16="http://schemas.microsoft.com/office/drawing/2014/main" id="{2B55590D-F0F8-6BE7-53A8-BEAB9AB9CBDB}"/>
            </a:ext>
          </a:extLst>
        </xdr:cNvPr>
        <xdr:cNvGrpSpPr/>
      </xdr:nvGrpSpPr>
      <xdr:grpSpPr>
        <a:xfrm>
          <a:off x="5263574" y="298451"/>
          <a:ext cx="1041976" cy="1010804"/>
          <a:chOff x="4883728" y="173182"/>
          <a:chExt cx="1143001" cy="1125682"/>
        </a:xfrm>
      </xdr:grpSpPr>
      <xdr:sp macro="" textlink="">
        <xdr:nvSpPr>
          <xdr:cNvPr id="181" name="Elipse 180">
            <a:extLst>
              <a:ext uri="{FF2B5EF4-FFF2-40B4-BE49-F238E27FC236}">
                <a16:creationId xmlns:a16="http://schemas.microsoft.com/office/drawing/2014/main" id="{9D154636-08F0-41D7-07F3-D50D2EF05DE5}"/>
              </a:ext>
            </a:extLst>
          </xdr:cNvPr>
          <xdr:cNvSpPr/>
        </xdr:nvSpPr>
        <xdr:spPr>
          <a:xfrm>
            <a:off x="4883728" y="207819"/>
            <a:ext cx="1143001" cy="1091045"/>
          </a:xfrm>
          <a:prstGeom prst="ellipse">
            <a:avLst/>
          </a:prstGeom>
          <a:solidFill>
            <a:schemeClr val="bg1"/>
          </a:solidFill>
          <a:ln>
            <a:noFill/>
          </a:ln>
          <a:effectLst>
            <a:outerShdw blurRad="63500" sx="102000" sy="102000" algn="ctr" rotWithShape="0">
              <a:prstClr val="black">
                <a:alpha val="40000"/>
              </a:prstClr>
            </a:outerShdw>
          </a:effectLst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b"/>
          <a:lstStyle/>
          <a:p>
            <a:pPr lvl="0" algn="ctr"/>
            <a:endParaRPr lang="pt-BR" sz="1100">
              <a:latin typeface="Century Gothic" panose="020B0502020202020204" pitchFamily="34" charset="0"/>
            </a:endParaRPr>
          </a:p>
        </xdr:txBody>
      </xdr:sp>
      <xdr:pic>
        <xdr:nvPicPr>
          <xdr:cNvPr id="183" name="Imagem 182">
            <a:extLst>
              <a:ext uri="{FF2B5EF4-FFF2-40B4-BE49-F238E27FC236}">
                <a16:creationId xmlns:a16="http://schemas.microsoft.com/office/drawing/2014/main" id="{7A3760EE-0DF2-48FC-AE49-80EA195062F5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5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4935682" y="173182"/>
            <a:ext cx="995267" cy="1116156"/>
          </a:xfrm>
          <a:prstGeom prst="rect">
            <a:avLst/>
          </a:prstGeom>
        </xdr:spPr>
      </xdr:pic>
    </xdr:grpSp>
    <xdr:clientData/>
  </xdr:twoCellAnchor>
  <xdr:twoCellAnchor>
    <xdr:from>
      <xdr:col>25</xdr:col>
      <xdr:colOff>1350819</xdr:colOff>
      <xdr:row>1</xdr:row>
      <xdr:rowOff>207819</xdr:rowOff>
    </xdr:from>
    <xdr:to>
      <xdr:col>27</xdr:col>
      <xdr:colOff>478848</xdr:colOff>
      <xdr:row>2</xdr:row>
      <xdr:rowOff>311729</xdr:rowOff>
    </xdr:to>
    <xdr:sp macro="" textlink="">
      <xdr:nvSpPr>
        <xdr:cNvPr id="9" name="Retângulo 8">
          <a:hlinkClick xmlns:r="http://schemas.openxmlformats.org/officeDocument/2006/relationships" r:id="rId6"/>
          <a:extLst>
            <a:ext uri="{FF2B5EF4-FFF2-40B4-BE49-F238E27FC236}">
              <a16:creationId xmlns:a16="http://schemas.microsoft.com/office/drawing/2014/main" id="{C73BB759-FF4A-4FD6-83BA-C9EC57E71AFF}"/>
            </a:ext>
          </a:extLst>
        </xdr:cNvPr>
        <xdr:cNvSpPr/>
      </xdr:nvSpPr>
      <xdr:spPr>
        <a:xfrm>
          <a:off x="18513137" y="346364"/>
          <a:ext cx="1777711" cy="658092"/>
        </a:xfrm>
        <a:prstGeom prst="rect">
          <a:avLst/>
        </a:prstGeom>
        <a:solidFill>
          <a:schemeClr val="bg1"/>
        </a:solidFill>
        <a:ln>
          <a:solidFill>
            <a:schemeClr val="bg2">
              <a:lumMod val="75000"/>
            </a:schemeClr>
          </a:solidFill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ctr"/>
          <a:r>
            <a:rPr lang="pt-BR" sz="1800">
              <a:solidFill>
                <a:sysClr val="windowText" lastClr="000000"/>
              </a:solidFill>
              <a:latin typeface="Century Gothic" panose="020B0502020202020204" pitchFamily="34" charset="0"/>
            </a:rPr>
            <a:t>RESUMO</a:t>
          </a:r>
          <a:r>
            <a:rPr lang="pt-BR" sz="1800" baseline="0">
              <a:solidFill>
                <a:sysClr val="windowText" lastClr="000000"/>
              </a:solidFill>
              <a:latin typeface="Century Gothic" panose="020B0502020202020204" pitchFamily="34" charset="0"/>
            </a:rPr>
            <a:t> DOS ITENS</a:t>
          </a:r>
          <a:endParaRPr lang="pt-BR" sz="1800">
            <a:solidFill>
              <a:sysClr val="windowText" lastClr="000000"/>
            </a:solidFill>
            <a:latin typeface="Century Gothic" panose="020B0502020202020204" pitchFamily="34" charset="0"/>
          </a:endParaRPr>
        </a:p>
      </xdr:txBody>
    </xdr:sp>
    <xdr:clientData/>
  </xdr:twoCellAnchor>
</xdr:wsDr>
</file>

<file path=xl/drawings/drawing9.xml><?xml version="1.0" encoding="utf-8"?>
<xdr:wsDr xmlns:xdr="http://schemas.openxmlformats.org/drawingml/2006/spreadsheetDrawing" xmlns:a="http://schemas.openxmlformats.org/drawingml/2006/main">
  <xdr:twoCellAnchor>
    <xdr:from>
      <xdr:col>25</xdr:col>
      <xdr:colOff>155865</xdr:colOff>
      <xdr:row>0</xdr:row>
      <xdr:rowOff>51955</xdr:rowOff>
    </xdr:from>
    <xdr:to>
      <xdr:col>25</xdr:col>
      <xdr:colOff>1108365</xdr:colOff>
      <xdr:row>2</xdr:row>
      <xdr:rowOff>363682</xdr:rowOff>
    </xdr:to>
    <xdr:grpSp>
      <xdr:nvGrpSpPr>
        <xdr:cNvPr id="2" name="Agrupar 2">
          <a:extLst>
            <a:ext uri="{FF2B5EF4-FFF2-40B4-BE49-F238E27FC236}">
              <a16:creationId xmlns:a16="http://schemas.microsoft.com/office/drawing/2014/main" id="{B72154E2-B114-4842-B289-93A4A4687A59}"/>
            </a:ext>
          </a:extLst>
        </xdr:cNvPr>
        <xdr:cNvGrpSpPr/>
      </xdr:nvGrpSpPr>
      <xdr:grpSpPr>
        <a:xfrm>
          <a:off x="18024765" y="51955"/>
          <a:ext cx="952500" cy="1010227"/>
          <a:chOff x="21197455" y="95624"/>
          <a:chExt cx="1145098" cy="1203240"/>
        </a:xfrm>
      </xdr:grpSpPr>
      <xdr:pic>
        <xdr:nvPicPr>
          <xdr:cNvPr id="3" name="Gráfico 7" descr="Início com preenchimento sólido">
            <a:hlinkClick xmlns:r="http://schemas.openxmlformats.org/officeDocument/2006/relationships" r:id="rId1"/>
            <a:extLst>
              <a:ext uri="{FF2B5EF4-FFF2-40B4-BE49-F238E27FC236}">
                <a16:creationId xmlns:a16="http://schemas.microsoft.com/office/drawing/2014/main" id="{6D52D98E-D3D5-7537-4402-31D68B194E3A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">
            <a:extLst>
              <a:ext uri="{28A0092B-C50C-407E-A947-70E740481C1C}">
                <a14:useLocalDpi xmlns:a14="http://schemas.microsoft.com/office/drawing/2010/main" val="0"/>
              </a:ext>
              <a:ext uri="{96DAC541-7B7A-43D3-8B79-37D633B846F1}">
                <asvg:svgBlip xmlns:asvg="http://schemas.microsoft.com/office/drawing/2016/SVG/main" r:embed="rId3"/>
              </a:ext>
            </a:extLst>
          </a:blip>
          <a:stretch>
            <a:fillRect/>
          </a:stretch>
        </xdr:blipFill>
        <xdr:spPr>
          <a:xfrm>
            <a:off x="21332579" y="95624"/>
            <a:ext cx="900752" cy="943467"/>
          </a:xfrm>
          <a:prstGeom prst="rect">
            <a:avLst/>
          </a:prstGeom>
        </xdr:spPr>
      </xdr:pic>
      <xdr:sp macro="" textlink="">
        <xdr:nvSpPr>
          <xdr:cNvPr id="4" name="TextBox 18">
            <a:extLst>
              <a:ext uri="{FF2B5EF4-FFF2-40B4-BE49-F238E27FC236}">
                <a16:creationId xmlns:a16="http://schemas.microsoft.com/office/drawing/2014/main" id="{9829F545-0E1D-6CFD-3FA5-DC79BF065D8A}"/>
              </a:ext>
            </a:extLst>
          </xdr:cNvPr>
          <xdr:cNvSpPr txBox="1"/>
        </xdr:nvSpPr>
        <xdr:spPr>
          <a:xfrm>
            <a:off x="21197455" y="923546"/>
            <a:ext cx="1145098" cy="375318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pPr algn="ctr"/>
            <a:r>
              <a:rPr lang="es-MX" sz="1600">
                <a:solidFill>
                  <a:schemeClr val="tx1">
                    <a:lumMod val="75000"/>
                    <a:lumOff val="25000"/>
                  </a:schemeClr>
                </a:solidFill>
                <a:latin typeface="Century Gothic" panose="020B0502020202020204" pitchFamily="34" charset="0"/>
              </a:rPr>
              <a:t>Inicio</a:t>
            </a:r>
          </a:p>
        </xdr:txBody>
      </xdr:sp>
    </xdr:grpSp>
    <xdr:clientData/>
  </xdr:twoCellAnchor>
  <xdr:twoCellAnchor editAs="oneCell">
    <xdr:from>
      <xdr:col>1</xdr:col>
      <xdr:colOff>329047</xdr:colOff>
      <xdr:row>1</xdr:row>
      <xdr:rowOff>103909</xdr:rowOff>
    </xdr:from>
    <xdr:to>
      <xdr:col>2</xdr:col>
      <xdr:colOff>24246</xdr:colOff>
      <xdr:row>2</xdr:row>
      <xdr:rowOff>534547</xdr:rowOff>
    </xdr:to>
    <xdr:pic>
      <xdr:nvPicPr>
        <xdr:cNvPr id="5" name="Imagem 9">
          <a:extLst>
            <a:ext uri="{FF2B5EF4-FFF2-40B4-BE49-F238E27FC236}">
              <a16:creationId xmlns:a16="http://schemas.microsoft.com/office/drawing/2014/main" id="{2F6C9A61-8D02-4B5E-B830-B9115F5452F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71922" y="246784"/>
          <a:ext cx="761999" cy="983088"/>
        </a:xfrm>
        <a:prstGeom prst="rect">
          <a:avLst/>
        </a:prstGeom>
      </xdr:spPr>
    </xdr:pic>
    <xdr:clientData/>
  </xdr:twoCellAnchor>
  <xdr:twoCellAnchor>
    <xdr:from>
      <xdr:col>5</xdr:col>
      <xdr:colOff>164523</xdr:colOff>
      <xdr:row>1</xdr:row>
      <xdr:rowOff>238125</xdr:rowOff>
    </xdr:from>
    <xdr:to>
      <xdr:col>5</xdr:col>
      <xdr:colOff>1143000</xdr:colOff>
      <xdr:row>4</xdr:row>
      <xdr:rowOff>4330</xdr:rowOff>
    </xdr:to>
    <xdr:grpSp>
      <xdr:nvGrpSpPr>
        <xdr:cNvPr id="12" name="Agrupar 11">
          <a:extLst>
            <a:ext uri="{FF2B5EF4-FFF2-40B4-BE49-F238E27FC236}">
              <a16:creationId xmlns:a16="http://schemas.microsoft.com/office/drawing/2014/main" id="{9DAD8C59-96C5-9241-0887-9AF3E6E581F1}"/>
            </a:ext>
          </a:extLst>
        </xdr:cNvPr>
        <xdr:cNvGrpSpPr/>
      </xdr:nvGrpSpPr>
      <xdr:grpSpPr>
        <a:xfrm>
          <a:off x="5181023" y="377825"/>
          <a:ext cx="978477" cy="985405"/>
          <a:chOff x="9022773" y="21388"/>
          <a:chExt cx="1593272" cy="1762386"/>
        </a:xfrm>
        <a:effectLst>
          <a:outerShdw blurRad="63500" sx="102000" sy="102000" algn="ctr" rotWithShape="0">
            <a:prstClr val="black">
              <a:alpha val="40000"/>
            </a:prstClr>
          </a:outerShdw>
        </a:effectLst>
      </xdr:grpSpPr>
      <xdr:sp macro="" textlink="">
        <xdr:nvSpPr>
          <xdr:cNvPr id="10" name="Elipse 9">
            <a:extLst>
              <a:ext uri="{FF2B5EF4-FFF2-40B4-BE49-F238E27FC236}">
                <a16:creationId xmlns:a16="http://schemas.microsoft.com/office/drawing/2014/main" id="{7C121916-DA7E-D0B5-7CF1-3A9C12A0A675}"/>
              </a:ext>
            </a:extLst>
          </xdr:cNvPr>
          <xdr:cNvSpPr/>
        </xdr:nvSpPr>
        <xdr:spPr>
          <a:xfrm>
            <a:off x="9022773" y="21388"/>
            <a:ext cx="1593272" cy="1762386"/>
          </a:xfrm>
          <a:prstGeom prst="ellipse">
            <a:avLst/>
          </a:prstGeom>
          <a:solidFill>
            <a:schemeClr val="bg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b"/>
          <a:lstStyle/>
          <a:p>
            <a:pPr lvl="0" algn="ctr"/>
            <a:endParaRPr lang="pt-BR" sz="1100">
              <a:latin typeface="Century Gothic" panose="020B0502020202020204" pitchFamily="34" charset="0"/>
            </a:endParaRPr>
          </a:p>
        </xdr:txBody>
      </xdr:sp>
      <xdr:pic>
        <xdr:nvPicPr>
          <xdr:cNvPr id="11" name="Imagem 10">
            <a:extLst>
              <a:ext uri="{FF2B5EF4-FFF2-40B4-BE49-F238E27FC236}">
                <a16:creationId xmlns:a16="http://schemas.microsoft.com/office/drawing/2014/main" id="{5D8F3C5B-1FCA-949E-7BA0-07FA972B40EA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5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9142685" y="155864"/>
            <a:ext cx="1364857" cy="1569519"/>
          </a:xfrm>
          <a:prstGeom prst="rect">
            <a:avLst/>
          </a:prstGeom>
          <a:ln>
            <a:noFill/>
          </a:ln>
        </xdr:spPr>
      </xdr:pic>
    </xdr:grpSp>
    <xdr:clientData/>
  </xdr:twoCellAnchor>
  <xdr:twoCellAnchor>
    <xdr:from>
      <xdr:col>26</xdr:col>
      <xdr:colOff>225136</xdr:colOff>
      <xdr:row>1</xdr:row>
      <xdr:rowOff>190501</xdr:rowOff>
    </xdr:from>
    <xdr:to>
      <xdr:col>27</xdr:col>
      <xdr:colOff>721302</xdr:colOff>
      <xdr:row>2</xdr:row>
      <xdr:rowOff>294411</xdr:rowOff>
    </xdr:to>
    <xdr:sp macro="" textlink="">
      <xdr:nvSpPr>
        <xdr:cNvPr id="9" name="Retângulo 8">
          <a:hlinkClick xmlns:r="http://schemas.openxmlformats.org/officeDocument/2006/relationships" r:id="rId6"/>
          <a:extLst>
            <a:ext uri="{FF2B5EF4-FFF2-40B4-BE49-F238E27FC236}">
              <a16:creationId xmlns:a16="http://schemas.microsoft.com/office/drawing/2014/main" id="{2128F191-C736-4643-9116-D498BD4577C2}"/>
            </a:ext>
          </a:extLst>
        </xdr:cNvPr>
        <xdr:cNvSpPr/>
      </xdr:nvSpPr>
      <xdr:spPr>
        <a:xfrm>
          <a:off x="18495818" y="329046"/>
          <a:ext cx="1777711" cy="658092"/>
        </a:xfrm>
        <a:prstGeom prst="rect">
          <a:avLst/>
        </a:prstGeom>
        <a:solidFill>
          <a:schemeClr val="bg1"/>
        </a:solidFill>
        <a:ln>
          <a:solidFill>
            <a:schemeClr val="bg2">
              <a:lumMod val="75000"/>
            </a:schemeClr>
          </a:solidFill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ctr"/>
          <a:r>
            <a:rPr lang="pt-BR" sz="1800">
              <a:solidFill>
                <a:sysClr val="windowText" lastClr="000000"/>
              </a:solidFill>
              <a:latin typeface="Century Gothic" panose="020B0502020202020204" pitchFamily="34" charset="0"/>
            </a:rPr>
            <a:t>RESUMO DO</a:t>
          </a:r>
          <a:r>
            <a:rPr lang="pt-BR" sz="1800" baseline="0">
              <a:solidFill>
                <a:sysClr val="windowText" lastClr="000000"/>
              </a:solidFill>
              <a:latin typeface="Century Gothic" panose="020B0502020202020204" pitchFamily="34" charset="0"/>
            </a:rPr>
            <a:t> ITENS</a:t>
          </a:r>
          <a:endParaRPr lang="pt-BR" sz="1800">
            <a:solidFill>
              <a:sysClr val="windowText" lastClr="000000"/>
            </a:solidFill>
            <a:latin typeface="Century Gothic" panose="020B0502020202020204" pitchFamily="34" charset="0"/>
          </a:endParaRPr>
        </a:p>
      </xdr:txBody>
    </xdr:sp>
    <xdr:clientData/>
  </xdr:twoCellAnchor>
</xdr:wsDr>
</file>

<file path=xl/drawings/drawing10.xml><?xml version="1.0" encoding="utf-8"?>
<xdr:wsDr xmlns:xdr="http://schemas.openxmlformats.org/drawingml/2006/spreadsheetDrawing" xmlns:a="http://schemas.openxmlformats.org/drawingml/2006/main">
  <xdr:twoCellAnchor>
    <xdr:from>
      <xdr:col>25</xdr:col>
      <xdr:colOff>155864</xdr:colOff>
      <xdr:row>0</xdr:row>
      <xdr:rowOff>51955</xdr:rowOff>
    </xdr:from>
    <xdr:to>
      <xdr:col>25</xdr:col>
      <xdr:colOff>1246909</xdr:colOff>
      <xdr:row>2</xdr:row>
      <xdr:rowOff>363682</xdr:rowOff>
    </xdr:to>
    <xdr:grpSp>
      <xdr:nvGrpSpPr>
        <xdr:cNvPr id="2" name="Agrupar 2">
          <a:extLst>
            <a:ext uri="{FF2B5EF4-FFF2-40B4-BE49-F238E27FC236}">
              <a16:creationId xmlns:a16="http://schemas.microsoft.com/office/drawing/2014/main" id="{52BD3BB8-963F-4047-AF3F-02B79A454B27}"/>
            </a:ext>
          </a:extLst>
        </xdr:cNvPr>
        <xdr:cNvGrpSpPr/>
      </xdr:nvGrpSpPr>
      <xdr:grpSpPr>
        <a:xfrm>
          <a:off x="18266064" y="51955"/>
          <a:ext cx="1091045" cy="1010227"/>
          <a:chOff x="21197455" y="95624"/>
          <a:chExt cx="1145098" cy="1203240"/>
        </a:xfrm>
      </xdr:grpSpPr>
      <xdr:pic>
        <xdr:nvPicPr>
          <xdr:cNvPr id="3" name="Gráfico 7" descr="Início com preenchimento sólido">
            <a:hlinkClick xmlns:r="http://schemas.openxmlformats.org/officeDocument/2006/relationships" r:id="rId1"/>
            <a:extLst>
              <a:ext uri="{FF2B5EF4-FFF2-40B4-BE49-F238E27FC236}">
                <a16:creationId xmlns:a16="http://schemas.microsoft.com/office/drawing/2014/main" id="{E1309F4F-333D-DE17-711F-0EA61989E0FA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">
            <a:extLst>
              <a:ext uri="{28A0092B-C50C-407E-A947-70E740481C1C}">
                <a14:useLocalDpi xmlns:a14="http://schemas.microsoft.com/office/drawing/2010/main" val="0"/>
              </a:ext>
              <a:ext uri="{96DAC541-7B7A-43D3-8B79-37D633B846F1}">
                <asvg:svgBlip xmlns:asvg="http://schemas.microsoft.com/office/drawing/2016/SVG/main" r:embed="rId3"/>
              </a:ext>
            </a:extLst>
          </a:blip>
          <a:stretch>
            <a:fillRect/>
          </a:stretch>
        </xdr:blipFill>
        <xdr:spPr>
          <a:xfrm>
            <a:off x="21332579" y="95624"/>
            <a:ext cx="900752" cy="943467"/>
          </a:xfrm>
          <a:prstGeom prst="rect">
            <a:avLst/>
          </a:prstGeom>
        </xdr:spPr>
      </xdr:pic>
      <xdr:sp macro="" textlink="">
        <xdr:nvSpPr>
          <xdr:cNvPr id="4" name="TextBox 18">
            <a:extLst>
              <a:ext uri="{FF2B5EF4-FFF2-40B4-BE49-F238E27FC236}">
                <a16:creationId xmlns:a16="http://schemas.microsoft.com/office/drawing/2014/main" id="{D1AF1D66-3831-802D-280C-9AFABE513BD9}"/>
              </a:ext>
            </a:extLst>
          </xdr:cNvPr>
          <xdr:cNvSpPr txBox="1"/>
        </xdr:nvSpPr>
        <xdr:spPr>
          <a:xfrm>
            <a:off x="21197455" y="923546"/>
            <a:ext cx="1145098" cy="375318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pPr algn="ctr"/>
            <a:r>
              <a:rPr lang="es-MX" sz="1600">
                <a:solidFill>
                  <a:schemeClr val="tx1">
                    <a:lumMod val="75000"/>
                    <a:lumOff val="25000"/>
                  </a:schemeClr>
                </a:solidFill>
                <a:latin typeface="Century Gothic" panose="020B0502020202020204" pitchFamily="34" charset="0"/>
              </a:rPr>
              <a:t>Inicio</a:t>
            </a:r>
          </a:p>
        </xdr:txBody>
      </xdr:sp>
    </xdr:grpSp>
    <xdr:clientData/>
  </xdr:twoCellAnchor>
  <xdr:twoCellAnchor editAs="oneCell">
    <xdr:from>
      <xdr:col>1</xdr:col>
      <xdr:colOff>329047</xdr:colOff>
      <xdr:row>1</xdr:row>
      <xdr:rowOff>103909</xdr:rowOff>
    </xdr:from>
    <xdr:to>
      <xdr:col>2</xdr:col>
      <xdr:colOff>24246</xdr:colOff>
      <xdr:row>2</xdr:row>
      <xdr:rowOff>534547</xdr:rowOff>
    </xdr:to>
    <xdr:pic>
      <xdr:nvPicPr>
        <xdr:cNvPr id="5" name="Imagem 9">
          <a:extLst>
            <a:ext uri="{FF2B5EF4-FFF2-40B4-BE49-F238E27FC236}">
              <a16:creationId xmlns:a16="http://schemas.microsoft.com/office/drawing/2014/main" id="{CE90836A-F8D5-4CC4-8492-996D6FF234E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71922" y="246784"/>
          <a:ext cx="761999" cy="983088"/>
        </a:xfrm>
        <a:prstGeom prst="rect">
          <a:avLst/>
        </a:prstGeom>
      </xdr:spPr>
    </xdr:pic>
    <xdr:clientData/>
  </xdr:twoCellAnchor>
  <xdr:twoCellAnchor>
    <xdr:from>
      <xdr:col>5</xdr:col>
      <xdr:colOff>138545</xdr:colOff>
      <xdr:row>1</xdr:row>
      <xdr:rowOff>333375</xdr:rowOff>
    </xdr:from>
    <xdr:to>
      <xdr:col>5</xdr:col>
      <xdr:colOff>1047750</xdr:colOff>
      <xdr:row>3</xdr:row>
      <xdr:rowOff>51954</xdr:rowOff>
    </xdr:to>
    <xdr:grpSp>
      <xdr:nvGrpSpPr>
        <xdr:cNvPr id="6" name="Agrupar 5">
          <a:extLst>
            <a:ext uri="{FF2B5EF4-FFF2-40B4-BE49-F238E27FC236}">
              <a16:creationId xmlns:a16="http://schemas.microsoft.com/office/drawing/2014/main" id="{62DB961E-2A47-0C26-9B4F-A20373806CDE}"/>
            </a:ext>
          </a:extLst>
        </xdr:cNvPr>
        <xdr:cNvGrpSpPr/>
      </xdr:nvGrpSpPr>
      <xdr:grpSpPr>
        <a:xfrm>
          <a:off x="5396345" y="473075"/>
          <a:ext cx="909205" cy="836179"/>
          <a:chOff x="4970318" y="190500"/>
          <a:chExt cx="1143001" cy="1091045"/>
        </a:xfrm>
      </xdr:grpSpPr>
      <xdr:sp macro="" textlink="">
        <xdr:nvSpPr>
          <xdr:cNvPr id="10" name="Elipse 9">
            <a:extLst>
              <a:ext uri="{FF2B5EF4-FFF2-40B4-BE49-F238E27FC236}">
                <a16:creationId xmlns:a16="http://schemas.microsoft.com/office/drawing/2014/main" id="{392B29AA-F9D6-DC33-28A2-A84D576670C2}"/>
              </a:ext>
            </a:extLst>
          </xdr:cNvPr>
          <xdr:cNvSpPr/>
        </xdr:nvSpPr>
        <xdr:spPr>
          <a:xfrm>
            <a:off x="4970318" y="190500"/>
            <a:ext cx="1143001" cy="1091045"/>
          </a:xfrm>
          <a:prstGeom prst="ellipse">
            <a:avLst/>
          </a:prstGeom>
          <a:solidFill>
            <a:schemeClr val="bg1"/>
          </a:solidFill>
          <a:ln>
            <a:noFill/>
          </a:ln>
          <a:effectLst>
            <a:outerShdw blurRad="63500" sx="102000" sy="102000" algn="ctr" rotWithShape="0">
              <a:prstClr val="black">
                <a:alpha val="40000"/>
              </a:prstClr>
            </a:outerShdw>
          </a:effectLst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b"/>
          <a:lstStyle/>
          <a:p>
            <a:pPr lvl="0" algn="ctr"/>
            <a:endParaRPr lang="pt-BR" sz="1100">
              <a:latin typeface="Century Gothic" panose="020B0502020202020204" pitchFamily="34" charset="0"/>
            </a:endParaRPr>
          </a:p>
        </xdr:txBody>
      </xdr:sp>
      <xdr:pic>
        <xdr:nvPicPr>
          <xdr:cNvPr id="12" name="Imagem 11">
            <a:extLst>
              <a:ext uri="{FF2B5EF4-FFF2-40B4-BE49-F238E27FC236}">
                <a16:creationId xmlns:a16="http://schemas.microsoft.com/office/drawing/2014/main" id="{3B332B4F-05B2-47C1-B83D-996A7B1A34C8}"/>
              </a:ext>
            </a:extLst>
          </xdr:cNvPr>
          <xdr:cNvPicPr>
            <a:picLocks noChangeAspect="1"/>
          </xdr:cNvPicPr>
        </xdr:nvPicPr>
        <xdr:blipFill rotWithShape="1">
          <a:blip xmlns:r="http://schemas.openxmlformats.org/officeDocument/2006/relationships" r:embed="rId5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 l="17568" t="15038" r="17568" b="23556"/>
          <a:stretch/>
        </xdr:blipFill>
        <xdr:spPr>
          <a:xfrm>
            <a:off x="5126181" y="259773"/>
            <a:ext cx="831273" cy="848591"/>
          </a:xfrm>
          <a:prstGeom prst="rect">
            <a:avLst/>
          </a:prstGeom>
        </xdr:spPr>
      </xdr:pic>
    </xdr:grpSp>
    <xdr:clientData/>
  </xdr:twoCellAnchor>
  <xdr:twoCellAnchor>
    <xdr:from>
      <xdr:col>26</xdr:col>
      <xdr:colOff>121227</xdr:colOff>
      <xdr:row>1</xdr:row>
      <xdr:rowOff>207819</xdr:rowOff>
    </xdr:from>
    <xdr:to>
      <xdr:col>27</xdr:col>
      <xdr:colOff>617393</xdr:colOff>
      <xdr:row>2</xdr:row>
      <xdr:rowOff>311729</xdr:rowOff>
    </xdr:to>
    <xdr:sp macro="" textlink="">
      <xdr:nvSpPr>
        <xdr:cNvPr id="9" name="Retângulo 8">
          <a:hlinkClick xmlns:r="http://schemas.openxmlformats.org/officeDocument/2006/relationships" r:id="rId6"/>
          <a:extLst>
            <a:ext uri="{FF2B5EF4-FFF2-40B4-BE49-F238E27FC236}">
              <a16:creationId xmlns:a16="http://schemas.microsoft.com/office/drawing/2014/main" id="{BD06B81F-3850-4ACC-BB9C-2D4EA8B09051}"/>
            </a:ext>
          </a:extLst>
        </xdr:cNvPr>
        <xdr:cNvSpPr/>
      </xdr:nvSpPr>
      <xdr:spPr>
        <a:xfrm>
          <a:off x="18582409" y="346364"/>
          <a:ext cx="1777711" cy="658092"/>
        </a:xfrm>
        <a:prstGeom prst="rect">
          <a:avLst/>
        </a:prstGeom>
        <a:solidFill>
          <a:schemeClr val="bg1"/>
        </a:solidFill>
        <a:ln>
          <a:solidFill>
            <a:schemeClr val="bg2">
              <a:lumMod val="75000"/>
            </a:schemeClr>
          </a:solidFill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ctr"/>
          <a:r>
            <a:rPr lang="pt-BR" sz="1800">
              <a:solidFill>
                <a:sysClr val="windowText" lastClr="000000"/>
              </a:solidFill>
              <a:latin typeface="Century Gothic" panose="020B0502020202020204" pitchFamily="34" charset="0"/>
            </a:rPr>
            <a:t>RESUMO</a:t>
          </a:r>
          <a:r>
            <a:rPr lang="pt-BR" sz="1800" baseline="0">
              <a:solidFill>
                <a:sysClr val="windowText" lastClr="000000"/>
              </a:solidFill>
              <a:latin typeface="Century Gothic" panose="020B0502020202020204" pitchFamily="34" charset="0"/>
            </a:rPr>
            <a:t> DOS ITENS</a:t>
          </a:r>
          <a:endParaRPr lang="pt-BR" sz="1800">
            <a:solidFill>
              <a:sysClr val="windowText" lastClr="000000"/>
            </a:solidFill>
            <a:latin typeface="Century Gothic" panose="020B0502020202020204" pitchFamily="34" charset="0"/>
          </a:endParaRPr>
        </a:p>
      </xdr:txBody>
    </xdr:sp>
    <xdr:clientData/>
  </xdr:twoCellAnchor>
</xdr:wsDr>
</file>

<file path=xl/drawings/drawing11.xml><?xml version="1.0" encoding="utf-8"?>
<xdr:wsDr xmlns:xdr="http://schemas.openxmlformats.org/drawingml/2006/spreadsheetDrawing" xmlns:a="http://schemas.openxmlformats.org/drawingml/2006/main">
  <xdr:twoCellAnchor>
    <xdr:from>
      <xdr:col>25</xdr:col>
      <xdr:colOff>155864</xdr:colOff>
      <xdr:row>0</xdr:row>
      <xdr:rowOff>51955</xdr:rowOff>
    </xdr:from>
    <xdr:to>
      <xdr:col>25</xdr:col>
      <xdr:colOff>1246909</xdr:colOff>
      <xdr:row>2</xdr:row>
      <xdr:rowOff>363682</xdr:rowOff>
    </xdr:to>
    <xdr:grpSp>
      <xdr:nvGrpSpPr>
        <xdr:cNvPr id="2" name="Agrupar 2">
          <a:extLst>
            <a:ext uri="{FF2B5EF4-FFF2-40B4-BE49-F238E27FC236}">
              <a16:creationId xmlns:a16="http://schemas.microsoft.com/office/drawing/2014/main" id="{588A9C2D-27E8-461A-8377-A7C0700C79A2}"/>
            </a:ext>
          </a:extLst>
        </xdr:cNvPr>
        <xdr:cNvGrpSpPr/>
      </xdr:nvGrpSpPr>
      <xdr:grpSpPr>
        <a:xfrm>
          <a:off x="11141364" y="51955"/>
          <a:ext cx="1091045" cy="1010227"/>
          <a:chOff x="21197455" y="95624"/>
          <a:chExt cx="1145098" cy="1203240"/>
        </a:xfrm>
      </xdr:grpSpPr>
      <xdr:pic>
        <xdr:nvPicPr>
          <xdr:cNvPr id="3" name="Gráfico 7" descr="Início com preenchimento sólido">
            <a:hlinkClick xmlns:r="http://schemas.openxmlformats.org/officeDocument/2006/relationships" r:id="rId1"/>
            <a:extLst>
              <a:ext uri="{FF2B5EF4-FFF2-40B4-BE49-F238E27FC236}">
                <a16:creationId xmlns:a16="http://schemas.microsoft.com/office/drawing/2014/main" id="{E1B06C82-2D2C-BB94-5E27-FC4A8E27B484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">
            <a:extLst>
              <a:ext uri="{28A0092B-C50C-407E-A947-70E740481C1C}">
                <a14:useLocalDpi xmlns:a14="http://schemas.microsoft.com/office/drawing/2010/main" val="0"/>
              </a:ext>
              <a:ext uri="{96DAC541-7B7A-43D3-8B79-37D633B846F1}">
                <asvg:svgBlip xmlns:asvg="http://schemas.microsoft.com/office/drawing/2016/SVG/main" r:embed="rId3"/>
              </a:ext>
            </a:extLst>
          </a:blip>
          <a:stretch>
            <a:fillRect/>
          </a:stretch>
        </xdr:blipFill>
        <xdr:spPr>
          <a:xfrm>
            <a:off x="21332579" y="95624"/>
            <a:ext cx="900752" cy="943467"/>
          </a:xfrm>
          <a:prstGeom prst="rect">
            <a:avLst/>
          </a:prstGeom>
        </xdr:spPr>
      </xdr:pic>
      <xdr:sp macro="" textlink="">
        <xdr:nvSpPr>
          <xdr:cNvPr id="4" name="TextBox 18">
            <a:extLst>
              <a:ext uri="{FF2B5EF4-FFF2-40B4-BE49-F238E27FC236}">
                <a16:creationId xmlns:a16="http://schemas.microsoft.com/office/drawing/2014/main" id="{7C0551AB-965A-6830-33F5-773899BA9B07}"/>
              </a:ext>
            </a:extLst>
          </xdr:cNvPr>
          <xdr:cNvSpPr txBox="1"/>
        </xdr:nvSpPr>
        <xdr:spPr>
          <a:xfrm>
            <a:off x="21197455" y="923546"/>
            <a:ext cx="1145098" cy="375318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pPr algn="ctr"/>
            <a:r>
              <a:rPr lang="es-MX" sz="1600">
                <a:solidFill>
                  <a:schemeClr val="tx1">
                    <a:lumMod val="75000"/>
                    <a:lumOff val="25000"/>
                  </a:schemeClr>
                </a:solidFill>
                <a:latin typeface="Century Gothic" panose="020B0502020202020204" pitchFamily="34" charset="0"/>
              </a:rPr>
              <a:t>Inicio</a:t>
            </a:r>
          </a:p>
        </xdr:txBody>
      </xdr:sp>
    </xdr:grpSp>
    <xdr:clientData/>
  </xdr:twoCellAnchor>
  <xdr:twoCellAnchor editAs="oneCell">
    <xdr:from>
      <xdr:col>1</xdr:col>
      <xdr:colOff>329047</xdr:colOff>
      <xdr:row>1</xdr:row>
      <xdr:rowOff>103909</xdr:rowOff>
    </xdr:from>
    <xdr:to>
      <xdr:col>1</xdr:col>
      <xdr:colOff>1087871</xdr:colOff>
      <xdr:row>2</xdr:row>
      <xdr:rowOff>534547</xdr:rowOff>
    </xdr:to>
    <xdr:pic>
      <xdr:nvPicPr>
        <xdr:cNvPr id="5" name="Imagem 9">
          <a:extLst>
            <a:ext uri="{FF2B5EF4-FFF2-40B4-BE49-F238E27FC236}">
              <a16:creationId xmlns:a16="http://schemas.microsoft.com/office/drawing/2014/main" id="{30DFB338-3959-4ABB-9B8B-7B1F0B3A94F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71922" y="246784"/>
          <a:ext cx="758824" cy="983088"/>
        </a:xfrm>
        <a:prstGeom prst="rect">
          <a:avLst/>
        </a:prstGeom>
      </xdr:spPr>
    </xdr:pic>
    <xdr:clientData/>
  </xdr:twoCellAnchor>
  <xdr:twoCellAnchor>
    <xdr:from>
      <xdr:col>5</xdr:col>
      <xdr:colOff>138545</xdr:colOff>
      <xdr:row>1</xdr:row>
      <xdr:rowOff>333375</xdr:rowOff>
    </xdr:from>
    <xdr:to>
      <xdr:col>5</xdr:col>
      <xdr:colOff>1047750</xdr:colOff>
      <xdr:row>3</xdr:row>
      <xdr:rowOff>51954</xdr:rowOff>
    </xdr:to>
    <xdr:grpSp>
      <xdr:nvGrpSpPr>
        <xdr:cNvPr id="6" name="Agrupar 5">
          <a:extLst>
            <a:ext uri="{FF2B5EF4-FFF2-40B4-BE49-F238E27FC236}">
              <a16:creationId xmlns:a16="http://schemas.microsoft.com/office/drawing/2014/main" id="{8DE6F592-FC05-486D-9414-92AA44DFC01E}"/>
            </a:ext>
          </a:extLst>
        </xdr:cNvPr>
        <xdr:cNvGrpSpPr/>
      </xdr:nvGrpSpPr>
      <xdr:grpSpPr>
        <a:xfrm>
          <a:off x="5891645" y="473075"/>
          <a:ext cx="909205" cy="836179"/>
          <a:chOff x="5615420" y="476250"/>
          <a:chExt cx="909205" cy="829829"/>
        </a:xfrm>
      </xdr:grpSpPr>
      <xdr:sp macro="" textlink="">
        <xdr:nvSpPr>
          <xdr:cNvPr id="7" name="Elipse 6">
            <a:extLst>
              <a:ext uri="{FF2B5EF4-FFF2-40B4-BE49-F238E27FC236}">
                <a16:creationId xmlns:a16="http://schemas.microsoft.com/office/drawing/2014/main" id="{777A4946-E702-9DE4-696E-F0D3DA04A412}"/>
              </a:ext>
            </a:extLst>
          </xdr:cNvPr>
          <xdr:cNvSpPr/>
        </xdr:nvSpPr>
        <xdr:spPr>
          <a:xfrm>
            <a:off x="5615420" y="476250"/>
            <a:ext cx="909205" cy="829829"/>
          </a:xfrm>
          <a:prstGeom prst="ellipse">
            <a:avLst/>
          </a:prstGeom>
          <a:solidFill>
            <a:schemeClr val="bg1"/>
          </a:solidFill>
          <a:ln>
            <a:noFill/>
          </a:ln>
          <a:effectLst>
            <a:outerShdw blurRad="63500" sx="102000" sy="102000" algn="ctr" rotWithShape="0">
              <a:prstClr val="black">
                <a:alpha val="40000"/>
              </a:prstClr>
            </a:outerShdw>
          </a:effectLst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b"/>
          <a:lstStyle/>
          <a:p>
            <a:pPr lvl="0" algn="ctr"/>
            <a:endParaRPr lang="pt-BR" sz="1100">
              <a:latin typeface="Century Gothic" panose="020B0502020202020204" pitchFamily="34" charset="0"/>
            </a:endParaRPr>
          </a:p>
        </xdr:txBody>
      </xdr:sp>
      <xdr:pic>
        <xdr:nvPicPr>
          <xdr:cNvPr id="8" name="Imagem 7">
            <a:extLst>
              <a:ext uri="{FF2B5EF4-FFF2-40B4-BE49-F238E27FC236}">
                <a16:creationId xmlns:a16="http://schemas.microsoft.com/office/drawing/2014/main" id="{995B0CA5-849D-98B5-5006-74FB9802106B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5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5715000" y="523876"/>
            <a:ext cx="714375" cy="713042"/>
          </a:xfrm>
          <a:prstGeom prst="rect">
            <a:avLst/>
          </a:prstGeom>
        </xdr:spPr>
      </xdr:pic>
    </xdr:grpSp>
    <xdr:clientData/>
  </xdr:twoCellAnchor>
  <xdr:twoCellAnchor>
    <xdr:from>
      <xdr:col>26</xdr:col>
      <xdr:colOff>1</xdr:colOff>
      <xdr:row>1</xdr:row>
      <xdr:rowOff>83553</xdr:rowOff>
    </xdr:from>
    <xdr:to>
      <xdr:col>27</xdr:col>
      <xdr:colOff>493280</xdr:colOff>
      <xdr:row>2</xdr:row>
      <xdr:rowOff>191641</xdr:rowOff>
    </xdr:to>
    <xdr:sp macro="" textlink="">
      <xdr:nvSpPr>
        <xdr:cNvPr id="9" name="Retângulo 8">
          <a:hlinkClick xmlns:r="http://schemas.openxmlformats.org/officeDocument/2006/relationships" r:id="rId6"/>
          <a:extLst>
            <a:ext uri="{FF2B5EF4-FFF2-40B4-BE49-F238E27FC236}">
              <a16:creationId xmlns:a16="http://schemas.microsoft.com/office/drawing/2014/main" id="{CC578F96-405F-4CF4-9028-49378AFA14A7}"/>
            </a:ext>
          </a:extLst>
        </xdr:cNvPr>
        <xdr:cNvSpPr/>
      </xdr:nvSpPr>
      <xdr:spPr>
        <a:xfrm>
          <a:off x="19021426" y="226428"/>
          <a:ext cx="1769629" cy="660538"/>
        </a:xfrm>
        <a:prstGeom prst="rect">
          <a:avLst/>
        </a:prstGeom>
        <a:solidFill>
          <a:schemeClr val="bg1"/>
        </a:solidFill>
        <a:ln>
          <a:solidFill>
            <a:schemeClr val="bg2">
              <a:lumMod val="75000"/>
            </a:schemeClr>
          </a:solidFill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ctr"/>
          <a:r>
            <a:rPr lang="pt-BR" sz="1800">
              <a:solidFill>
                <a:sysClr val="windowText" lastClr="000000"/>
              </a:solidFill>
              <a:latin typeface="Century Gothic" panose="020B0502020202020204" pitchFamily="34" charset="0"/>
            </a:rPr>
            <a:t>RESUMO</a:t>
          </a:r>
          <a:r>
            <a:rPr lang="pt-BR" sz="1800" baseline="0">
              <a:solidFill>
                <a:sysClr val="windowText" lastClr="000000"/>
              </a:solidFill>
              <a:latin typeface="Century Gothic" panose="020B0502020202020204" pitchFamily="34" charset="0"/>
            </a:rPr>
            <a:t> DOS ITENS</a:t>
          </a:r>
          <a:endParaRPr lang="pt-BR" sz="1800">
            <a:solidFill>
              <a:sysClr val="windowText" lastClr="000000"/>
            </a:solidFill>
            <a:latin typeface="Century Gothic" panose="020B0502020202020204" pitchFamily="34" charset="0"/>
          </a:endParaRPr>
        </a:p>
      </xdr:txBody>
    </xdr:sp>
    <xdr:clientData/>
  </xdr:twoCellAnchor>
</xdr:wsDr>
</file>

<file path=xl/drawings/drawing12.xml><?xml version="1.0" encoding="utf-8"?>
<xdr:wsDr xmlns:xdr="http://schemas.openxmlformats.org/drawingml/2006/spreadsheetDrawing" xmlns:a="http://schemas.openxmlformats.org/drawingml/2006/main">
  <xdr:twoCellAnchor>
    <xdr:from>
      <xdr:col>25</xdr:col>
      <xdr:colOff>155864</xdr:colOff>
      <xdr:row>0</xdr:row>
      <xdr:rowOff>51955</xdr:rowOff>
    </xdr:from>
    <xdr:to>
      <xdr:col>25</xdr:col>
      <xdr:colOff>1246909</xdr:colOff>
      <xdr:row>2</xdr:row>
      <xdr:rowOff>363682</xdr:rowOff>
    </xdr:to>
    <xdr:grpSp>
      <xdr:nvGrpSpPr>
        <xdr:cNvPr id="2" name="Agrupar 2">
          <a:extLst>
            <a:ext uri="{FF2B5EF4-FFF2-40B4-BE49-F238E27FC236}">
              <a16:creationId xmlns:a16="http://schemas.microsoft.com/office/drawing/2014/main" id="{CE7A2A8B-94F4-43A1-8E42-F98CABFF064A}"/>
            </a:ext>
          </a:extLst>
        </xdr:cNvPr>
        <xdr:cNvGrpSpPr/>
      </xdr:nvGrpSpPr>
      <xdr:grpSpPr>
        <a:xfrm>
          <a:off x="18875664" y="51955"/>
          <a:ext cx="1091045" cy="1010227"/>
          <a:chOff x="21197455" y="95624"/>
          <a:chExt cx="1145098" cy="1203240"/>
        </a:xfrm>
      </xdr:grpSpPr>
      <xdr:pic>
        <xdr:nvPicPr>
          <xdr:cNvPr id="3" name="Gráfico 7" descr="Início com preenchimento sólido">
            <a:hlinkClick xmlns:r="http://schemas.openxmlformats.org/officeDocument/2006/relationships" r:id="rId1"/>
            <a:extLst>
              <a:ext uri="{FF2B5EF4-FFF2-40B4-BE49-F238E27FC236}">
                <a16:creationId xmlns:a16="http://schemas.microsoft.com/office/drawing/2014/main" id="{C9478408-CCB3-7872-3BDE-C9E1CF2FFDDD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">
            <a:extLst>
              <a:ext uri="{28A0092B-C50C-407E-A947-70E740481C1C}">
                <a14:useLocalDpi xmlns:a14="http://schemas.microsoft.com/office/drawing/2010/main" val="0"/>
              </a:ext>
              <a:ext uri="{96DAC541-7B7A-43D3-8B79-37D633B846F1}">
                <asvg:svgBlip xmlns:asvg="http://schemas.microsoft.com/office/drawing/2016/SVG/main" r:embed="rId3"/>
              </a:ext>
            </a:extLst>
          </a:blip>
          <a:stretch>
            <a:fillRect/>
          </a:stretch>
        </xdr:blipFill>
        <xdr:spPr>
          <a:xfrm>
            <a:off x="21332579" y="95624"/>
            <a:ext cx="900752" cy="943467"/>
          </a:xfrm>
          <a:prstGeom prst="rect">
            <a:avLst/>
          </a:prstGeom>
        </xdr:spPr>
      </xdr:pic>
      <xdr:sp macro="" textlink="">
        <xdr:nvSpPr>
          <xdr:cNvPr id="4" name="TextBox 18">
            <a:extLst>
              <a:ext uri="{FF2B5EF4-FFF2-40B4-BE49-F238E27FC236}">
                <a16:creationId xmlns:a16="http://schemas.microsoft.com/office/drawing/2014/main" id="{1F0509EE-887E-162E-0926-F1C85D8EC5A7}"/>
              </a:ext>
            </a:extLst>
          </xdr:cNvPr>
          <xdr:cNvSpPr txBox="1"/>
        </xdr:nvSpPr>
        <xdr:spPr>
          <a:xfrm>
            <a:off x="21197455" y="923546"/>
            <a:ext cx="1145098" cy="375318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pPr algn="ctr"/>
            <a:r>
              <a:rPr lang="es-MX" sz="1600">
                <a:solidFill>
                  <a:schemeClr val="tx1">
                    <a:lumMod val="75000"/>
                    <a:lumOff val="25000"/>
                  </a:schemeClr>
                </a:solidFill>
                <a:latin typeface="Century Gothic" panose="020B0502020202020204" pitchFamily="34" charset="0"/>
              </a:rPr>
              <a:t>Inicio</a:t>
            </a:r>
          </a:p>
        </xdr:txBody>
      </xdr:sp>
    </xdr:grpSp>
    <xdr:clientData/>
  </xdr:twoCellAnchor>
  <xdr:twoCellAnchor editAs="oneCell">
    <xdr:from>
      <xdr:col>1</xdr:col>
      <xdr:colOff>329047</xdr:colOff>
      <xdr:row>1</xdr:row>
      <xdr:rowOff>103909</xdr:rowOff>
    </xdr:from>
    <xdr:to>
      <xdr:col>1</xdr:col>
      <xdr:colOff>1091046</xdr:colOff>
      <xdr:row>2</xdr:row>
      <xdr:rowOff>534547</xdr:rowOff>
    </xdr:to>
    <xdr:pic>
      <xdr:nvPicPr>
        <xdr:cNvPr id="5" name="Imagem 9">
          <a:extLst>
            <a:ext uri="{FF2B5EF4-FFF2-40B4-BE49-F238E27FC236}">
              <a16:creationId xmlns:a16="http://schemas.microsoft.com/office/drawing/2014/main" id="{194D3920-176B-4BF1-9F5D-0612FE6E02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71922" y="246784"/>
          <a:ext cx="761999" cy="983088"/>
        </a:xfrm>
        <a:prstGeom prst="rect">
          <a:avLst/>
        </a:prstGeom>
      </xdr:spPr>
    </xdr:pic>
    <xdr:clientData/>
  </xdr:twoCellAnchor>
  <xdr:twoCellAnchor>
    <xdr:from>
      <xdr:col>5</xdr:col>
      <xdr:colOff>138545</xdr:colOff>
      <xdr:row>1</xdr:row>
      <xdr:rowOff>333375</xdr:rowOff>
    </xdr:from>
    <xdr:to>
      <xdr:col>5</xdr:col>
      <xdr:colOff>1047750</xdr:colOff>
      <xdr:row>3</xdr:row>
      <xdr:rowOff>51954</xdr:rowOff>
    </xdr:to>
    <xdr:grpSp>
      <xdr:nvGrpSpPr>
        <xdr:cNvPr id="6" name="Agrupar 5">
          <a:extLst>
            <a:ext uri="{FF2B5EF4-FFF2-40B4-BE49-F238E27FC236}">
              <a16:creationId xmlns:a16="http://schemas.microsoft.com/office/drawing/2014/main" id="{77A55606-5946-4247-B972-451C5D1C0673}"/>
            </a:ext>
          </a:extLst>
        </xdr:cNvPr>
        <xdr:cNvGrpSpPr/>
      </xdr:nvGrpSpPr>
      <xdr:grpSpPr>
        <a:xfrm>
          <a:off x="6005945" y="473075"/>
          <a:ext cx="909205" cy="836179"/>
          <a:chOff x="5155045" y="476250"/>
          <a:chExt cx="909205" cy="829829"/>
        </a:xfrm>
      </xdr:grpSpPr>
      <xdr:sp macro="" textlink="">
        <xdr:nvSpPr>
          <xdr:cNvPr id="7" name="Elipse 6">
            <a:extLst>
              <a:ext uri="{FF2B5EF4-FFF2-40B4-BE49-F238E27FC236}">
                <a16:creationId xmlns:a16="http://schemas.microsoft.com/office/drawing/2014/main" id="{B735D504-450C-30D9-CC27-86BC653F5606}"/>
              </a:ext>
            </a:extLst>
          </xdr:cNvPr>
          <xdr:cNvSpPr/>
        </xdr:nvSpPr>
        <xdr:spPr>
          <a:xfrm>
            <a:off x="5155045" y="476250"/>
            <a:ext cx="909205" cy="829829"/>
          </a:xfrm>
          <a:prstGeom prst="ellipse">
            <a:avLst/>
          </a:prstGeom>
          <a:solidFill>
            <a:schemeClr val="bg1"/>
          </a:solidFill>
          <a:ln>
            <a:noFill/>
          </a:ln>
          <a:effectLst>
            <a:outerShdw blurRad="63500" sx="102000" sy="102000" algn="ctr" rotWithShape="0">
              <a:prstClr val="black">
                <a:alpha val="40000"/>
              </a:prstClr>
            </a:outerShdw>
          </a:effectLst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b"/>
          <a:lstStyle/>
          <a:p>
            <a:pPr lvl="0" algn="ctr"/>
            <a:endParaRPr lang="pt-BR" sz="1100">
              <a:latin typeface="Century Gothic" panose="020B0502020202020204" pitchFamily="34" charset="0"/>
            </a:endParaRPr>
          </a:p>
        </xdr:txBody>
      </xdr:sp>
      <xdr:pic>
        <xdr:nvPicPr>
          <xdr:cNvPr id="8" name="Imagem 7">
            <a:extLst>
              <a:ext uri="{FF2B5EF4-FFF2-40B4-BE49-F238E27FC236}">
                <a16:creationId xmlns:a16="http://schemas.microsoft.com/office/drawing/2014/main" id="{C757916B-684A-E0CC-1DA9-97EC7EE182E1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5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5207001" y="476250"/>
            <a:ext cx="779328" cy="777875"/>
          </a:xfrm>
          <a:prstGeom prst="rect">
            <a:avLst/>
          </a:prstGeom>
        </xdr:spPr>
      </xdr:pic>
    </xdr:grpSp>
    <xdr:clientData/>
  </xdr:twoCellAnchor>
  <xdr:twoCellAnchor>
    <xdr:from>
      <xdr:col>26</xdr:col>
      <xdr:colOff>76200</xdr:colOff>
      <xdr:row>1</xdr:row>
      <xdr:rowOff>95250</xdr:rowOff>
    </xdr:from>
    <xdr:to>
      <xdr:col>27</xdr:col>
      <xdr:colOff>563129</xdr:colOff>
      <xdr:row>2</xdr:row>
      <xdr:rowOff>202335</xdr:rowOff>
    </xdr:to>
    <xdr:sp macro="" textlink="">
      <xdr:nvSpPr>
        <xdr:cNvPr id="9" name="Retângulo 8">
          <a:hlinkClick xmlns:r="http://schemas.openxmlformats.org/officeDocument/2006/relationships" r:id="rId6"/>
          <a:extLst>
            <a:ext uri="{FF2B5EF4-FFF2-40B4-BE49-F238E27FC236}">
              <a16:creationId xmlns:a16="http://schemas.microsoft.com/office/drawing/2014/main" id="{47F4B9C3-699B-4891-9D4E-A21344BDCBFC}"/>
            </a:ext>
          </a:extLst>
        </xdr:cNvPr>
        <xdr:cNvSpPr/>
      </xdr:nvSpPr>
      <xdr:spPr>
        <a:xfrm>
          <a:off x="19211925" y="238125"/>
          <a:ext cx="1763279" cy="659535"/>
        </a:xfrm>
        <a:prstGeom prst="rect">
          <a:avLst/>
        </a:prstGeom>
        <a:solidFill>
          <a:schemeClr val="bg1"/>
        </a:solidFill>
        <a:ln>
          <a:solidFill>
            <a:schemeClr val="bg2">
              <a:lumMod val="75000"/>
            </a:schemeClr>
          </a:solidFill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ctr"/>
          <a:r>
            <a:rPr lang="pt-BR" sz="1800">
              <a:solidFill>
                <a:sysClr val="windowText" lastClr="000000"/>
              </a:solidFill>
              <a:latin typeface="Century Gothic" panose="020B0502020202020204" pitchFamily="34" charset="0"/>
            </a:rPr>
            <a:t>RESUMO</a:t>
          </a:r>
          <a:r>
            <a:rPr lang="pt-BR" sz="1800" baseline="0">
              <a:solidFill>
                <a:sysClr val="windowText" lastClr="000000"/>
              </a:solidFill>
              <a:latin typeface="Century Gothic" panose="020B0502020202020204" pitchFamily="34" charset="0"/>
            </a:rPr>
            <a:t> DOS ITENS</a:t>
          </a:r>
          <a:endParaRPr lang="pt-BR" sz="1800">
            <a:solidFill>
              <a:sysClr val="windowText" lastClr="000000"/>
            </a:solidFill>
            <a:latin typeface="Century Gothic" panose="020B0502020202020204" pitchFamily="34" charset="0"/>
          </a:endParaRPr>
        </a:p>
      </xdr:txBody>
    </xdr:sp>
    <xdr:clientData/>
  </xdr:twoCellAnchor>
</xdr:wsDr>
</file>

<file path=xl/drawings/drawing13.xml><?xml version="1.0" encoding="utf-8"?>
<xdr:wsDr xmlns:xdr="http://schemas.openxmlformats.org/drawingml/2006/spreadsheetDrawing" xmlns:a="http://schemas.openxmlformats.org/drawingml/2006/main">
  <xdr:twoCellAnchor>
    <xdr:from>
      <xdr:col>25</xdr:col>
      <xdr:colOff>155864</xdr:colOff>
      <xdr:row>0</xdr:row>
      <xdr:rowOff>51955</xdr:rowOff>
    </xdr:from>
    <xdr:to>
      <xdr:col>25</xdr:col>
      <xdr:colOff>1246909</xdr:colOff>
      <xdr:row>2</xdr:row>
      <xdr:rowOff>363682</xdr:rowOff>
    </xdr:to>
    <xdr:grpSp>
      <xdr:nvGrpSpPr>
        <xdr:cNvPr id="2" name="Agrupar 2">
          <a:extLst>
            <a:ext uri="{FF2B5EF4-FFF2-40B4-BE49-F238E27FC236}">
              <a16:creationId xmlns:a16="http://schemas.microsoft.com/office/drawing/2014/main" id="{7E11A43B-2C30-4F35-A41F-64A7064D9DD5}"/>
            </a:ext>
          </a:extLst>
        </xdr:cNvPr>
        <xdr:cNvGrpSpPr/>
      </xdr:nvGrpSpPr>
      <xdr:grpSpPr>
        <a:xfrm>
          <a:off x="18367664" y="51955"/>
          <a:ext cx="1091045" cy="1010227"/>
          <a:chOff x="21197455" y="95624"/>
          <a:chExt cx="1145098" cy="1203240"/>
        </a:xfrm>
      </xdr:grpSpPr>
      <xdr:pic>
        <xdr:nvPicPr>
          <xdr:cNvPr id="3" name="Gráfico 7" descr="Início com preenchimento sólido">
            <a:hlinkClick xmlns:r="http://schemas.openxmlformats.org/officeDocument/2006/relationships" r:id="rId1"/>
            <a:extLst>
              <a:ext uri="{FF2B5EF4-FFF2-40B4-BE49-F238E27FC236}">
                <a16:creationId xmlns:a16="http://schemas.microsoft.com/office/drawing/2014/main" id="{2C3601AD-6EFC-7C7D-A717-4F3687FFB369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">
            <a:extLst>
              <a:ext uri="{28A0092B-C50C-407E-A947-70E740481C1C}">
                <a14:useLocalDpi xmlns:a14="http://schemas.microsoft.com/office/drawing/2010/main" val="0"/>
              </a:ext>
              <a:ext uri="{96DAC541-7B7A-43D3-8B79-37D633B846F1}">
                <asvg:svgBlip xmlns:asvg="http://schemas.microsoft.com/office/drawing/2016/SVG/main" r:embed="rId3"/>
              </a:ext>
            </a:extLst>
          </a:blip>
          <a:stretch>
            <a:fillRect/>
          </a:stretch>
        </xdr:blipFill>
        <xdr:spPr>
          <a:xfrm>
            <a:off x="21332579" y="95624"/>
            <a:ext cx="900752" cy="943467"/>
          </a:xfrm>
          <a:prstGeom prst="rect">
            <a:avLst/>
          </a:prstGeom>
        </xdr:spPr>
      </xdr:pic>
      <xdr:sp macro="" textlink="">
        <xdr:nvSpPr>
          <xdr:cNvPr id="4" name="TextBox 18">
            <a:extLst>
              <a:ext uri="{FF2B5EF4-FFF2-40B4-BE49-F238E27FC236}">
                <a16:creationId xmlns:a16="http://schemas.microsoft.com/office/drawing/2014/main" id="{51E60681-4B7E-B5B5-8138-1A8845E307EC}"/>
              </a:ext>
            </a:extLst>
          </xdr:cNvPr>
          <xdr:cNvSpPr txBox="1"/>
        </xdr:nvSpPr>
        <xdr:spPr>
          <a:xfrm>
            <a:off x="21197455" y="923546"/>
            <a:ext cx="1145098" cy="375318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pPr algn="ctr"/>
            <a:r>
              <a:rPr lang="es-MX" sz="1600">
                <a:solidFill>
                  <a:schemeClr val="tx1">
                    <a:lumMod val="75000"/>
                    <a:lumOff val="25000"/>
                  </a:schemeClr>
                </a:solidFill>
                <a:latin typeface="Century Gothic" panose="020B0502020202020204" pitchFamily="34" charset="0"/>
              </a:rPr>
              <a:t>Inicio</a:t>
            </a:r>
          </a:p>
        </xdr:txBody>
      </xdr:sp>
    </xdr:grpSp>
    <xdr:clientData/>
  </xdr:twoCellAnchor>
  <xdr:twoCellAnchor editAs="oneCell">
    <xdr:from>
      <xdr:col>1</xdr:col>
      <xdr:colOff>329047</xdr:colOff>
      <xdr:row>1</xdr:row>
      <xdr:rowOff>103909</xdr:rowOff>
    </xdr:from>
    <xdr:to>
      <xdr:col>1</xdr:col>
      <xdr:colOff>1087871</xdr:colOff>
      <xdr:row>2</xdr:row>
      <xdr:rowOff>534547</xdr:rowOff>
    </xdr:to>
    <xdr:pic>
      <xdr:nvPicPr>
        <xdr:cNvPr id="5" name="Imagem 9">
          <a:extLst>
            <a:ext uri="{FF2B5EF4-FFF2-40B4-BE49-F238E27FC236}">
              <a16:creationId xmlns:a16="http://schemas.microsoft.com/office/drawing/2014/main" id="{2032905C-F910-4FF6-B4FB-21C0F613CE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71922" y="246784"/>
          <a:ext cx="758824" cy="983088"/>
        </a:xfrm>
        <a:prstGeom prst="rect">
          <a:avLst/>
        </a:prstGeom>
      </xdr:spPr>
    </xdr:pic>
    <xdr:clientData/>
  </xdr:twoCellAnchor>
  <xdr:twoCellAnchor>
    <xdr:from>
      <xdr:col>5</xdr:col>
      <xdr:colOff>138545</xdr:colOff>
      <xdr:row>1</xdr:row>
      <xdr:rowOff>333375</xdr:rowOff>
    </xdr:from>
    <xdr:to>
      <xdr:col>5</xdr:col>
      <xdr:colOff>1047750</xdr:colOff>
      <xdr:row>3</xdr:row>
      <xdr:rowOff>51954</xdr:rowOff>
    </xdr:to>
    <xdr:grpSp>
      <xdr:nvGrpSpPr>
        <xdr:cNvPr id="6" name="Agrupar 5">
          <a:extLst>
            <a:ext uri="{FF2B5EF4-FFF2-40B4-BE49-F238E27FC236}">
              <a16:creationId xmlns:a16="http://schemas.microsoft.com/office/drawing/2014/main" id="{3443699B-D36C-4F29-8191-63528E6E2891}"/>
            </a:ext>
          </a:extLst>
        </xdr:cNvPr>
        <xdr:cNvGrpSpPr/>
      </xdr:nvGrpSpPr>
      <xdr:grpSpPr>
        <a:xfrm>
          <a:off x="5497945" y="473075"/>
          <a:ext cx="909205" cy="836179"/>
          <a:chOff x="5155045" y="476250"/>
          <a:chExt cx="909205" cy="829829"/>
        </a:xfrm>
      </xdr:grpSpPr>
      <xdr:sp macro="" textlink="">
        <xdr:nvSpPr>
          <xdr:cNvPr id="7" name="Elipse 6">
            <a:extLst>
              <a:ext uri="{FF2B5EF4-FFF2-40B4-BE49-F238E27FC236}">
                <a16:creationId xmlns:a16="http://schemas.microsoft.com/office/drawing/2014/main" id="{EF4D0ED7-1EB0-8B66-587E-9637B9E2CDF6}"/>
              </a:ext>
            </a:extLst>
          </xdr:cNvPr>
          <xdr:cNvSpPr/>
        </xdr:nvSpPr>
        <xdr:spPr>
          <a:xfrm>
            <a:off x="5155045" y="476250"/>
            <a:ext cx="909205" cy="829829"/>
          </a:xfrm>
          <a:prstGeom prst="ellipse">
            <a:avLst/>
          </a:prstGeom>
          <a:solidFill>
            <a:schemeClr val="bg1"/>
          </a:solidFill>
          <a:ln>
            <a:noFill/>
          </a:ln>
          <a:effectLst>
            <a:outerShdw blurRad="63500" sx="102000" sy="102000" algn="ctr" rotWithShape="0">
              <a:prstClr val="black">
                <a:alpha val="40000"/>
              </a:prstClr>
            </a:outerShdw>
          </a:effectLst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b"/>
          <a:lstStyle/>
          <a:p>
            <a:pPr lvl="0" algn="ctr"/>
            <a:endParaRPr lang="pt-BR" sz="1100">
              <a:latin typeface="Century Gothic" panose="020B0502020202020204" pitchFamily="34" charset="0"/>
            </a:endParaRPr>
          </a:p>
        </xdr:txBody>
      </xdr:sp>
      <xdr:pic>
        <xdr:nvPicPr>
          <xdr:cNvPr id="8" name="Imagem 7">
            <a:extLst>
              <a:ext uri="{FF2B5EF4-FFF2-40B4-BE49-F238E27FC236}">
                <a16:creationId xmlns:a16="http://schemas.microsoft.com/office/drawing/2014/main" id="{B7381304-2419-18FB-5CB7-4CC6CBBEA228}"/>
              </a:ext>
            </a:extLst>
          </xdr:cNvPr>
          <xdr:cNvPicPr>
            <a:picLocks noChangeAspect="1"/>
          </xdr:cNvPicPr>
        </xdr:nvPicPr>
        <xdr:blipFill rotWithShape="1">
          <a:blip xmlns:r="http://schemas.openxmlformats.org/officeDocument/2006/relationships" r:embed="rId5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 l="20201" t="20238" r="20387" b="22619"/>
          <a:stretch/>
        </xdr:blipFill>
        <xdr:spPr>
          <a:xfrm>
            <a:off x="5270500" y="571500"/>
            <a:ext cx="677995" cy="650875"/>
          </a:xfrm>
          <a:prstGeom prst="rect">
            <a:avLst/>
          </a:prstGeom>
        </xdr:spPr>
      </xdr:pic>
    </xdr:grpSp>
    <xdr:clientData/>
  </xdr:twoCellAnchor>
  <xdr:twoCellAnchor>
    <xdr:from>
      <xdr:col>26</xdr:col>
      <xdr:colOff>19050</xdr:colOff>
      <xdr:row>1</xdr:row>
      <xdr:rowOff>95250</xdr:rowOff>
    </xdr:from>
    <xdr:to>
      <xdr:col>27</xdr:col>
      <xdr:colOff>505979</xdr:colOff>
      <xdr:row>2</xdr:row>
      <xdr:rowOff>202335</xdr:rowOff>
    </xdr:to>
    <xdr:sp macro="" textlink="">
      <xdr:nvSpPr>
        <xdr:cNvPr id="9" name="Retângulo 8">
          <a:hlinkClick xmlns:r="http://schemas.openxmlformats.org/officeDocument/2006/relationships" r:id="rId6"/>
          <a:extLst>
            <a:ext uri="{FF2B5EF4-FFF2-40B4-BE49-F238E27FC236}">
              <a16:creationId xmlns:a16="http://schemas.microsoft.com/office/drawing/2014/main" id="{E120ECE2-B20F-443C-8352-1F803D40970D}"/>
            </a:ext>
          </a:extLst>
        </xdr:cNvPr>
        <xdr:cNvSpPr/>
      </xdr:nvSpPr>
      <xdr:spPr>
        <a:xfrm>
          <a:off x="18669000" y="238125"/>
          <a:ext cx="1763279" cy="659535"/>
        </a:xfrm>
        <a:prstGeom prst="rect">
          <a:avLst/>
        </a:prstGeom>
        <a:solidFill>
          <a:schemeClr val="bg1"/>
        </a:solidFill>
        <a:ln>
          <a:solidFill>
            <a:schemeClr val="bg2">
              <a:lumMod val="75000"/>
            </a:schemeClr>
          </a:solidFill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ctr"/>
          <a:r>
            <a:rPr lang="pt-BR" sz="1800">
              <a:solidFill>
                <a:sysClr val="windowText" lastClr="000000"/>
              </a:solidFill>
              <a:latin typeface="Century Gothic" panose="020B0502020202020204" pitchFamily="34" charset="0"/>
            </a:rPr>
            <a:t>RESUMO</a:t>
          </a:r>
          <a:r>
            <a:rPr lang="pt-BR" sz="1800" baseline="0">
              <a:solidFill>
                <a:sysClr val="windowText" lastClr="000000"/>
              </a:solidFill>
              <a:latin typeface="Century Gothic" panose="020B0502020202020204" pitchFamily="34" charset="0"/>
            </a:rPr>
            <a:t> DOS ITENS</a:t>
          </a:r>
          <a:endParaRPr lang="pt-BR" sz="1800">
            <a:solidFill>
              <a:sysClr val="windowText" lastClr="000000"/>
            </a:solidFill>
            <a:latin typeface="Century Gothic" panose="020B0502020202020204" pitchFamily="34" charset="0"/>
          </a:endParaRPr>
        </a:p>
      </xdr:txBody>
    </xdr:sp>
    <xdr:clientData/>
  </xdr:twoCellAnchor>
</xdr:wsDr>
</file>

<file path=xl/drawings/drawing14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168993</xdr:colOff>
      <xdr:row>1</xdr:row>
      <xdr:rowOff>107541</xdr:rowOff>
    </xdr:from>
    <xdr:to>
      <xdr:col>2</xdr:col>
      <xdr:colOff>1115685</xdr:colOff>
      <xdr:row>3</xdr:row>
      <xdr:rowOff>295695</xdr:rowOff>
    </xdr:to>
    <xdr:pic>
      <xdr:nvPicPr>
        <xdr:cNvPr id="2" name="Imagem 1">
          <a:extLst>
            <a:ext uri="{FF2B5EF4-FFF2-40B4-BE49-F238E27FC236}">
              <a16:creationId xmlns:a16="http://schemas.microsoft.com/office/drawing/2014/main" id="{5C2A5979-11DE-4F9D-B43E-1F0210B1833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68428" y="245807"/>
          <a:ext cx="946692" cy="987025"/>
        </a:xfrm>
        <a:prstGeom prst="rect">
          <a:avLst/>
        </a:prstGeom>
      </xdr:spPr>
    </xdr:pic>
    <xdr:clientData/>
  </xdr:twoCellAnchor>
  <xdr:twoCellAnchor>
    <xdr:from>
      <xdr:col>10</xdr:col>
      <xdr:colOff>159778</xdr:colOff>
      <xdr:row>1</xdr:row>
      <xdr:rowOff>353346</xdr:rowOff>
    </xdr:from>
    <xdr:to>
      <xdr:col>10</xdr:col>
      <xdr:colOff>1167582</xdr:colOff>
      <xdr:row>4</xdr:row>
      <xdr:rowOff>35994</xdr:rowOff>
    </xdr:to>
    <xdr:grpSp>
      <xdr:nvGrpSpPr>
        <xdr:cNvPr id="3" name="Group 14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F9A31BC7-92E9-46F0-B284-D4553074B7D7}"/>
            </a:ext>
          </a:extLst>
        </xdr:cNvPr>
        <xdr:cNvGrpSpPr/>
      </xdr:nvGrpSpPr>
      <xdr:grpSpPr>
        <a:xfrm>
          <a:off x="5811278" y="496221"/>
          <a:ext cx="1007804" cy="936773"/>
          <a:chOff x="1766260" y="812959"/>
          <a:chExt cx="1113414" cy="1033899"/>
        </a:xfrm>
      </xdr:grpSpPr>
      <xdr:sp macro="" textlink="">
        <xdr:nvSpPr>
          <xdr:cNvPr id="4" name="Elipse 4">
            <a:extLst>
              <a:ext uri="{FF2B5EF4-FFF2-40B4-BE49-F238E27FC236}">
                <a16:creationId xmlns:a16="http://schemas.microsoft.com/office/drawing/2014/main" id="{C5B6B94A-26AD-E151-07AE-31AF5766EEF0}"/>
              </a:ext>
            </a:extLst>
          </xdr:cNvPr>
          <xdr:cNvSpPr/>
        </xdr:nvSpPr>
        <xdr:spPr>
          <a:xfrm>
            <a:off x="1766260" y="812959"/>
            <a:ext cx="1113414" cy="1033899"/>
          </a:xfrm>
          <a:prstGeom prst="ellipse">
            <a:avLst/>
          </a:prstGeom>
          <a:solidFill>
            <a:schemeClr val="bg1"/>
          </a:solidFill>
          <a:ln>
            <a:solidFill>
              <a:schemeClr val="bg1">
                <a:lumMod val="85000"/>
              </a:schemeClr>
            </a:solidFill>
          </a:ln>
          <a:effectLst>
            <a:outerShdw blurRad="50800" dist="38100" dir="2700000" algn="tl" rotWithShape="0">
              <a:prstClr val="black">
                <a:alpha val="40000"/>
              </a:prstClr>
            </a:outerShdw>
          </a:effectLst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b"/>
          <a:lstStyle/>
          <a:p>
            <a:pPr lvl="0" algn="ctr"/>
            <a:endParaRPr lang="pt-BR" sz="1100">
              <a:latin typeface="Century Gothic" panose="020B0502020202020204" pitchFamily="34" charset="0"/>
            </a:endParaRPr>
          </a:p>
        </xdr:txBody>
      </xdr:sp>
      <xdr:pic>
        <xdr:nvPicPr>
          <xdr:cNvPr id="5" name="Imagem 5">
            <a:extLst>
              <a:ext uri="{FF2B5EF4-FFF2-40B4-BE49-F238E27FC236}">
                <a16:creationId xmlns:a16="http://schemas.microsoft.com/office/drawing/2014/main" id="{20A2DF50-BFE5-45FB-01D4-023AA6D7910B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3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1804720" y="853022"/>
            <a:ext cx="998039" cy="933416"/>
          </a:xfrm>
          <a:prstGeom prst="rect">
            <a:avLst/>
          </a:prstGeom>
        </xdr:spPr>
      </xdr:pic>
    </xdr:grpSp>
    <xdr:clientData/>
  </xdr:twoCellAnchor>
  <xdr:oneCellAnchor>
    <xdr:from>
      <xdr:col>17</xdr:col>
      <xdr:colOff>1208586</xdr:colOff>
      <xdr:row>0</xdr:row>
      <xdr:rowOff>46089</xdr:rowOff>
    </xdr:from>
    <xdr:ext cx="646896" cy="677573"/>
    <xdr:pic>
      <xdr:nvPicPr>
        <xdr:cNvPr id="6" name="Gráfico 5" descr="Início com preenchimento sólido">
          <a:hlinkClick xmlns:r="http://schemas.openxmlformats.org/officeDocument/2006/relationships" r:id="rId4"/>
          <a:extLst>
            <a:ext uri="{FF2B5EF4-FFF2-40B4-BE49-F238E27FC236}">
              <a16:creationId xmlns:a16="http://schemas.microsoft.com/office/drawing/2014/main" id="{3640E76A-EAF6-4320-BE57-F2A7B6ABA26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  <a:ext uri="{96DAC541-7B7A-43D3-8B79-37D633B846F1}">
              <asvg:svgBlip xmlns:asvg="http://schemas.microsoft.com/office/drawing/2016/SVG/main" r:embed="rId6"/>
            </a:ext>
          </a:extLst>
        </a:blip>
        <a:stretch>
          <a:fillRect/>
        </a:stretch>
      </xdr:blipFill>
      <xdr:spPr>
        <a:xfrm>
          <a:off x="17324271" y="46089"/>
          <a:ext cx="646896" cy="677573"/>
        </a:xfrm>
        <a:prstGeom prst="rect">
          <a:avLst/>
        </a:prstGeom>
      </xdr:spPr>
    </xdr:pic>
    <xdr:clientData/>
  </xdr:oneCellAnchor>
  <xdr:twoCellAnchor>
    <xdr:from>
      <xdr:col>17</xdr:col>
      <xdr:colOff>1062060</xdr:colOff>
      <xdr:row>1</xdr:row>
      <xdr:rowOff>519863</xdr:rowOff>
    </xdr:from>
    <xdr:to>
      <xdr:col>18</xdr:col>
      <xdr:colOff>449739</xdr:colOff>
      <xdr:row>2</xdr:row>
      <xdr:rowOff>234113</xdr:rowOff>
    </xdr:to>
    <xdr:sp macro="" textlink="">
      <xdr:nvSpPr>
        <xdr:cNvPr id="7" name="TextBox 18">
          <a:extLst>
            <a:ext uri="{FF2B5EF4-FFF2-40B4-BE49-F238E27FC236}">
              <a16:creationId xmlns:a16="http://schemas.microsoft.com/office/drawing/2014/main" id="{7719B26C-CB30-4562-93EC-B14D6FBB5390}"/>
            </a:ext>
          </a:extLst>
        </xdr:cNvPr>
        <xdr:cNvSpPr txBox="1"/>
      </xdr:nvSpPr>
      <xdr:spPr>
        <a:xfrm>
          <a:off x="17177745" y="658129"/>
          <a:ext cx="923970" cy="267315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algn="ctr"/>
          <a:r>
            <a:rPr lang="es-MX" sz="1200">
              <a:solidFill>
                <a:schemeClr val="tx1">
                  <a:lumMod val="75000"/>
                  <a:lumOff val="25000"/>
                </a:schemeClr>
              </a:solidFill>
              <a:latin typeface="Century Gothic" panose="020B0502020202020204" pitchFamily="34" charset="0"/>
            </a:rPr>
            <a:t>Inicio</a:t>
          </a:r>
        </a:p>
      </xdr:txBody>
    </xdr:sp>
    <xdr:clientData/>
  </xdr:twoCellAnchor>
  <xdr:twoCellAnchor>
    <xdr:from>
      <xdr:col>18</xdr:col>
      <xdr:colOff>316388</xdr:colOff>
      <xdr:row>1</xdr:row>
      <xdr:rowOff>533470</xdr:rowOff>
    </xdr:from>
    <xdr:to>
      <xdr:col>18</xdr:col>
      <xdr:colOff>1320596</xdr:colOff>
      <xdr:row>3</xdr:row>
      <xdr:rowOff>32726</xdr:rowOff>
    </xdr:to>
    <xdr:sp macro="" textlink="">
      <xdr:nvSpPr>
        <xdr:cNvPr id="8" name="TextBox 19">
          <a:hlinkClick xmlns:r="http://schemas.openxmlformats.org/officeDocument/2006/relationships" r:id="rId7"/>
          <a:extLst>
            <a:ext uri="{FF2B5EF4-FFF2-40B4-BE49-F238E27FC236}">
              <a16:creationId xmlns:a16="http://schemas.microsoft.com/office/drawing/2014/main" id="{E680E2BE-2B9E-420D-B5FA-E9A88C4678E2}"/>
            </a:ext>
          </a:extLst>
        </xdr:cNvPr>
        <xdr:cNvSpPr txBox="1"/>
      </xdr:nvSpPr>
      <xdr:spPr>
        <a:xfrm>
          <a:off x="17968364" y="671736"/>
          <a:ext cx="1004208" cy="298127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algn="ctr"/>
          <a:r>
            <a:rPr lang="es-MX" sz="1200">
              <a:solidFill>
                <a:schemeClr val="tx1">
                  <a:lumMod val="75000"/>
                  <a:lumOff val="25000"/>
                </a:schemeClr>
              </a:solidFill>
              <a:latin typeface="Century Gothic" panose="020B0502020202020204" pitchFamily="34" charset="0"/>
            </a:rPr>
            <a:t>Seguiinte</a:t>
          </a:r>
        </a:p>
      </xdr:txBody>
    </xdr:sp>
    <xdr:clientData/>
  </xdr:twoCellAnchor>
  <xdr:twoCellAnchor>
    <xdr:from>
      <xdr:col>18</xdr:col>
      <xdr:colOff>715079</xdr:colOff>
      <xdr:row>1</xdr:row>
      <xdr:rowOff>9596</xdr:rowOff>
    </xdr:from>
    <xdr:to>
      <xdr:col>18</xdr:col>
      <xdr:colOff>1096079</xdr:colOff>
      <xdr:row>1</xdr:row>
      <xdr:rowOff>492652</xdr:rowOff>
    </xdr:to>
    <xdr:sp macro="" textlink="">
      <xdr:nvSpPr>
        <xdr:cNvPr id="10" name="Isosceles Triangle 23">
          <a:hlinkClick xmlns:r="http://schemas.openxmlformats.org/officeDocument/2006/relationships" r:id="rId7"/>
          <a:extLst>
            <a:ext uri="{FF2B5EF4-FFF2-40B4-BE49-F238E27FC236}">
              <a16:creationId xmlns:a16="http://schemas.microsoft.com/office/drawing/2014/main" id="{89626913-CAD9-44F2-8DFB-D4DE0A5FD74A}"/>
            </a:ext>
          </a:extLst>
        </xdr:cNvPr>
        <xdr:cNvSpPr/>
      </xdr:nvSpPr>
      <xdr:spPr>
        <a:xfrm rot="5400000">
          <a:off x="18316027" y="198890"/>
          <a:ext cx="483056" cy="381000"/>
        </a:xfrm>
        <a:prstGeom prst="triangle">
          <a:avLst/>
        </a:prstGeom>
        <a:solidFill>
          <a:schemeClr val="tx1">
            <a:lumMod val="75000"/>
            <a:lumOff val="25000"/>
          </a:schemeClr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marL="0" indent="0" algn="l"/>
          <a:endParaRPr lang="es-MX" sz="1100">
            <a:solidFill>
              <a:schemeClr val="lt1"/>
            </a:solidFill>
            <a:latin typeface="+mn-lt"/>
            <a:ea typeface="+mn-ea"/>
            <a:cs typeface="+mn-cs"/>
          </a:endParaRPr>
        </a:p>
      </xdr:txBody>
    </xdr:sp>
    <xdr:clientData/>
  </xdr:twoCellAnchor>
  <xdr:twoCellAnchor>
    <xdr:from>
      <xdr:col>10</xdr:col>
      <xdr:colOff>61452</xdr:colOff>
      <xdr:row>0</xdr:row>
      <xdr:rowOff>46089</xdr:rowOff>
    </xdr:from>
    <xdr:to>
      <xdr:col>11</xdr:col>
      <xdr:colOff>431390</xdr:colOff>
      <xdr:row>1</xdr:row>
      <xdr:rowOff>200947</xdr:rowOff>
    </xdr:to>
    <xdr:sp macro="" textlink="">
      <xdr:nvSpPr>
        <xdr:cNvPr id="13" name="Retângulo 12">
          <a:hlinkClick xmlns:r="http://schemas.openxmlformats.org/officeDocument/2006/relationships" r:id="rId8"/>
          <a:extLst>
            <a:ext uri="{FF2B5EF4-FFF2-40B4-BE49-F238E27FC236}">
              <a16:creationId xmlns:a16="http://schemas.microsoft.com/office/drawing/2014/main" id="{D9D561DF-16C0-469A-80BA-9A76EAF27976}"/>
            </a:ext>
          </a:extLst>
        </xdr:cNvPr>
        <xdr:cNvSpPr/>
      </xdr:nvSpPr>
      <xdr:spPr>
        <a:xfrm>
          <a:off x="5423105" y="46089"/>
          <a:ext cx="1906229" cy="293124"/>
        </a:xfrm>
        <a:prstGeom prst="rect">
          <a:avLst/>
        </a:prstGeom>
        <a:solidFill>
          <a:schemeClr val="bg1"/>
        </a:solidFill>
        <a:ln>
          <a:solidFill>
            <a:schemeClr val="bg2">
              <a:lumMod val="75000"/>
            </a:schemeClr>
          </a:solidFill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ctr"/>
          <a:r>
            <a:rPr lang="pt-BR" sz="1600" b="1">
              <a:solidFill>
                <a:sysClr val="windowText" lastClr="000000"/>
              </a:solidFill>
              <a:latin typeface="Century Gothic" panose="020B0502020202020204" pitchFamily="34" charset="0"/>
            </a:rPr>
            <a:t>INSTRUÇÕES</a:t>
          </a:r>
        </a:p>
      </xdr:txBody>
    </xdr:sp>
    <xdr:clientData/>
  </xdr:twoCellAnchor>
  <xdr:twoCellAnchor editAs="oneCell">
    <xdr:from>
      <xdr:col>10</xdr:col>
      <xdr:colOff>0</xdr:colOff>
      <xdr:row>33</xdr:row>
      <xdr:rowOff>0</xdr:rowOff>
    </xdr:from>
    <xdr:to>
      <xdr:col>11</xdr:col>
      <xdr:colOff>1132214</xdr:colOff>
      <xdr:row>37</xdr:row>
      <xdr:rowOff>149431</xdr:rowOff>
    </xdr:to>
    <xdr:pic>
      <xdr:nvPicPr>
        <xdr:cNvPr id="16" name="Imagem 11">
          <a:extLst>
            <a:ext uri="{FF2B5EF4-FFF2-40B4-BE49-F238E27FC236}">
              <a16:creationId xmlns:a16="http://schemas.microsoft.com/office/drawing/2014/main" id="{80C06D35-162A-4E1D-CF5F-67E492E78CE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5638800" y="14554200"/>
          <a:ext cx="2745114" cy="1063831"/>
        </a:xfrm>
        <a:prstGeom prst="rect">
          <a:avLst/>
        </a:prstGeom>
      </xdr:spPr>
    </xdr:pic>
    <xdr:clientData/>
  </xdr:twoCellAnchor>
  <xdr:twoCellAnchor editAs="oneCell">
    <xdr:from>
      <xdr:col>13</xdr:col>
      <xdr:colOff>185552</xdr:colOff>
      <xdr:row>26</xdr:row>
      <xdr:rowOff>123701</xdr:rowOff>
    </xdr:from>
    <xdr:to>
      <xdr:col>14</xdr:col>
      <xdr:colOff>1323975</xdr:colOff>
      <xdr:row>30</xdr:row>
      <xdr:rowOff>58599</xdr:rowOff>
    </xdr:to>
    <xdr:pic>
      <xdr:nvPicPr>
        <xdr:cNvPr id="21" name="Imagem 13">
          <a:extLst>
            <a:ext uri="{FF2B5EF4-FFF2-40B4-BE49-F238E27FC236}">
              <a16:creationId xmlns:a16="http://schemas.microsoft.com/office/drawing/2014/main" id="{9F47D3CB-B224-83BE-A0C3-84E60F72C7A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10663052" y="13077701"/>
          <a:ext cx="2751323" cy="849298"/>
        </a:xfrm>
        <a:prstGeom prst="rect">
          <a:avLst/>
        </a:prstGeom>
      </xdr:spPr>
    </xdr:pic>
    <xdr:clientData/>
  </xdr:twoCellAnchor>
  <xdr:twoCellAnchor editAs="oneCell">
    <xdr:from>
      <xdr:col>16</xdr:col>
      <xdr:colOff>49481</xdr:colOff>
      <xdr:row>26</xdr:row>
      <xdr:rowOff>49479</xdr:rowOff>
    </xdr:from>
    <xdr:to>
      <xdr:col>17</xdr:col>
      <xdr:colOff>1259019</xdr:colOff>
      <xdr:row>30</xdr:row>
      <xdr:rowOff>79231</xdr:rowOff>
    </xdr:to>
    <xdr:pic>
      <xdr:nvPicPr>
        <xdr:cNvPr id="22" name="Imagem 21">
          <a:extLst>
            <a:ext uri="{FF2B5EF4-FFF2-40B4-BE49-F238E27FC236}">
              <a16:creationId xmlns:a16="http://schemas.microsoft.com/office/drawing/2014/main" id="{9AAC33DC-47B7-F327-A6F6-6EEF8ACCE8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15365681" y="13003479"/>
          <a:ext cx="2822438" cy="944152"/>
        </a:xfrm>
        <a:prstGeom prst="rect">
          <a:avLst/>
        </a:prstGeom>
      </xdr:spPr>
    </xdr:pic>
    <xdr:clientData/>
  </xdr:twoCellAnchor>
  <xdr:twoCellAnchor editAs="oneCell">
    <xdr:from>
      <xdr:col>18</xdr:col>
      <xdr:colOff>136072</xdr:colOff>
      <xdr:row>26</xdr:row>
      <xdr:rowOff>24740</xdr:rowOff>
    </xdr:from>
    <xdr:to>
      <xdr:col>18</xdr:col>
      <xdr:colOff>1426430</xdr:colOff>
      <xdr:row>29</xdr:row>
      <xdr:rowOff>202598</xdr:rowOff>
    </xdr:to>
    <xdr:pic>
      <xdr:nvPicPr>
        <xdr:cNvPr id="23" name="Imagem 22">
          <a:extLst>
            <a:ext uri="{FF2B5EF4-FFF2-40B4-BE49-F238E27FC236}">
              <a16:creationId xmlns:a16="http://schemas.microsoft.com/office/drawing/2014/main" id="{475A2DAE-01DD-77E4-8E78-4A2C889D649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18678072" y="12978740"/>
          <a:ext cx="1290358" cy="863658"/>
        </a:xfrm>
        <a:prstGeom prst="rect">
          <a:avLst/>
        </a:prstGeom>
      </xdr:spPr>
    </xdr:pic>
    <xdr:clientData/>
  </xdr:twoCellAnchor>
  <xdr:twoCellAnchor editAs="oneCell">
    <xdr:from>
      <xdr:col>18</xdr:col>
      <xdr:colOff>254716</xdr:colOff>
      <xdr:row>30</xdr:row>
      <xdr:rowOff>0</xdr:rowOff>
    </xdr:from>
    <xdr:to>
      <xdr:col>19</xdr:col>
      <xdr:colOff>0</xdr:colOff>
      <xdr:row>32</xdr:row>
      <xdr:rowOff>179729</xdr:rowOff>
    </xdr:to>
    <xdr:pic>
      <xdr:nvPicPr>
        <xdr:cNvPr id="24" name="Imagem 23">
          <a:extLst>
            <a:ext uri="{FF2B5EF4-FFF2-40B4-BE49-F238E27FC236}">
              <a16:creationId xmlns:a16="http://schemas.microsoft.com/office/drawing/2014/main" id="{05E1BE4E-7EE1-9444-24DE-C5D080E369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18796716" y="13868400"/>
          <a:ext cx="1358184" cy="636929"/>
        </a:xfrm>
        <a:prstGeom prst="rect">
          <a:avLst/>
        </a:prstGeom>
      </xdr:spPr>
    </xdr:pic>
    <xdr:clientData/>
  </xdr:twoCellAnchor>
  <xdr:twoCellAnchor editAs="oneCell">
    <xdr:from>
      <xdr:col>19</xdr:col>
      <xdr:colOff>890649</xdr:colOff>
      <xdr:row>26</xdr:row>
      <xdr:rowOff>148441</xdr:rowOff>
    </xdr:from>
    <xdr:to>
      <xdr:col>20</xdr:col>
      <xdr:colOff>1517746</xdr:colOff>
      <xdr:row>32</xdr:row>
      <xdr:rowOff>91378</xdr:rowOff>
    </xdr:to>
    <xdr:pic>
      <xdr:nvPicPr>
        <xdr:cNvPr id="25" name="Imagem 24">
          <a:extLst>
            <a:ext uri="{FF2B5EF4-FFF2-40B4-BE49-F238E27FC236}">
              <a16:creationId xmlns:a16="http://schemas.microsoft.com/office/drawing/2014/main" id="{74802761-EA5C-B324-C47A-1780EE24374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21045549" y="13102441"/>
          <a:ext cx="2239997" cy="1314537"/>
        </a:xfrm>
        <a:prstGeom prst="rect">
          <a:avLst/>
        </a:prstGeom>
      </xdr:spPr>
    </xdr:pic>
    <xdr:clientData/>
  </xdr:twoCellAnchor>
  <xdr:twoCellAnchor editAs="oneCell">
    <xdr:from>
      <xdr:col>18</xdr:col>
      <xdr:colOff>309253</xdr:colOff>
      <xdr:row>33</xdr:row>
      <xdr:rowOff>49481</xdr:rowOff>
    </xdr:from>
    <xdr:to>
      <xdr:col>19</xdr:col>
      <xdr:colOff>1085889</xdr:colOff>
      <xdr:row>41</xdr:row>
      <xdr:rowOff>37111</xdr:rowOff>
    </xdr:to>
    <xdr:pic>
      <xdr:nvPicPr>
        <xdr:cNvPr id="26" name="Imagem 25">
          <a:extLst>
            <a:ext uri="{FF2B5EF4-FFF2-40B4-BE49-F238E27FC236}">
              <a16:creationId xmlns:a16="http://schemas.microsoft.com/office/drawing/2014/main" id="{B69DD526-9740-C76D-9FD2-3EDE2925CB5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18851253" y="14603681"/>
          <a:ext cx="2389536" cy="1816430"/>
        </a:xfrm>
        <a:prstGeom prst="rect">
          <a:avLst/>
        </a:prstGeom>
      </xdr:spPr>
    </xdr:pic>
    <xdr:clientData/>
  </xdr:twoCellAnchor>
  <xdr:twoCellAnchor editAs="oneCell">
    <xdr:from>
      <xdr:col>20</xdr:col>
      <xdr:colOff>0</xdr:colOff>
      <xdr:row>34</xdr:row>
      <xdr:rowOff>1</xdr:rowOff>
    </xdr:from>
    <xdr:to>
      <xdr:col>20</xdr:col>
      <xdr:colOff>1013373</xdr:colOff>
      <xdr:row>37</xdr:row>
      <xdr:rowOff>148442</xdr:rowOff>
    </xdr:to>
    <xdr:pic>
      <xdr:nvPicPr>
        <xdr:cNvPr id="27" name="Imagem 26">
          <a:extLst>
            <a:ext uri="{FF2B5EF4-FFF2-40B4-BE49-F238E27FC236}">
              <a16:creationId xmlns:a16="http://schemas.microsoft.com/office/drawing/2014/main" id="{3E0B36D9-FA12-32E4-62ED-5C50ECC8F5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21767800" y="14782801"/>
          <a:ext cx="1013373" cy="834241"/>
        </a:xfrm>
        <a:prstGeom prst="rect">
          <a:avLst/>
        </a:prstGeom>
      </xdr:spPr>
    </xdr:pic>
    <xdr:clientData/>
  </xdr:twoCellAnchor>
</xdr:wsDr>
</file>

<file path=xl/drawings/drawing15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168993</xdr:colOff>
      <xdr:row>1</xdr:row>
      <xdr:rowOff>107541</xdr:rowOff>
    </xdr:from>
    <xdr:to>
      <xdr:col>2</xdr:col>
      <xdr:colOff>1115685</xdr:colOff>
      <xdr:row>3</xdr:row>
      <xdr:rowOff>295695</xdr:rowOff>
    </xdr:to>
    <xdr:pic>
      <xdr:nvPicPr>
        <xdr:cNvPr id="2" name="Imagem 1">
          <a:extLst>
            <a:ext uri="{FF2B5EF4-FFF2-40B4-BE49-F238E27FC236}">
              <a16:creationId xmlns:a16="http://schemas.microsoft.com/office/drawing/2014/main" id="{0E0998AC-94D9-4061-9419-6CF735565F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69043" y="250416"/>
          <a:ext cx="946692" cy="988254"/>
        </a:xfrm>
        <a:prstGeom prst="rect">
          <a:avLst/>
        </a:prstGeom>
      </xdr:spPr>
    </xdr:pic>
    <xdr:clientData/>
  </xdr:twoCellAnchor>
  <xdr:oneCellAnchor>
    <xdr:from>
      <xdr:col>17</xdr:col>
      <xdr:colOff>1223949</xdr:colOff>
      <xdr:row>0</xdr:row>
      <xdr:rowOff>0</xdr:rowOff>
    </xdr:from>
    <xdr:ext cx="646896" cy="677573"/>
    <xdr:pic>
      <xdr:nvPicPr>
        <xdr:cNvPr id="6" name="Gráfico 5" descr="Início com preenchimento sólido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AAF071D8-2331-4F6F-B468-523E223A594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  <a:ext uri="{96DAC541-7B7A-43D3-8B79-37D633B846F1}">
              <asvg:svgBlip xmlns:asvg="http://schemas.microsoft.com/office/drawing/2016/SVG/main" r:embed="rId4"/>
            </a:ext>
          </a:extLst>
        </a:blip>
        <a:stretch>
          <a:fillRect/>
        </a:stretch>
      </xdr:blipFill>
      <xdr:spPr>
        <a:xfrm>
          <a:off x="17339634" y="0"/>
          <a:ext cx="646896" cy="677573"/>
        </a:xfrm>
        <a:prstGeom prst="rect">
          <a:avLst/>
        </a:prstGeom>
      </xdr:spPr>
    </xdr:pic>
    <xdr:clientData/>
  </xdr:oneCellAnchor>
  <xdr:twoCellAnchor>
    <xdr:from>
      <xdr:col>17</xdr:col>
      <xdr:colOff>1077423</xdr:colOff>
      <xdr:row>1</xdr:row>
      <xdr:rowOff>473774</xdr:rowOff>
    </xdr:from>
    <xdr:to>
      <xdr:col>18</xdr:col>
      <xdr:colOff>465102</xdr:colOff>
      <xdr:row>2</xdr:row>
      <xdr:rowOff>188024</xdr:rowOff>
    </xdr:to>
    <xdr:sp macro="" textlink="">
      <xdr:nvSpPr>
        <xdr:cNvPr id="7" name="TextBox 18">
          <a:extLst>
            <a:ext uri="{FF2B5EF4-FFF2-40B4-BE49-F238E27FC236}">
              <a16:creationId xmlns:a16="http://schemas.microsoft.com/office/drawing/2014/main" id="{364E0BDF-65E9-44D6-BFCF-338C1675B5E4}"/>
            </a:ext>
          </a:extLst>
        </xdr:cNvPr>
        <xdr:cNvSpPr txBox="1"/>
      </xdr:nvSpPr>
      <xdr:spPr>
        <a:xfrm>
          <a:off x="17193108" y="612040"/>
          <a:ext cx="923970" cy="267315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algn="ctr"/>
          <a:r>
            <a:rPr lang="es-MX" sz="1200">
              <a:solidFill>
                <a:schemeClr val="tx1">
                  <a:lumMod val="75000"/>
                  <a:lumOff val="25000"/>
                </a:schemeClr>
              </a:solidFill>
              <a:latin typeface="Century Gothic" panose="020B0502020202020204" pitchFamily="34" charset="0"/>
            </a:rPr>
            <a:t>Inicio</a:t>
          </a:r>
        </a:p>
      </xdr:txBody>
    </xdr:sp>
    <xdr:clientData/>
  </xdr:twoCellAnchor>
  <xdr:twoCellAnchor>
    <xdr:from>
      <xdr:col>18</xdr:col>
      <xdr:colOff>331751</xdr:colOff>
      <xdr:row>1</xdr:row>
      <xdr:rowOff>487381</xdr:rowOff>
    </xdr:from>
    <xdr:to>
      <xdr:col>18</xdr:col>
      <xdr:colOff>1335959</xdr:colOff>
      <xdr:row>2</xdr:row>
      <xdr:rowOff>232443</xdr:rowOff>
    </xdr:to>
    <xdr:sp macro="" textlink="">
      <xdr:nvSpPr>
        <xdr:cNvPr id="8" name="TextBox 19">
          <a:hlinkClick xmlns:r="http://schemas.openxmlformats.org/officeDocument/2006/relationships" r:id="rId5"/>
          <a:extLst>
            <a:ext uri="{FF2B5EF4-FFF2-40B4-BE49-F238E27FC236}">
              <a16:creationId xmlns:a16="http://schemas.microsoft.com/office/drawing/2014/main" id="{C91A063D-F8D3-467D-A8DC-C4229A782683}"/>
            </a:ext>
          </a:extLst>
        </xdr:cNvPr>
        <xdr:cNvSpPr txBox="1"/>
      </xdr:nvSpPr>
      <xdr:spPr>
        <a:xfrm>
          <a:off x="17983727" y="625647"/>
          <a:ext cx="1004208" cy="298127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algn="ctr"/>
          <a:r>
            <a:rPr lang="es-MX" sz="1200">
              <a:solidFill>
                <a:schemeClr val="tx1">
                  <a:lumMod val="75000"/>
                  <a:lumOff val="25000"/>
                </a:schemeClr>
              </a:solidFill>
              <a:latin typeface="Century Gothic" panose="020B0502020202020204" pitchFamily="34" charset="0"/>
            </a:rPr>
            <a:t>Seguiente</a:t>
          </a:r>
        </a:p>
      </xdr:txBody>
    </xdr:sp>
    <xdr:clientData/>
  </xdr:twoCellAnchor>
  <xdr:twoCellAnchor>
    <xdr:from>
      <xdr:col>17</xdr:col>
      <xdr:colOff>307258</xdr:colOff>
      <xdr:row>1</xdr:row>
      <xdr:rowOff>476495</xdr:rowOff>
    </xdr:from>
    <xdr:to>
      <xdr:col>17</xdr:col>
      <xdr:colOff>1311466</xdr:colOff>
      <xdr:row>2</xdr:row>
      <xdr:rowOff>221557</xdr:rowOff>
    </xdr:to>
    <xdr:sp macro="" textlink="">
      <xdr:nvSpPr>
        <xdr:cNvPr id="9" name="TextBox 22">
          <a:hlinkClick xmlns:r="http://schemas.openxmlformats.org/officeDocument/2006/relationships" r:id="rId6"/>
          <a:extLst>
            <a:ext uri="{FF2B5EF4-FFF2-40B4-BE49-F238E27FC236}">
              <a16:creationId xmlns:a16="http://schemas.microsoft.com/office/drawing/2014/main" id="{B5DB9831-DE81-41D5-AD25-156FE01F8A97}"/>
            </a:ext>
          </a:extLst>
        </xdr:cNvPr>
        <xdr:cNvSpPr txBox="1"/>
      </xdr:nvSpPr>
      <xdr:spPr>
        <a:xfrm>
          <a:off x="16422943" y="614761"/>
          <a:ext cx="1004208" cy="298127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algn="ctr"/>
          <a:r>
            <a:rPr lang="es-MX" sz="1200">
              <a:solidFill>
                <a:schemeClr val="tx1">
                  <a:lumMod val="75000"/>
                  <a:lumOff val="25000"/>
                </a:schemeClr>
              </a:solidFill>
              <a:latin typeface="Century Gothic" panose="020B0502020202020204" pitchFamily="34" charset="0"/>
            </a:rPr>
            <a:t>Anterior</a:t>
          </a:r>
        </a:p>
      </xdr:txBody>
    </xdr:sp>
    <xdr:clientData/>
  </xdr:twoCellAnchor>
  <xdr:twoCellAnchor>
    <xdr:from>
      <xdr:col>18</xdr:col>
      <xdr:colOff>730442</xdr:colOff>
      <xdr:row>0</xdr:row>
      <xdr:rowOff>101773</xdr:rowOff>
    </xdr:from>
    <xdr:to>
      <xdr:col>18</xdr:col>
      <xdr:colOff>1111442</xdr:colOff>
      <xdr:row>1</xdr:row>
      <xdr:rowOff>446563</xdr:rowOff>
    </xdr:to>
    <xdr:sp macro="" textlink="">
      <xdr:nvSpPr>
        <xdr:cNvPr id="10" name="Isosceles Triangle 23">
          <a:hlinkClick xmlns:r="http://schemas.openxmlformats.org/officeDocument/2006/relationships" r:id="rId5"/>
          <a:extLst>
            <a:ext uri="{FF2B5EF4-FFF2-40B4-BE49-F238E27FC236}">
              <a16:creationId xmlns:a16="http://schemas.microsoft.com/office/drawing/2014/main" id="{F657006F-1992-4BFA-9B78-8DB7F5F615CE}"/>
            </a:ext>
          </a:extLst>
        </xdr:cNvPr>
        <xdr:cNvSpPr/>
      </xdr:nvSpPr>
      <xdr:spPr>
        <a:xfrm rot="5400000">
          <a:off x="18331390" y="152801"/>
          <a:ext cx="483056" cy="381000"/>
        </a:xfrm>
        <a:prstGeom prst="triangle">
          <a:avLst/>
        </a:prstGeom>
        <a:solidFill>
          <a:schemeClr val="tx1">
            <a:lumMod val="75000"/>
            <a:lumOff val="25000"/>
          </a:schemeClr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marL="0" indent="0" algn="l"/>
          <a:endParaRPr lang="es-MX" sz="1100">
            <a:solidFill>
              <a:schemeClr val="lt1"/>
            </a:solidFill>
            <a:latin typeface="+mn-lt"/>
            <a:ea typeface="+mn-ea"/>
            <a:cs typeface="+mn-cs"/>
          </a:endParaRPr>
        </a:p>
      </xdr:txBody>
    </xdr:sp>
    <xdr:clientData/>
  </xdr:twoCellAnchor>
  <xdr:twoCellAnchor>
    <xdr:from>
      <xdr:col>17</xdr:col>
      <xdr:colOff>603277</xdr:colOff>
      <xdr:row>0</xdr:row>
      <xdr:rowOff>135420</xdr:rowOff>
    </xdr:from>
    <xdr:to>
      <xdr:col>17</xdr:col>
      <xdr:colOff>984277</xdr:colOff>
      <xdr:row>1</xdr:row>
      <xdr:rowOff>480210</xdr:rowOff>
    </xdr:to>
    <xdr:sp macro="" textlink="">
      <xdr:nvSpPr>
        <xdr:cNvPr id="11" name="Isosceles Triangle 25">
          <a:hlinkClick xmlns:r="http://schemas.openxmlformats.org/officeDocument/2006/relationships" r:id="rId6"/>
          <a:extLst>
            <a:ext uri="{FF2B5EF4-FFF2-40B4-BE49-F238E27FC236}">
              <a16:creationId xmlns:a16="http://schemas.microsoft.com/office/drawing/2014/main" id="{9204DE87-6FA1-4E23-95D1-DE62715C3339}"/>
            </a:ext>
          </a:extLst>
        </xdr:cNvPr>
        <xdr:cNvSpPr/>
      </xdr:nvSpPr>
      <xdr:spPr>
        <a:xfrm rot="16200000">
          <a:off x="16667934" y="186448"/>
          <a:ext cx="483056" cy="381000"/>
        </a:xfrm>
        <a:prstGeom prst="triangle">
          <a:avLst/>
        </a:prstGeom>
        <a:solidFill>
          <a:schemeClr val="tx1">
            <a:lumMod val="75000"/>
            <a:lumOff val="25000"/>
          </a:schemeClr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marL="0" indent="0" algn="l"/>
          <a:endParaRPr lang="es-MX" sz="1100">
            <a:solidFill>
              <a:schemeClr val="lt1"/>
            </a:solidFill>
            <a:latin typeface="+mn-lt"/>
            <a:ea typeface="+mn-ea"/>
            <a:cs typeface="+mn-cs"/>
          </a:endParaRPr>
        </a:p>
      </xdr:txBody>
    </xdr:sp>
    <xdr:clientData/>
  </xdr:twoCellAnchor>
  <xdr:twoCellAnchor>
    <xdr:from>
      <xdr:col>10</xdr:col>
      <xdr:colOff>76814</xdr:colOff>
      <xdr:row>0</xdr:row>
      <xdr:rowOff>0</xdr:rowOff>
    </xdr:from>
    <xdr:to>
      <xdr:col>11</xdr:col>
      <xdr:colOff>446752</xdr:colOff>
      <xdr:row>1</xdr:row>
      <xdr:rowOff>154858</xdr:rowOff>
    </xdr:to>
    <xdr:sp macro="" textlink="">
      <xdr:nvSpPr>
        <xdr:cNvPr id="16" name="Retângulo 15">
          <a:hlinkClick xmlns:r="http://schemas.openxmlformats.org/officeDocument/2006/relationships" r:id="rId7"/>
          <a:extLst>
            <a:ext uri="{FF2B5EF4-FFF2-40B4-BE49-F238E27FC236}">
              <a16:creationId xmlns:a16="http://schemas.microsoft.com/office/drawing/2014/main" id="{0A165591-F555-48A1-87F4-E907F77177BC}"/>
            </a:ext>
          </a:extLst>
        </xdr:cNvPr>
        <xdr:cNvSpPr/>
      </xdr:nvSpPr>
      <xdr:spPr>
        <a:xfrm>
          <a:off x="5438467" y="0"/>
          <a:ext cx="1906229" cy="293124"/>
        </a:xfrm>
        <a:prstGeom prst="rect">
          <a:avLst/>
        </a:prstGeom>
        <a:solidFill>
          <a:schemeClr val="bg1"/>
        </a:solidFill>
        <a:ln>
          <a:solidFill>
            <a:schemeClr val="bg2">
              <a:lumMod val="75000"/>
            </a:schemeClr>
          </a:solidFill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ctr"/>
          <a:r>
            <a:rPr lang="pt-BR" sz="1600" b="1">
              <a:solidFill>
                <a:sysClr val="windowText" lastClr="000000"/>
              </a:solidFill>
              <a:latin typeface="Century Gothic" panose="020B0502020202020204" pitchFamily="34" charset="0"/>
            </a:rPr>
            <a:t>INSTRUÇÕES</a:t>
          </a:r>
        </a:p>
      </xdr:txBody>
    </xdr:sp>
    <xdr:clientData/>
  </xdr:twoCellAnchor>
  <xdr:twoCellAnchor>
    <xdr:from>
      <xdr:col>10</xdr:col>
      <xdr:colOff>92177</xdr:colOff>
      <xdr:row>1</xdr:row>
      <xdr:rowOff>368710</xdr:rowOff>
    </xdr:from>
    <xdr:to>
      <xdr:col>10</xdr:col>
      <xdr:colOff>1099981</xdr:colOff>
      <xdr:row>4</xdr:row>
      <xdr:rowOff>51358</xdr:rowOff>
    </xdr:to>
    <xdr:grpSp>
      <xdr:nvGrpSpPr>
        <xdr:cNvPr id="17" name="Group 14">
          <a:hlinkClick xmlns:r="http://schemas.openxmlformats.org/officeDocument/2006/relationships" r:id="rId8"/>
          <a:extLst>
            <a:ext uri="{FF2B5EF4-FFF2-40B4-BE49-F238E27FC236}">
              <a16:creationId xmlns:a16="http://schemas.microsoft.com/office/drawing/2014/main" id="{0FC9B859-E341-4252-A059-7065D68FA64F}"/>
            </a:ext>
          </a:extLst>
        </xdr:cNvPr>
        <xdr:cNvGrpSpPr/>
      </xdr:nvGrpSpPr>
      <xdr:grpSpPr>
        <a:xfrm>
          <a:off x="5743677" y="511585"/>
          <a:ext cx="1007804" cy="936773"/>
          <a:chOff x="1766260" y="812959"/>
          <a:chExt cx="1113414" cy="1033899"/>
        </a:xfrm>
      </xdr:grpSpPr>
      <xdr:sp macro="" textlink="">
        <xdr:nvSpPr>
          <xdr:cNvPr id="18" name="Elipse 4">
            <a:extLst>
              <a:ext uri="{FF2B5EF4-FFF2-40B4-BE49-F238E27FC236}">
                <a16:creationId xmlns:a16="http://schemas.microsoft.com/office/drawing/2014/main" id="{3C5F1305-8382-E9C8-896D-B8832AEF2DF8}"/>
              </a:ext>
            </a:extLst>
          </xdr:cNvPr>
          <xdr:cNvSpPr/>
        </xdr:nvSpPr>
        <xdr:spPr>
          <a:xfrm>
            <a:off x="1766260" y="812959"/>
            <a:ext cx="1113414" cy="1033899"/>
          </a:xfrm>
          <a:prstGeom prst="ellipse">
            <a:avLst/>
          </a:prstGeom>
          <a:solidFill>
            <a:schemeClr val="bg1"/>
          </a:solidFill>
          <a:ln>
            <a:solidFill>
              <a:schemeClr val="bg1">
                <a:lumMod val="85000"/>
              </a:schemeClr>
            </a:solidFill>
          </a:ln>
          <a:effectLst>
            <a:outerShdw blurRad="50800" dist="38100" dir="2700000" algn="tl" rotWithShape="0">
              <a:prstClr val="black">
                <a:alpha val="40000"/>
              </a:prstClr>
            </a:outerShdw>
          </a:effectLst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b"/>
          <a:lstStyle/>
          <a:p>
            <a:pPr lvl="0" algn="ctr"/>
            <a:endParaRPr lang="pt-BR" sz="1100">
              <a:latin typeface="Century Gothic" panose="020B0502020202020204" pitchFamily="34" charset="0"/>
            </a:endParaRPr>
          </a:p>
        </xdr:txBody>
      </xdr:sp>
      <xdr:pic>
        <xdr:nvPicPr>
          <xdr:cNvPr id="19" name="Imagem 5">
            <a:extLst>
              <a:ext uri="{FF2B5EF4-FFF2-40B4-BE49-F238E27FC236}">
                <a16:creationId xmlns:a16="http://schemas.microsoft.com/office/drawing/2014/main" id="{BEF363E2-7BB0-C13E-9FB6-3C781C85A2FD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9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1804720" y="853022"/>
            <a:ext cx="998039" cy="933416"/>
          </a:xfrm>
          <a:prstGeom prst="rect">
            <a:avLst/>
          </a:prstGeom>
        </xdr:spPr>
      </xdr:pic>
    </xdr:grpSp>
    <xdr:clientData/>
  </xdr:twoCellAnchor>
  <xdr:twoCellAnchor editAs="oneCell">
    <xdr:from>
      <xdr:col>10</xdr:col>
      <xdr:colOff>0</xdr:colOff>
      <xdr:row>26</xdr:row>
      <xdr:rowOff>0</xdr:rowOff>
    </xdr:from>
    <xdr:to>
      <xdr:col>11</xdr:col>
      <xdr:colOff>1471776</xdr:colOff>
      <xdr:row>29</xdr:row>
      <xdr:rowOff>174374</xdr:rowOff>
    </xdr:to>
    <xdr:pic>
      <xdr:nvPicPr>
        <xdr:cNvPr id="4" name="Imagem 2">
          <a:extLst>
            <a:ext uri="{FF2B5EF4-FFF2-40B4-BE49-F238E27FC236}">
              <a16:creationId xmlns:a16="http://schemas.microsoft.com/office/drawing/2014/main" id="{27A4F869-4F04-37C1-CAF2-4ADDED9B6D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5638800" y="12954000"/>
          <a:ext cx="3084676" cy="860174"/>
        </a:xfrm>
        <a:prstGeom prst="rect">
          <a:avLst/>
        </a:prstGeom>
      </xdr:spPr>
    </xdr:pic>
    <xdr:clientData/>
  </xdr:twoCellAnchor>
  <xdr:twoCellAnchor editAs="oneCell">
    <xdr:from>
      <xdr:col>10</xdr:col>
      <xdr:colOff>0</xdr:colOff>
      <xdr:row>30</xdr:row>
      <xdr:rowOff>0</xdr:rowOff>
    </xdr:from>
    <xdr:to>
      <xdr:col>11</xdr:col>
      <xdr:colOff>1307552</xdr:colOff>
      <xdr:row>33</xdr:row>
      <xdr:rowOff>156560</xdr:rowOff>
    </xdr:to>
    <xdr:pic>
      <xdr:nvPicPr>
        <xdr:cNvPr id="12" name="Imagem 3">
          <a:extLst>
            <a:ext uri="{FF2B5EF4-FFF2-40B4-BE49-F238E27FC236}">
              <a16:creationId xmlns:a16="http://schemas.microsoft.com/office/drawing/2014/main" id="{6D5385A4-10FE-EB3E-CC0A-D63889AEF29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5638800" y="13868400"/>
          <a:ext cx="2920452" cy="842360"/>
        </a:xfrm>
        <a:prstGeom prst="rect">
          <a:avLst/>
        </a:prstGeom>
      </xdr:spPr>
    </xdr:pic>
    <xdr:clientData/>
  </xdr:twoCellAnchor>
  <xdr:twoCellAnchor editAs="oneCell">
    <xdr:from>
      <xdr:col>13</xdr:col>
      <xdr:colOff>65690</xdr:colOff>
      <xdr:row>28</xdr:row>
      <xdr:rowOff>49268</xdr:rowOff>
    </xdr:from>
    <xdr:to>
      <xdr:col>15</xdr:col>
      <xdr:colOff>365235</xdr:colOff>
      <xdr:row>33</xdr:row>
      <xdr:rowOff>12559</xdr:rowOff>
    </xdr:to>
    <xdr:pic>
      <xdr:nvPicPr>
        <xdr:cNvPr id="15" name="Imagem 4">
          <a:extLst>
            <a:ext uri="{FF2B5EF4-FFF2-40B4-BE49-F238E27FC236}">
              <a16:creationId xmlns:a16="http://schemas.microsoft.com/office/drawing/2014/main" id="{CF41E773-5EF4-E36F-379C-C870C496A9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10543190" y="13460468"/>
          <a:ext cx="3525345" cy="1106291"/>
        </a:xfrm>
        <a:prstGeom prst="rect">
          <a:avLst/>
        </a:prstGeom>
      </xdr:spPr>
    </xdr:pic>
    <xdr:clientData/>
  </xdr:twoCellAnchor>
  <xdr:twoCellAnchor editAs="oneCell">
    <xdr:from>
      <xdr:col>15</xdr:col>
      <xdr:colOff>1297370</xdr:colOff>
      <xdr:row>27</xdr:row>
      <xdr:rowOff>2</xdr:rowOff>
    </xdr:from>
    <xdr:to>
      <xdr:col>17</xdr:col>
      <xdr:colOff>1350579</xdr:colOff>
      <xdr:row>31</xdr:row>
      <xdr:rowOff>90786</xdr:rowOff>
    </xdr:to>
    <xdr:pic>
      <xdr:nvPicPr>
        <xdr:cNvPr id="23" name="Imagem 11">
          <a:extLst>
            <a:ext uri="{FF2B5EF4-FFF2-40B4-BE49-F238E27FC236}">
              <a16:creationId xmlns:a16="http://schemas.microsoft.com/office/drawing/2014/main" id="{FD8F2480-668C-5208-CC3F-22713C615A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15000670" y="13182602"/>
          <a:ext cx="3279009" cy="1005184"/>
        </a:xfrm>
        <a:prstGeom prst="rect">
          <a:avLst/>
        </a:prstGeom>
      </xdr:spPr>
    </xdr:pic>
    <xdr:clientData/>
  </xdr:twoCellAnchor>
</xdr:wsDr>
</file>

<file path=xl/drawings/drawing16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168993</xdr:colOff>
      <xdr:row>1</xdr:row>
      <xdr:rowOff>107541</xdr:rowOff>
    </xdr:from>
    <xdr:to>
      <xdr:col>2</xdr:col>
      <xdr:colOff>1115685</xdr:colOff>
      <xdr:row>3</xdr:row>
      <xdr:rowOff>295695</xdr:rowOff>
    </xdr:to>
    <xdr:pic>
      <xdr:nvPicPr>
        <xdr:cNvPr id="2" name="Imagem 1">
          <a:extLst>
            <a:ext uri="{FF2B5EF4-FFF2-40B4-BE49-F238E27FC236}">
              <a16:creationId xmlns:a16="http://schemas.microsoft.com/office/drawing/2014/main" id="{4CC25D33-A7EB-4FBD-9BAA-13DB12CD7F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69043" y="250416"/>
          <a:ext cx="946692" cy="988254"/>
        </a:xfrm>
        <a:prstGeom prst="rect">
          <a:avLst/>
        </a:prstGeom>
      </xdr:spPr>
    </xdr:pic>
    <xdr:clientData/>
  </xdr:twoCellAnchor>
  <xdr:oneCellAnchor>
    <xdr:from>
      <xdr:col>17</xdr:col>
      <xdr:colOff>1223949</xdr:colOff>
      <xdr:row>0</xdr:row>
      <xdr:rowOff>0</xdr:rowOff>
    </xdr:from>
    <xdr:ext cx="646896" cy="677573"/>
    <xdr:pic>
      <xdr:nvPicPr>
        <xdr:cNvPr id="6" name="Gráfico 5" descr="Início com preenchimento sólido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4E25ECA7-ADAD-4ABF-A19D-FA645DC7A1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  <a:ext uri="{96DAC541-7B7A-43D3-8B79-37D633B846F1}">
              <asvg:svgBlip xmlns:asvg="http://schemas.microsoft.com/office/drawing/2016/SVG/main" r:embed="rId4"/>
            </a:ext>
          </a:extLst>
        </a:blip>
        <a:stretch>
          <a:fillRect/>
        </a:stretch>
      </xdr:blipFill>
      <xdr:spPr>
        <a:xfrm>
          <a:off x="17321199" y="0"/>
          <a:ext cx="646896" cy="677573"/>
        </a:xfrm>
        <a:prstGeom prst="rect">
          <a:avLst/>
        </a:prstGeom>
      </xdr:spPr>
    </xdr:pic>
    <xdr:clientData/>
  </xdr:oneCellAnchor>
  <xdr:twoCellAnchor>
    <xdr:from>
      <xdr:col>17</xdr:col>
      <xdr:colOff>1077423</xdr:colOff>
      <xdr:row>1</xdr:row>
      <xdr:rowOff>473774</xdr:rowOff>
    </xdr:from>
    <xdr:to>
      <xdr:col>18</xdr:col>
      <xdr:colOff>465102</xdr:colOff>
      <xdr:row>2</xdr:row>
      <xdr:rowOff>188024</xdr:rowOff>
    </xdr:to>
    <xdr:sp macro="" textlink="">
      <xdr:nvSpPr>
        <xdr:cNvPr id="7" name="TextBox 18">
          <a:extLst>
            <a:ext uri="{FF2B5EF4-FFF2-40B4-BE49-F238E27FC236}">
              <a16:creationId xmlns:a16="http://schemas.microsoft.com/office/drawing/2014/main" id="{865DF6B3-4DE1-421C-9D01-E49AB0F0B4EA}"/>
            </a:ext>
          </a:extLst>
        </xdr:cNvPr>
        <xdr:cNvSpPr txBox="1"/>
      </xdr:nvSpPr>
      <xdr:spPr>
        <a:xfrm>
          <a:off x="17174673" y="616649"/>
          <a:ext cx="921204" cy="26670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algn="ctr"/>
          <a:r>
            <a:rPr lang="es-MX" sz="1200">
              <a:solidFill>
                <a:schemeClr val="tx1">
                  <a:lumMod val="75000"/>
                  <a:lumOff val="25000"/>
                </a:schemeClr>
              </a:solidFill>
              <a:latin typeface="Century Gothic" panose="020B0502020202020204" pitchFamily="34" charset="0"/>
            </a:rPr>
            <a:t>Inicio</a:t>
          </a:r>
        </a:p>
      </xdr:txBody>
    </xdr:sp>
    <xdr:clientData/>
  </xdr:twoCellAnchor>
  <xdr:twoCellAnchor>
    <xdr:from>
      <xdr:col>18</xdr:col>
      <xdr:colOff>331751</xdr:colOff>
      <xdr:row>1</xdr:row>
      <xdr:rowOff>487381</xdr:rowOff>
    </xdr:from>
    <xdr:to>
      <xdr:col>18</xdr:col>
      <xdr:colOff>1335959</xdr:colOff>
      <xdr:row>2</xdr:row>
      <xdr:rowOff>232443</xdr:rowOff>
    </xdr:to>
    <xdr:sp macro="" textlink="">
      <xdr:nvSpPr>
        <xdr:cNvPr id="8" name="TextBox 19">
          <a:hlinkClick xmlns:r="http://schemas.openxmlformats.org/officeDocument/2006/relationships" r:id="rId5"/>
          <a:extLst>
            <a:ext uri="{FF2B5EF4-FFF2-40B4-BE49-F238E27FC236}">
              <a16:creationId xmlns:a16="http://schemas.microsoft.com/office/drawing/2014/main" id="{8607E774-9DEE-4366-90DF-4FA712FE67AB}"/>
            </a:ext>
          </a:extLst>
        </xdr:cNvPr>
        <xdr:cNvSpPr txBox="1"/>
      </xdr:nvSpPr>
      <xdr:spPr>
        <a:xfrm>
          <a:off x="17962526" y="630256"/>
          <a:ext cx="1004208" cy="297512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algn="ctr"/>
          <a:r>
            <a:rPr lang="es-MX" sz="1200">
              <a:solidFill>
                <a:schemeClr val="tx1">
                  <a:lumMod val="75000"/>
                  <a:lumOff val="25000"/>
                </a:schemeClr>
              </a:solidFill>
              <a:latin typeface="Century Gothic" panose="020B0502020202020204" pitchFamily="34" charset="0"/>
            </a:rPr>
            <a:t>Seguiente</a:t>
          </a:r>
        </a:p>
      </xdr:txBody>
    </xdr:sp>
    <xdr:clientData/>
  </xdr:twoCellAnchor>
  <xdr:twoCellAnchor>
    <xdr:from>
      <xdr:col>17</xdr:col>
      <xdr:colOff>307258</xdr:colOff>
      <xdr:row>1</xdr:row>
      <xdr:rowOff>476495</xdr:rowOff>
    </xdr:from>
    <xdr:to>
      <xdr:col>17</xdr:col>
      <xdr:colOff>1311466</xdr:colOff>
      <xdr:row>2</xdr:row>
      <xdr:rowOff>221557</xdr:rowOff>
    </xdr:to>
    <xdr:sp macro="" textlink="">
      <xdr:nvSpPr>
        <xdr:cNvPr id="9" name="TextBox 22">
          <a:hlinkClick xmlns:r="http://schemas.openxmlformats.org/officeDocument/2006/relationships" r:id="rId6"/>
          <a:extLst>
            <a:ext uri="{FF2B5EF4-FFF2-40B4-BE49-F238E27FC236}">
              <a16:creationId xmlns:a16="http://schemas.microsoft.com/office/drawing/2014/main" id="{794AEF06-58ED-413A-B91A-BEEC88FB321D}"/>
            </a:ext>
          </a:extLst>
        </xdr:cNvPr>
        <xdr:cNvSpPr txBox="1"/>
      </xdr:nvSpPr>
      <xdr:spPr>
        <a:xfrm>
          <a:off x="16404508" y="619370"/>
          <a:ext cx="1004208" cy="297512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algn="ctr"/>
          <a:r>
            <a:rPr lang="es-MX" sz="1200">
              <a:solidFill>
                <a:schemeClr val="tx1">
                  <a:lumMod val="75000"/>
                  <a:lumOff val="25000"/>
                </a:schemeClr>
              </a:solidFill>
              <a:latin typeface="Century Gothic" panose="020B0502020202020204" pitchFamily="34" charset="0"/>
            </a:rPr>
            <a:t>Anterior</a:t>
          </a:r>
        </a:p>
      </xdr:txBody>
    </xdr:sp>
    <xdr:clientData/>
  </xdr:twoCellAnchor>
  <xdr:twoCellAnchor>
    <xdr:from>
      <xdr:col>18</xdr:col>
      <xdr:colOff>730442</xdr:colOff>
      <xdr:row>0</xdr:row>
      <xdr:rowOff>101773</xdr:rowOff>
    </xdr:from>
    <xdr:to>
      <xdr:col>18</xdr:col>
      <xdr:colOff>1111442</xdr:colOff>
      <xdr:row>1</xdr:row>
      <xdr:rowOff>446563</xdr:rowOff>
    </xdr:to>
    <xdr:sp macro="" textlink="">
      <xdr:nvSpPr>
        <xdr:cNvPr id="10" name="Isosceles Triangle 23">
          <a:hlinkClick xmlns:r="http://schemas.openxmlformats.org/officeDocument/2006/relationships" r:id="rId5"/>
          <a:extLst>
            <a:ext uri="{FF2B5EF4-FFF2-40B4-BE49-F238E27FC236}">
              <a16:creationId xmlns:a16="http://schemas.microsoft.com/office/drawing/2014/main" id="{64DD9508-A032-496A-B24B-879A2184E548}"/>
            </a:ext>
          </a:extLst>
        </xdr:cNvPr>
        <xdr:cNvSpPr/>
      </xdr:nvSpPr>
      <xdr:spPr>
        <a:xfrm rot="5400000">
          <a:off x="18307884" y="155106"/>
          <a:ext cx="487665" cy="381000"/>
        </a:xfrm>
        <a:prstGeom prst="triangle">
          <a:avLst/>
        </a:prstGeom>
        <a:solidFill>
          <a:schemeClr val="tx1">
            <a:lumMod val="75000"/>
            <a:lumOff val="25000"/>
          </a:schemeClr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marL="0" indent="0" algn="l"/>
          <a:endParaRPr lang="es-MX" sz="1100">
            <a:solidFill>
              <a:schemeClr val="lt1"/>
            </a:solidFill>
            <a:latin typeface="+mn-lt"/>
            <a:ea typeface="+mn-ea"/>
            <a:cs typeface="+mn-cs"/>
          </a:endParaRPr>
        </a:p>
      </xdr:txBody>
    </xdr:sp>
    <xdr:clientData/>
  </xdr:twoCellAnchor>
  <xdr:twoCellAnchor>
    <xdr:from>
      <xdr:col>17</xdr:col>
      <xdr:colOff>603277</xdr:colOff>
      <xdr:row>0</xdr:row>
      <xdr:rowOff>135420</xdr:rowOff>
    </xdr:from>
    <xdr:to>
      <xdr:col>17</xdr:col>
      <xdr:colOff>984277</xdr:colOff>
      <xdr:row>1</xdr:row>
      <xdr:rowOff>480210</xdr:rowOff>
    </xdr:to>
    <xdr:sp macro="" textlink="">
      <xdr:nvSpPr>
        <xdr:cNvPr id="11" name="Isosceles Triangle 25">
          <a:hlinkClick xmlns:r="http://schemas.openxmlformats.org/officeDocument/2006/relationships" r:id="rId6"/>
          <a:extLst>
            <a:ext uri="{FF2B5EF4-FFF2-40B4-BE49-F238E27FC236}">
              <a16:creationId xmlns:a16="http://schemas.microsoft.com/office/drawing/2014/main" id="{C0C99688-4088-47AA-90D7-A43674022AEC}"/>
            </a:ext>
          </a:extLst>
        </xdr:cNvPr>
        <xdr:cNvSpPr/>
      </xdr:nvSpPr>
      <xdr:spPr>
        <a:xfrm rot="16200000">
          <a:off x="16647194" y="188753"/>
          <a:ext cx="487665" cy="381000"/>
        </a:xfrm>
        <a:prstGeom prst="triangle">
          <a:avLst/>
        </a:prstGeom>
        <a:solidFill>
          <a:schemeClr val="tx1">
            <a:lumMod val="75000"/>
            <a:lumOff val="25000"/>
          </a:schemeClr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marL="0" indent="0" algn="l"/>
          <a:endParaRPr lang="es-MX" sz="1100">
            <a:solidFill>
              <a:schemeClr val="lt1"/>
            </a:solidFill>
            <a:latin typeface="+mn-lt"/>
            <a:ea typeface="+mn-ea"/>
            <a:cs typeface="+mn-cs"/>
          </a:endParaRPr>
        </a:p>
      </xdr:txBody>
    </xdr:sp>
    <xdr:clientData/>
  </xdr:twoCellAnchor>
  <xdr:twoCellAnchor>
    <xdr:from>
      <xdr:col>10</xdr:col>
      <xdr:colOff>107540</xdr:colOff>
      <xdr:row>0</xdr:row>
      <xdr:rowOff>46089</xdr:rowOff>
    </xdr:from>
    <xdr:to>
      <xdr:col>11</xdr:col>
      <xdr:colOff>477478</xdr:colOff>
      <xdr:row>1</xdr:row>
      <xdr:rowOff>200947</xdr:rowOff>
    </xdr:to>
    <xdr:sp macro="" textlink="">
      <xdr:nvSpPr>
        <xdr:cNvPr id="16" name="Retângulo 15">
          <a:hlinkClick xmlns:r="http://schemas.openxmlformats.org/officeDocument/2006/relationships" r:id="rId7"/>
          <a:extLst>
            <a:ext uri="{FF2B5EF4-FFF2-40B4-BE49-F238E27FC236}">
              <a16:creationId xmlns:a16="http://schemas.microsoft.com/office/drawing/2014/main" id="{4AB36D01-7CD5-41AE-8E27-4FEE8474CEB2}"/>
            </a:ext>
          </a:extLst>
        </xdr:cNvPr>
        <xdr:cNvSpPr/>
      </xdr:nvSpPr>
      <xdr:spPr>
        <a:xfrm>
          <a:off x="5469193" y="46089"/>
          <a:ext cx="1906229" cy="293124"/>
        </a:xfrm>
        <a:prstGeom prst="rect">
          <a:avLst/>
        </a:prstGeom>
        <a:solidFill>
          <a:schemeClr val="bg1"/>
        </a:solidFill>
        <a:ln>
          <a:solidFill>
            <a:schemeClr val="bg2">
              <a:lumMod val="75000"/>
            </a:schemeClr>
          </a:solidFill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ctr"/>
          <a:r>
            <a:rPr lang="pt-BR" sz="1600" b="1">
              <a:solidFill>
                <a:sysClr val="windowText" lastClr="000000"/>
              </a:solidFill>
              <a:latin typeface="Century Gothic" panose="020B0502020202020204" pitchFamily="34" charset="0"/>
            </a:rPr>
            <a:t>INSTRUÇÕES</a:t>
          </a:r>
        </a:p>
      </xdr:txBody>
    </xdr:sp>
    <xdr:clientData/>
  </xdr:twoCellAnchor>
  <xdr:twoCellAnchor>
    <xdr:from>
      <xdr:col>10</xdr:col>
      <xdr:colOff>30726</xdr:colOff>
      <xdr:row>1</xdr:row>
      <xdr:rowOff>399436</xdr:rowOff>
    </xdr:from>
    <xdr:to>
      <xdr:col>10</xdr:col>
      <xdr:colOff>1038530</xdr:colOff>
      <xdr:row>4</xdr:row>
      <xdr:rowOff>82084</xdr:rowOff>
    </xdr:to>
    <xdr:grpSp>
      <xdr:nvGrpSpPr>
        <xdr:cNvPr id="17" name="Group 14">
          <a:hlinkClick xmlns:r="http://schemas.openxmlformats.org/officeDocument/2006/relationships" r:id="rId8"/>
          <a:extLst>
            <a:ext uri="{FF2B5EF4-FFF2-40B4-BE49-F238E27FC236}">
              <a16:creationId xmlns:a16="http://schemas.microsoft.com/office/drawing/2014/main" id="{667D9A29-56E7-4056-B1A3-BBA0323218DF}"/>
            </a:ext>
          </a:extLst>
        </xdr:cNvPr>
        <xdr:cNvGrpSpPr/>
      </xdr:nvGrpSpPr>
      <xdr:grpSpPr>
        <a:xfrm>
          <a:off x="5664083" y="535507"/>
          <a:ext cx="1007804" cy="925434"/>
          <a:chOff x="1766260" y="812959"/>
          <a:chExt cx="1113414" cy="1033899"/>
        </a:xfrm>
      </xdr:grpSpPr>
      <xdr:sp macro="" textlink="">
        <xdr:nvSpPr>
          <xdr:cNvPr id="18" name="Elipse 4">
            <a:extLst>
              <a:ext uri="{FF2B5EF4-FFF2-40B4-BE49-F238E27FC236}">
                <a16:creationId xmlns:a16="http://schemas.microsoft.com/office/drawing/2014/main" id="{7993383E-5A99-EED9-26CE-F3C2507D3915}"/>
              </a:ext>
            </a:extLst>
          </xdr:cNvPr>
          <xdr:cNvSpPr/>
        </xdr:nvSpPr>
        <xdr:spPr>
          <a:xfrm>
            <a:off x="1766260" y="812959"/>
            <a:ext cx="1113414" cy="1033899"/>
          </a:xfrm>
          <a:prstGeom prst="ellipse">
            <a:avLst/>
          </a:prstGeom>
          <a:solidFill>
            <a:schemeClr val="bg1"/>
          </a:solidFill>
          <a:ln>
            <a:solidFill>
              <a:schemeClr val="bg1">
                <a:lumMod val="85000"/>
              </a:schemeClr>
            </a:solidFill>
          </a:ln>
          <a:effectLst>
            <a:outerShdw blurRad="50800" dist="38100" dir="2700000" algn="tl" rotWithShape="0">
              <a:prstClr val="black">
                <a:alpha val="40000"/>
              </a:prstClr>
            </a:outerShdw>
          </a:effectLst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b"/>
          <a:lstStyle/>
          <a:p>
            <a:pPr lvl="0" algn="ctr"/>
            <a:endParaRPr lang="pt-BR" sz="1100">
              <a:latin typeface="Century Gothic" panose="020B0502020202020204" pitchFamily="34" charset="0"/>
            </a:endParaRPr>
          </a:p>
        </xdr:txBody>
      </xdr:sp>
      <xdr:pic>
        <xdr:nvPicPr>
          <xdr:cNvPr id="19" name="Imagem 5">
            <a:extLst>
              <a:ext uri="{FF2B5EF4-FFF2-40B4-BE49-F238E27FC236}">
                <a16:creationId xmlns:a16="http://schemas.microsoft.com/office/drawing/2014/main" id="{E8B9FD9C-E6CF-F192-2351-429A9D458636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9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1804720" y="853022"/>
            <a:ext cx="998039" cy="933416"/>
          </a:xfrm>
          <a:prstGeom prst="rect">
            <a:avLst/>
          </a:prstGeom>
        </xdr:spPr>
      </xdr:pic>
    </xdr:grpSp>
    <xdr:clientData/>
  </xdr:twoCellAnchor>
  <xdr:twoCellAnchor editAs="oneCell">
    <xdr:from>
      <xdr:col>10</xdr:col>
      <xdr:colOff>0</xdr:colOff>
      <xdr:row>26</xdr:row>
      <xdr:rowOff>1</xdr:rowOff>
    </xdr:from>
    <xdr:to>
      <xdr:col>12</xdr:col>
      <xdr:colOff>224209</xdr:colOff>
      <xdr:row>30</xdr:row>
      <xdr:rowOff>54523</xdr:rowOff>
    </xdr:to>
    <xdr:pic>
      <xdr:nvPicPr>
        <xdr:cNvPr id="5" name="Imagem 3">
          <a:extLst>
            <a:ext uri="{FF2B5EF4-FFF2-40B4-BE49-F238E27FC236}">
              <a16:creationId xmlns:a16="http://schemas.microsoft.com/office/drawing/2014/main" id="{3848E3AF-3D9C-F82A-904E-8731927C866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5638800" y="12954001"/>
          <a:ext cx="3450009" cy="968922"/>
        </a:xfrm>
        <a:prstGeom prst="rect">
          <a:avLst/>
        </a:prstGeom>
      </xdr:spPr>
    </xdr:pic>
    <xdr:clientData/>
  </xdr:twoCellAnchor>
  <xdr:twoCellAnchor editAs="oneCell">
    <xdr:from>
      <xdr:col>10</xdr:col>
      <xdr:colOff>0</xdr:colOff>
      <xdr:row>30</xdr:row>
      <xdr:rowOff>1</xdr:rowOff>
    </xdr:from>
    <xdr:to>
      <xdr:col>11</xdr:col>
      <xdr:colOff>1294263</xdr:colOff>
      <xdr:row>37</xdr:row>
      <xdr:rowOff>91309</xdr:rowOff>
    </xdr:to>
    <xdr:pic>
      <xdr:nvPicPr>
        <xdr:cNvPr id="13" name="Imagem 4">
          <a:extLst>
            <a:ext uri="{FF2B5EF4-FFF2-40B4-BE49-F238E27FC236}">
              <a16:creationId xmlns:a16="http://schemas.microsoft.com/office/drawing/2014/main" id="{F1E23054-7D93-AD78-33E3-441E673BCC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5638800" y="13868401"/>
          <a:ext cx="2907163" cy="1691508"/>
        </a:xfrm>
        <a:prstGeom prst="rect">
          <a:avLst/>
        </a:prstGeom>
      </xdr:spPr>
    </xdr:pic>
    <xdr:clientData/>
  </xdr:twoCellAnchor>
  <xdr:twoCellAnchor editAs="oneCell">
    <xdr:from>
      <xdr:col>9</xdr:col>
      <xdr:colOff>131379</xdr:colOff>
      <xdr:row>38</xdr:row>
      <xdr:rowOff>65689</xdr:rowOff>
    </xdr:from>
    <xdr:to>
      <xdr:col>12</xdr:col>
      <xdr:colOff>747487</xdr:colOff>
      <xdr:row>46</xdr:row>
      <xdr:rowOff>178116</xdr:rowOff>
    </xdr:to>
    <xdr:pic>
      <xdr:nvPicPr>
        <xdr:cNvPr id="25" name="Imagem 11">
          <a:extLst>
            <a:ext uri="{FF2B5EF4-FFF2-40B4-BE49-F238E27FC236}">
              <a16:creationId xmlns:a16="http://schemas.microsoft.com/office/drawing/2014/main" id="{CAEB1167-72CF-009F-BA0C-393AF445B33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5617779" y="15762889"/>
          <a:ext cx="3994308" cy="1941227"/>
        </a:xfrm>
        <a:prstGeom prst="rect">
          <a:avLst/>
        </a:prstGeom>
      </xdr:spPr>
    </xdr:pic>
    <xdr:clientData/>
  </xdr:twoCellAnchor>
</xdr:wsDr>
</file>

<file path=xl/drawings/drawing17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168993</xdr:colOff>
      <xdr:row>1</xdr:row>
      <xdr:rowOff>107541</xdr:rowOff>
    </xdr:from>
    <xdr:to>
      <xdr:col>2</xdr:col>
      <xdr:colOff>1115685</xdr:colOff>
      <xdr:row>3</xdr:row>
      <xdr:rowOff>295695</xdr:rowOff>
    </xdr:to>
    <xdr:pic>
      <xdr:nvPicPr>
        <xdr:cNvPr id="2" name="Imagem 1">
          <a:extLst>
            <a:ext uri="{FF2B5EF4-FFF2-40B4-BE49-F238E27FC236}">
              <a16:creationId xmlns:a16="http://schemas.microsoft.com/office/drawing/2014/main" id="{F0BFEB86-F630-4C5C-B304-9FAE6620DB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69043" y="250416"/>
          <a:ext cx="946692" cy="988254"/>
        </a:xfrm>
        <a:prstGeom prst="rect">
          <a:avLst/>
        </a:prstGeom>
      </xdr:spPr>
    </xdr:pic>
    <xdr:clientData/>
  </xdr:twoCellAnchor>
  <xdr:oneCellAnchor>
    <xdr:from>
      <xdr:col>17</xdr:col>
      <xdr:colOff>1223949</xdr:colOff>
      <xdr:row>0</xdr:row>
      <xdr:rowOff>0</xdr:rowOff>
    </xdr:from>
    <xdr:ext cx="646896" cy="677573"/>
    <xdr:pic>
      <xdr:nvPicPr>
        <xdr:cNvPr id="6" name="Gráfico 5" descr="Início com preenchimento sólido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4B58A65-7442-4F7D-BBCA-7F57FD1B7A6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  <a:ext uri="{96DAC541-7B7A-43D3-8B79-37D633B846F1}">
              <asvg:svgBlip xmlns:asvg="http://schemas.microsoft.com/office/drawing/2016/SVG/main" r:embed="rId4"/>
            </a:ext>
          </a:extLst>
        </a:blip>
        <a:stretch>
          <a:fillRect/>
        </a:stretch>
      </xdr:blipFill>
      <xdr:spPr>
        <a:xfrm>
          <a:off x="17321199" y="0"/>
          <a:ext cx="646896" cy="677573"/>
        </a:xfrm>
        <a:prstGeom prst="rect">
          <a:avLst/>
        </a:prstGeom>
      </xdr:spPr>
    </xdr:pic>
    <xdr:clientData/>
  </xdr:oneCellAnchor>
  <xdr:twoCellAnchor>
    <xdr:from>
      <xdr:col>17</xdr:col>
      <xdr:colOff>1077423</xdr:colOff>
      <xdr:row>1</xdr:row>
      <xdr:rowOff>473774</xdr:rowOff>
    </xdr:from>
    <xdr:to>
      <xdr:col>18</xdr:col>
      <xdr:colOff>465102</xdr:colOff>
      <xdr:row>2</xdr:row>
      <xdr:rowOff>188024</xdr:rowOff>
    </xdr:to>
    <xdr:sp macro="" textlink="">
      <xdr:nvSpPr>
        <xdr:cNvPr id="7" name="TextBox 18">
          <a:extLst>
            <a:ext uri="{FF2B5EF4-FFF2-40B4-BE49-F238E27FC236}">
              <a16:creationId xmlns:a16="http://schemas.microsoft.com/office/drawing/2014/main" id="{9D05342B-99C5-4BDE-8E84-72AA625414E9}"/>
            </a:ext>
          </a:extLst>
        </xdr:cNvPr>
        <xdr:cNvSpPr txBox="1"/>
      </xdr:nvSpPr>
      <xdr:spPr>
        <a:xfrm>
          <a:off x="17174673" y="616649"/>
          <a:ext cx="921204" cy="26670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algn="ctr"/>
          <a:r>
            <a:rPr lang="es-MX" sz="1200">
              <a:solidFill>
                <a:schemeClr val="tx1">
                  <a:lumMod val="75000"/>
                  <a:lumOff val="25000"/>
                </a:schemeClr>
              </a:solidFill>
              <a:latin typeface="Century Gothic" panose="020B0502020202020204" pitchFamily="34" charset="0"/>
            </a:rPr>
            <a:t>Inicio</a:t>
          </a:r>
        </a:p>
      </xdr:txBody>
    </xdr:sp>
    <xdr:clientData/>
  </xdr:twoCellAnchor>
  <xdr:twoCellAnchor>
    <xdr:from>
      <xdr:col>18</xdr:col>
      <xdr:colOff>331751</xdr:colOff>
      <xdr:row>1</xdr:row>
      <xdr:rowOff>487381</xdr:rowOff>
    </xdr:from>
    <xdr:to>
      <xdr:col>18</xdr:col>
      <xdr:colOff>1335959</xdr:colOff>
      <xdr:row>2</xdr:row>
      <xdr:rowOff>232443</xdr:rowOff>
    </xdr:to>
    <xdr:sp macro="" textlink="">
      <xdr:nvSpPr>
        <xdr:cNvPr id="8" name="TextBox 19">
          <a:hlinkClick xmlns:r="http://schemas.openxmlformats.org/officeDocument/2006/relationships" r:id="rId5"/>
          <a:extLst>
            <a:ext uri="{FF2B5EF4-FFF2-40B4-BE49-F238E27FC236}">
              <a16:creationId xmlns:a16="http://schemas.microsoft.com/office/drawing/2014/main" id="{088B145B-2BBB-460D-B468-A13FE9AF8102}"/>
            </a:ext>
          </a:extLst>
        </xdr:cNvPr>
        <xdr:cNvSpPr txBox="1"/>
      </xdr:nvSpPr>
      <xdr:spPr>
        <a:xfrm>
          <a:off x="17962526" y="630256"/>
          <a:ext cx="1004208" cy="297512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algn="ctr"/>
          <a:r>
            <a:rPr lang="es-MX" sz="1200">
              <a:solidFill>
                <a:schemeClr val="tx1">
                  <a:lumMod val="75000"/>
                  <a:lumOff val="25000"/>
                </a:schemeClr>
              </a:solidFill>
              <a:latin typeface="Century Gothic" panose="020B0502020202020204" pitchFamily="34" charset="0"/>
            </a:rPr>
            <a:t>Seguiente</a:t>
          </a:r>
        </a:p>
      </xdr:txBody>
    </xdr:sp>
    <xdr:clientData/>
  </xdr:twoCellAnchor>
  <xdr:twoCellAnchor>
    <xdr:from>
      <xdr:col>17</xdr:col>
      <xdr:colOff>307258</xdr:colOff>
      <xdr:row>1</xdr:row>
      <xdr:rowOff>476495</xdr:rowOff>
    </xdr:from>
    <xdr:to>
      <xdr:col>17</xdr:col>
      <xdr:colOff>1311466</xdr:colOff>
      <xdr:row>2</xdr:row>
      <xdr:rowOff>221557</xdr:rowOff>
    </xdr:to>
    <xdr:sp macro="" textlink="">
      <xdr:nvSpPr>
        <xdr:cNvPr id="9" name="TextBox 22">
          <a:hlinkClick xmlns:r="http://schemas.openxmlformats.org/officeDocument/2006/relationships" r:id="rId6"/>
          <a:extLst>
            <a:ext uri="{FF2B5EF4-FFF2-40B4-BE49-F238E27FC236}">
              <a16:creationId xmlns:a16="http://schemas.microsoft.com/office/drawing/2014/main" id="{A7069201-52FE-4C26-B20C-9974C2992933}"/>
            </a:ext>
          </a:extLst>
        </xdr:cNvPr>
        <xdr:cNvSpPr txBox="1"/>
      </xdr:nvSpPr>
      <xdr:spPr>
        <a:xfrm>
          <a:off x="16404508" y="619370"/>
          <a:ext cx="1004208" cy="297512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algn="ctr"/>
          <a:r>
            <a:rPr lang="es-MX" sz="1200">
              <a:solidFill>
                <a:schemeClr val="tx1">
                  <a:lumMod val="75000"/>
                  <a:lumOff val="25000"/>
                </a:schemeClr>
              </a:solidFill>
              <a:latin typeface="Century Gothic" panose="020B0502020202020204" pitchFamily="34" charset="0"/>
            </a:rPr>
            <a:t>Anterior</a:t>
          </a:r>
        </a:p>
      </xdr:txBody>
    </xdr:sp>
    <xdr:clientData/>
  </xdr:twoCellAnchor>
  <xdr:twoCellAnchor>
    <xdr:from>
      <xdr:col>18</xdr:col>
      <xdr:colOff>730442</xdr:colOff>
      <xdr:row>0</xdr:row>
      <xdr:rowOff>101773</xdr:rowOff>
    </xdr:from>
    <xdr:to>
      <xdr:col>18</xdr:col>
      <xdr:colOff>1111442</xdr:colOff>
      <xdr:row>1</xdr:row>
      <xdr:rowOff>446563</xdr:rowOff>
    </xdr:to>
    <xdr:sp macro="" textlink="">
      <xdr:nvSpPr>
        <xdr:cNvPr id="10" name="Isosceles Triangle 23">
          <a:hlinkClick xmlns:r="http://schemas.openxmlformats.org/officeDocument/2006/relationships" r:id="rId5"/>
          <a:extLst>
            <a:ext uri="{FF2B5EF4-FFF2-40B4-BE49-F238E27FC236}">
              <a16:creationId xmlns:a16="http://schemas.microsoft.com/office/drawing/2014/main" id="{8B703A12-CD36-47F7-B0FD-D40C6901DAE8}"/>
            </a:ext>
          </a:extLst>
        </xdr:cNvPr>
        <xdr:cNvSpPr/>
      </xdr:nvSpPr>
      <xdr:spPr>
        <a:xfrm rot="5400000">
          <a:off x="18307884" y="155106"/>
          <a:ext cx="487665" cy="381000"/>
        </a:xfrm>
        <a:prstGeom prst="triangle">
          <a:avLst/>
        </a:prstGeom>
        <a:solidFill>
          <a:schemeClr val="tx1">
            <a:lumMod val="75000"/>
            <a:lumOff val="25000"/>
          </a:schemeClr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marL="0" indent="0" algn="l"/>
          <a:endParaRPr lang="es-MX" sz="1100">
            <a:solidFill>
              <a:schemeClr val="lt1"/>
            </a:solidFill>
            <a:latin typeface="+mn-lt"/>
            <a:ea typeface="+mn-ea"/>
            <a:cs typeface="+mn-cs"/>
          </a:endParaRPr>
        </a:p>
      </xdr:txBody>
    </xdr:sp>
    <xdr:clientData/>
  </xdr:twoCellAnchor>
  <xdr:twoCellAnchor>
    <xdr:from>
      <xdr:col>17</xdr:col>
      <xdr:colOff>603277</xdr:colOff>
      <xdr:row>0</xdr:row>
      <xdr:rowOff>135420</xdr:rowOff>
    </xdr:from>
    <xdr:to>
      <xdr:col>17</xdr:col>
      <xdr:colOff>984277</xdr:colOff>
      <xdr:row>1</xdr:row>
      <xdr:rowOff>480210</xdr:rowOff>
    </xdr:to>
    <xdr:sp macro="" textlink="">
      <xdr:nvSpPr>
        <xdr:cNvPr id="11" name="Isosceles Triangle 25">
          <a:hlinkClick xmlns:r="http://schemas.openxmlformats.org/officeDocument/2006/relationships" r:id="rId6"/>
          <a:extLst>
            <a:ext uri="{FF2B5EF4-FFF2-40B4-BE49-F238E27FC236}">
              <a16:creationId xmlns:a16="http://schemas.microsoft.com/office/drawing/2014/main" id="{3733E6D9-0CCB-4B0E-A67B-694A3D512CB7}"/>
            </a:ext>
          </a:extLst>
        </xdr:cNvPr>
        <xdr:cNvSpPr/>
      </xdr:nvSpPr>
      <xdr:spPr>
        <a:xfrm rot="16200000">
          <a:off x="16647194" y="188753"/>
          <a:ext cx="487665" cy="381000"/>
        </a:xfrm>
        <a:prstGeom prst="triangle">
          <a:avLst/>
        </a:prstGeom>
        <a:solidFill>
          <a:schemeClr val="tx1">
            <a:lumMod val="75000"/>
            <a:lumOff val="25000"/>
          </a:schemeClr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marL="0" indent="0" algn="l"/>
          <a:endParaRPr lang="es-MX" sz="1100">
            <a:solidFill>
              <a:schemeClr val="lt1"/>
            </a:solidFill>
            <a:latin typeface="+mn-lt"/>
            <a:ea typeface="+mn-ea"/>
            <a:cs typeface="+mn-cs"/>
          </a:endParaRPr>
        </a:p>
      </xdr:txBody>
    </xdr:sp>
    <xdr:clientData/>
  </xdr:twoCellAnchor>
  <xdr:twoCellAnchor>
    <xdr:from>
      <xdr:col>10</xdr:col>
      <xdr:colOff>76815</xdr:colOff>
      <xdr:row>0</xdr:row>
      <xdr:rowOff>0</xdr:rowOff>
    </xdr:from>
    <xdr:to>
      <xdr:col>11</xdr:col>
      <xdr:colOff>446753</xdr:colOff>
      <xdr:row>1</xdr:row>
      <xdr:rowOff>154858</xdr:rowOff>
    </xdr:to>
    <xdr:sp macro="" textlink="">
      <xdr:nvSpPr>
        <xdr:cNvPr id="16" name="Retângulo 15">
          <a:hlinkClick xmlns:r="http://schemas.openxmlformats.org/officeDocument/2006/relationships" r:id="rId7"/>
          <a:extLst>
            <a:ext uri="{FF2B5EF4-FFF2-40B4-BE49-F238E27FC236}">
              <a16:creationId xmlns:a16="http://schemas.microsoft.com/office/drawing/2014/main" id="{F39CBA31-8D10-43E6-B94A-0619D59C0060}"/>
            </a:ext>
          </a:extLst>
        </xdr:cNvPr>
        <xdr:cNvSpPr/>
      </xdr:nvSpPr>
      <xdr:spPr>
        <a:xfrm>
          <a:off x="5438468" y="0"/>
          <a:ext cx="1906229" cy="293124"/>
        </a:xfrm>
        <a:prstGeom prst="rect">
          <a:avLst/>
        </a:prstGeom>
        <a:solidFill>
          <a:schemeClr val="bg1"/>
        </a:solidFill>
        <a:ln>
          <a:solidFill>
            <a:schemeClr val="bg2">
              <a:lumMod val="75000"/>
            </a:schemeClr>
          </a:solidFill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ctr"/>
          <a:r>
            <a:rPr lang="pt-BR" sz="1600" b="1">
              <a:solidFill>
                <a:sysClr val="windowText" lastClr="000000"/>
              </a:solidFill>
              <a:latin typeface="Century Gothic" panose="020B0502020202020204" pitchFamily="34" charset="0"/>
            </a:rPr>
            <a:t>INSTRUÇÕES</a:t>
          </a:r>
        </a:p>
      </xdr:txBody>
    </xdr:sp>
    <xdr:clientData/>
  </xdr:twoCellAnchor>
  <xdr:twoCellAnchor>
    <xdr:from>
      <xdr:col>10</xdr:col>
      <xdr:colOff>15363</xdr:colOff>
      <xdr:row>1</xdr:row>
      <xdr:rowOff>368710</xdr:rowOff>
    </xdr:from>
    <xdr:to>
      <xdr:col>10</xdr:col>
      <xdr:colOff>1023167</xdr:colOff>
      <xdr:row>4</xdr:row>
      <xdr:rowOff>51358</xdr:rowOff>
    </xdr:to>
    <xdr:grpSp>
      <xdr:nvGrpSpPr>
        <xdr:cNvPr id="17" name="Group 14">
          <a:hlinkClick xmlns:r="http://schemas.openxmlformats.org/officeDocument/2006/relationships" r:id="rId8"/>
          <a:extLst>
            <a:ext uri="{FF2B5EF4-FFF2-40B4-BE49-F238E27FC236}">
              <a16:creationId xmlns:a16="http://schemas.microsoft.com/office/drawing/2014/main" id="{C4A44286-4F45-440E-A692-46C3200EF6FE}"/>
            </a:ext>
          </a:extLst>
        </xdr:cNvPr>
        <xdr:cNvGrpSpPr/>
      </xdr:nvGrpSpPr>
      <xdr:grpSpPr>
        <a:xfrm>
          <a:off x="5635113" y="506293"/>
          <a:ext cx="1007804" cy="920898"/>
          <a:chOff x="1766260" y="812959"/>
          <a:chExt cx="1113414" cy="1033899"/>
        </a:xfrm>
      </xdr:grpSpPr>
      <xdr:sp macro="" textlink="">
        <xdr:nvSpPr>
          <xdr:cNvPr id="18" name="Elipse 4">
            <a:extLst>
              <a:ext uri="{FF2B5EF4-FFF2-40B4-BE49-F238E27FC236}">
                <a16:creationId xmlns:a16="http://schemas.microsoft.com/office/drawing/2014/main" id="{BB6584F2-B9CA-7FB1-7D25-90D048BF8BF2}"/>
              </a:ext>
            </a:extLst>
          </xdr:cNvPr>
          <xdr:cNvSpPr/>
        </xdr:nvSpPr>
        <xdr:spPr>
          <a:xfrm>
            <a:off x="1766260" y="812959"/>
            <a:ext cx="1113414" cy="1033899"/>
          </a:xfrm>
          <a:prstGeom prst="ellipse">
            <a:avLst/>
          </a:prstGeom>
          <a:solidFill>
            <a:schemeClr val="bg1"/>
          </a:solidFill>
          <a:ln>
            <a:solidFill>
              <a:schemeClr val="bg1">
                <a:lumMod val="85000"/>
              </a:schemeClr>
            </a:solidFill>
          </a:ln>
          <a:effectLst>
            <a:outerShdw blurRad="50800" dist="38100" dir="2700000" algn="tl" rotWithShape="0">
              <a:prstClr val="black">
                <a:alpha val="40000"/>
              </a:prstClr>
            </a:outerShdw>
          </a:effectLst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b"/>
          <a:lstStyle/>
          <a:p>
            <a:pPr lvl="0" algn="ctr"/>
            <a:endParaRPr lang="pt-BR" sz="1100">
              <a:latin typeface="Century Gothic" panose="020B0502020202020204" pitchFamily="34" charset="0"/>
            </a:endParaRPr>
          </a:p>
        </xdr:txBody>
      </xdr:sp>
      <xdr:pic>
        <xdr:nvPicPr>
          <xdr:cNvPr id="19" name="Imagem 5">
            <a:extLst>
              <a:ext uri="{FF2B5EF4-FFF2-40B4-BE49-F238E27FC236}">
                <a16:creationId xmlns:a16="http://schemas.microsoft.com/office/drawing/2014/main" id="{440CA8F4-5038-DFE0-153F-FCEF53E4B6AC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9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1804720" y="853022"/>
            <a:ext cx="998039" cy="933416"/>
          </a:xfrm>
          <a:prstGeom prst="rect">
            <a:avLst/>
          </a:prstGeom>
        </xdr:spPr>
      </xdr:pic>
    </xdr:grpSp>
    <xdr:clientData/>
  </xdr:twoCellAnchor>
  <xdr:twoCellAnchor editAs="oneCell">
    <xdr:from>
      <xdr:col>10</xdr:col>
      <xdr:colOff>0</xdr:colOff>
      <xdr:row>26</xdr:row>
      <xdr:rowOff>0</xdr:rowOff>
    </xdr:from>
    <xdr:to>
      <xdr:col>11</xdr:col>
      <xdr:colOff>696545</xdr:colOff>
      <xdr:row>32</xdr:row>
      <xdr:rowOff>252</xdr:rowOff>
    </xdr:to>
    <xdr:pic>
      <xdr:nvPicPr>
        <xdr:cNvPr id="4" name="Imagem 2">
          <a:extLst>
            <a:ext uri="{FF2B5EF4-FFF2-40B4-BE49-F238E27FC236}">
              <a16:creationId xmlns:a16="http://schemas.microsoft.com/office/drawing/2014/main" id="{513D08EE-BAA9-582D-DE80-285BEAEC64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5638800" y="12954000"/>
          <a:ext cx="2309445" cy="1371852"/>
        </a:xfrm>
        <a:prstGeom prst="rect">
          <a:avLst/>
        </a:prstGeom>
      </xdr:spPr>
    </xdr:pic>
    <xdr:clientData/>
  </xdr:twoCellAnchor>
  <xdr:twoCellAnchor editAs="oneCell">
    <xdr:from>
      <xdr:col>10</xdr:col>
      <xdr:colOff>1</xdr:colOff>
      <xdr:row>33</xdr:row>
      <xdr:rowOff>0</xdr:rowOff>
    </xdr:from>
    <xdr:to>
      <xdr:col>11</xdr:col>
      <xdr:colOff>974946</xdr:colOff>
      <xdr:row>37</xdr:row>
      <xdr:rowOff>136635</xdr:rowOff>
    </xdr:to>
    <xdr:pic>
      <xdr:nvPicPr>
        <xdr:cNvPr id="12" name="Imagem 3">
          <a:extLst>
            <a:ext uri="{FF2B5EF4-FFF2-40B4-BE49-F238E27FC236}">
              <a16:creationId xmlns:a16="http://schemas.microsoft.com/office/drawing/2014/main" id="{2D449396-7A0C-3E55-2CF9-BB2FAC96F1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5638801" y="14554200"/>
          <a:ext cx="2587845" cy="1051035"/>
        </a:xfrm>
        <a:prstGeom prst="rect">
          <a:avLst/>
        </a:prstGeom>
      </xdr:spPr>
    </xdr:pic>
    <xdr:clientData/>
  </xdr:twoCellAnchor>
</xdr:wsDr>
</file>

<file path=xl/drawings/drawing18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168993</xdr:colOff>
      <xdr:row>1</xdr:row>
      <xdr:rowOff>107541</xdr:rowOff>
    </xdr:from>
    <xdr:to>
      <xdr:col>2</xdr:col>
      <xdr:colOff>1115685</xdr:colOff>
      <xdr:row>3</xdr:row>
      <xdr:rowOff>295695</xdr:rowOff>
    </xdr:to>
    <xdr:pic>
      <xdr:nvPicPr>
        <xdr:cNvPr id="2" name="Imagem 1">
          <a:extLst>
            <a:ext uri="{FF2B5EF4-FFF2-40B4-BE49-F238E27FC236}">
              <a16:creationId xmlns:a16="http://schemas.microsoft.com/office/drawing/2014/main" id="{5B71220A-8CC2-4CC4-A8A9-A691FD557B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69043" y="250416"/>
          <a:ext cx="946692" cy="988254"/>
        </a:xfrm>
        <a:prstGeom prst="rect">
          <a:avLst/>
        </a:prstGeom>
      </xdr:spPr>
    </xdr:pic>
    <xdr:clientData/>
  </xdr:twoCellAnchor>
  <xdr:oneCellAnchor>
    <xdr:from>
      <xdr:col>17</xdr:col>
      <xdr:colOff>1223949</xdr:colOff>
      <xdr:row>0</xdr:row>
      <xdr:rowOff>0</xdr:rowOff>
    </xdr:from>
    <xdr:ext cx="646896" cy="677573"/>
    <xdr:pic>
      <xdr:nvPicPr>
        <xdr:cNvPr id="6" name="Gráfico 5" descr="Início com preenchimento sólido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997FD855-7F36-4257-AA32-6A09B84C0B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  <a:ext uri="{96DAC541-7B7A-43D3-8B79-37D633B846F1}">
              <asvg:svgBlip xmlns:asvg="http://schemas.microsoft.com/office/drawing/2016/SVG/main" r:embed="rId4"/>
            </a:ext>
          </a:extLst>
        </a:blip>
        <a:stretch>
          <a:fillRect/>
        </a:stretch>
      </xdr:blipFill>
      <xdr:spPr>
        <a:xfrm>
          <a:off x="17321199" y="0"/>
          <a:ext cx="646896" cy="677573"/>
        </a:xfrm>
        <a:prstGeom prst="rect">
          <a:avLst/>
        </a:prstGeom>
      </xdr:spPr>
    </xdr:pic>
    <xdr:clientData/>
  </xdr:oneCellAnchor>
  <xdr:twoCellAnchor>
    <xdr:from>
      <xdr:col>17</xdr:col>
      <xdr:colOff>1077423</xdr:colOff>
      <xdr:row>1</xdr:row>
      <xdr:rowOff>473774</xdr:rowOff>
    </xdr:from>
    <xdr:to>
      <xdr:col>18</xdr:col>
      <xdr:colOff>465102</xdr:colOff>
      <xdr:row>2</xdr:row>
      <xdr:rowOff>188024</xdr:rowOff>
    </xdr:to>
    <xdr:sp macro="" textlink="">
      <xdr:nvSpPr>
        <xdr:cNvPr id="7" name="TextBox 18">
          <a:extLst>
            <a:ext uri="{FF2B5EF4-FFF2-40B4-BE49-F238E27FC236}">
              <a16:creationId xmlns:a16="http://schemas.microsoft.com/office/drawing/2014/main" id="{60815AD9-CF08-40C8-A2DB-18941222966F}"/>
            </a:ext>
          </a:extLst>
        </xdr:cNvPr>
        <xdr:cNvSpPr txBox="1"/>
      </xdr:nvSpPr>
      <xdr:spPr>
        <a:xfrm>
          <a:off x="17174673" y="616649"/>
          <a:ext cx="921204" cy="26670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algn="ctr"/>
          <a:r>
            <a:rPr lang="es-MX" sz="1200">
              <a:solidFill>
                <a:schemeClr val="tx1">
                  <a:lumMod val="75000"/>
                  <a:lumOff val="25000"/>
                </a:schemeClr>
              </a:solidFill>
              <a:latin typeface="Century Gothic" panose="020B0502020202020204" pitchFamily="34" charset="0"/>
            </a:rPr>
            <a:t>Inicio</a:t>
          </a:r>
        </a:p>
      </xdr:txBody>
    </xdr:sp>
    <xdr:clientData/>
  </xdr:twoCellAnchor>
  <xdr:twoCellAnchor>
    <xdr:from>
      <xdr:col>18</xdr:col>
      <xdr:colOff>331751</xdr:colOff>
      <xdr:row>1</xdr:row>
      <xdr:rowOff>487381</xdr:rowOff>
    </xdr:from>
    <xdr:to>
      <xdr:col>18</xdr:col>
      <xdr:colOff>1335959</xdr:colOff>
      <xdr:row>2</xdr:row>
      <xdr:rowOff>232443</xdr:rowOff>
    </xdr:to>
    <xdr:sp macro="" textlink="">
      <xdr:nvSpPr>
        <xdr:cNvPr id="8" name="TextBox 19">
          <a:hlinkClick xmlns:r="http://schemas.openxmlformats.org/officeDocument/2006/relationships" r:id="rId5"/>
          <a:extLst>
            <a:ext uri="{FF2B5EF4-FFF2-40B4-BE49-F238E27FC236}">
              <a16:creationId xmlns:a16="http://schemas.microsoft.com/office/drawing/2014/main" id="{709AF9BA-FD17-43D3-8302-3B4B8F2C6CAA}"/>
            </a:ext>
          </a:extLst>
        </xdr:cNvPr>
        <xdr:cNvSpPr txBox="1"/>
      </xdr:nvSpPr>
      <xdr:spPr>
        <a:xfrm>
          <a:off x="17962526" y="630256"/>
          <a:ext cx="1004208" cy="297512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algn="ctr"/>
          <a:r>
            <a:rPr lang="es-MX" sz="1200">
              <a:solidFill>
                <a:schemeClr val="tx1">
                  <a:lumMod val="75000"/>
                  <a:lumOff val="25000"/>
                </a:schemeClr>
              </a:solidFill>
              <a:latin typeface="Century Gothic" panose="020B0502020202020204" pitchFamily="34" charset="0"/>
            </a:rPr>
            <a:t>Seguiente</a:t>
          </a:r>
        </a:p>
      </xdr:txBody>
    </xdr:sp>
    <xdr:clientData/>
  </xdr:twoCellAnchor>
  <xdr:twoCellAnchor>
    <xdr:from>
      <xdr:col>17</xdr:col>
      <xdr:colOff>307258</xdr:colOff>
      <xdr:row>1</xdr:row>
      <xdr:rowOff>476495</xdr:rowOff>
    </xdr:from>
    <xdr:to>
      <xdr:col>17</xdr:col>
      <xdr:colOff>1311466</xdr:colOff>
      <xdr:row>2</xdr:row>
      <xdr:rowOff>221557</xdr:rowOff>
    </xdr:to>
    <xdr:sp macro="" textlink="">
      <xdr:nvSpPr>
        <xdr:cNvPr id="9" name="TextBox 22">
          <a:hlinkClick xmlns:r="http://schemas.openxmlformats.org/officeDocument/2006/relationships" r:id="rId6"/>
          <a:extLst>
            <a:ext uri="{FF2B5EF4-FFF2-40B4-BE49-F238E27FC236}">
              <a16:creationId xmlns:a16="http://schemas.microsoft.com/office/drawing/2014/main" id="{4C125F37-F6BC-410F-851F-21B72AE56E84}"/>
            </a:ext>
          </a:extLst>
        </xdr:cNvPr>
        <xdr:cNvSpPr txBox="1"/>
      </xdr:nvSpPr>
      <xdr:spPr>
        <a:xfrm>
          <a:off x="16404508" y="619370"/>
          <a:ext cx="1004208" cy="297512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algn="ctr"/>
          <a:r>
            <a:rPr lang="es-MX" sz="1200">
              <a:solidFill>
                <a:schemeClr val="tx1">
                  <a:lumMod val="75000"/>
                  <a:lumOff val="25000"/>
                </a:schemeClr>
              </a:solidFill>
              <a:latin typeface="Century Gothic" panose="020B0502020202020204" pitchFamily="34" charset="0"/>
            </a:rPr>
            <a:t>Anterior</a:t>
          </a:r>
        </a:p>
      </xdr:txBody>
    </xdr:sp>
    <xdr:clientData/>
  </xdr:twoCellAnchor>
  <xdr:twoCellAnchor>
    <xdr:from>
      <xdr:col>18</xdr:col>
      <xdr:colOff>730442</xdr:colOff>
      <xdr:row>0</xdr:row>
      <xdr:rowOff>101773</xdr:rowOff>
    </xdr:from>
    <xdr:to>
      <xdr:col>18</xdr:col>
      <xdr:colOff>1111442</xdr:colOff>
      <xdr:row>1</xdr:row>
      <xdr:rowOff>446563</xdr:rowOff>
    </xdr:to>
    <xdr:sp macro="" textlink="">
      <xdr:nvSpPr>
        <xdr:cNvPr id="10" name="Isosceles Triangle 23">
          <a:hlinkClick xmlns:r="http://schemas.openxmlformats.org/officeDocument/2006/relationships" r:id="rId5"/>
          <a:extLst>
            <a:ext uri="{FF2B5EF4-FFF2-40B4-BE49-F238E27FC236}">
              <a16:creationId xmlns:a16="http://schemas.microsoft.com/office/drawing/2014/main" id="{9D6A85BF-1CD7-49AC-ABC4-7420DDEFCFC2}"/>
            </a:ext>
          </a:extLst>
        </xdr:cNvPr>
        <xdr:cNvSpPr/>
      </xdr:nvSpPr>
      <xdr:spPr>
        <a:xfrm rot="5400000">
          <a:off x="18307884" y="155106"/>
          <a:ext cx="487665" cy="381000"/>
        </a:xfrm>
        <a:prstGeom prst="triangle">
          <a:avLst/>
        </a:prstGeom>
        <a:solidFill>
          <a:schemeClr val="tx1">
            <a:lumMod val="75000"/>
            <a:lumOff val="25000"/>
          </a:schemeClr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marL="0" indent="0" algn="l"/>
          <a:endParaRPr lang="es-MX" sz="1100">
            <a:solidFill>
              <a:schemeClr val="lt1"/>
            </a:solidFill>
            <a:latin typeface="+mn-lt"/>
            <a:ea typeface="+mn-ea"/>
            <a:cs typeface="+mn-cs"/>
          </a:endParaRPr>
        </a:p>
      </xdr:txBody>
    </xdr:sp>
    <xdr:clientData/>
  </xdr:twoCellAnchor>
  <xdr:twoCellAnchor>
    <xdr:from>
      <xdr:col>17</xdr:col>
      <xdr:colOff>603277</xdr:colOff>
      <xdr:row>0</xdr:row>
      <xdr:rowOff>135420</xdr:rowOff>
    </xdr:from>
    <xdr:to>
      <xdr:col>17</xdr:col>
      <xdr:colOff>984277</xdr:colOff>
      <xdr:row>1</xdr:row>
      <xdr:rowOff>480210</xdr:rowOff>
    </xdr:to>
    <xdr:sp macro="" textlink="">
      <xdr:nvSpPr>
        <xdr:cNvPr id="11" name="Isosceles Triangle 25">
          <a:hlinkClick xmlns:r="http://schemas.openxmlformats.org/officeDocument/2006/relationships" r:id="rId6"/>
          <a:extLst>
            <a:ext uri="{FF2B5EF4-FFF2-40B4-BE49-F238E27FC236}">
              <a16:creationId xmlns:a16="http://schemas.microsoft.com/office/drawing/2014/main" id="{9DBD2064-341D-4109-A83F-D8D0E441B975}"/>
            </a:ext>
          </a:extLst>
        </xdr:cNvPr>
        <xdr:cNvSpPr/>
      </xdr:nvSpPr>
      <xdr:spPr>
        <a:xfrm rot="16200000">
          <a:off x="16647194" y="188753"/>
          <a:ext cx="487665" cy="381000"/>
        </a:xfrm>
        <a:prstGeom prst="triangle">
          <a:avLst/>
        </a:prstGeom>
        <a:solidFill>
          <a:schemeClr val="tx1">
            <a:lumMod val="75000"/>
            <a:lumOff val="25000"/>
          </a:schemeClr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marL="0" indent="0" algn="l"/>
          <a:endParaRPr lang="es-MX" sz="1100">
            <a:solidFill>
              <a:schemeClr val="lt1"/>
            </a:solidFill>
            <a:latin typeface="+mn-lt"/>
            <a:ea typeface="+mn-ea"/>
            <a:cs typeface="+mn-cs"/>
          </a:endParaRPr>
        </a:p>
      </xdr:txBody>
    </xdr:sp>
    <xdr:clientData/>
  </xdr:twoCellAnchor>
  <xdr:twoCellAnchor>
    <xdr:from>
      <xdr:col>10</xdr:col>
      <xdr:colOff>76815</xdr:colOff>
      <xdr:row>0</xdr:row>
      <xdr:rowOff>0</xdr:rowOff>
    </xdr:from>
    <xdr:to>
      <xdr:col>11</xdr:col>
      <xdr:colOff>446753</xdr:colOff>
      <xdr:row>1</xdr:row>
      <xdr:rowOff>154858</xdr:rowOff>
    </xdr:to>
    <xdr:sp macro="" textlink="">
      <xdr:nvSpPr>
        <xdr:cNvPr id="19" name="Retângulo 18">
          <a:hlinkClick xmlns:r="http://schemas.openxmlformats.org/officeDocument/2006/relationships" r:id="rId7"/>
          <a:extLst>
            <a:ext uri="{FF2B5EF4-FFF2-40B4-BE49-F238E27FC236}">
              <a16:creationId xmlns:a16="http://schemas.microsoft.com/office/drawing/2014/main" id="{F64C64B6-65FC-4029-98BF-62210711937B}"/>
            </a:ext>
          </a:extLst>
        </xdr:cNvPr>
        <xdr:cNvSpPr/>
      </xdr:nvSpPr>
      <xdr:spPr>
        <a:xfrm>
          <a:off x="5438468" y="0"/>
          <a:ext cx="1906229" cy="293124"/>
        </a:xfrm>
        <a:prstGeom prst="rect">
          <a:avLst/>
        </a:prstGeom>
        <a:solidFill>
          <a:schemeClr val="bg1"/>
        </a:solidFill>
        <a:ln>
          <a:solidFill>
            <a:schemeClr val="bg2">
              <a:lumMod val="75000"/>
            </a:schemeClr>
          </a:solidFill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ctr"/>
          <a:r>
            <a:rPr lang="pt-BR" sz="1600" b="1">
              <a:solidFill>
                <a:sysClr val="windowText" lastClr="000000"/>
              </a:solidFill>
              <a:latin typeface="Century Gothic" panose="020B0502020202020204" pitchFamily="34" charset="0"/>
            </a:rPr>
            <a:t>INSTRUÇÕES</a:t>
          </a:r>
        </a:p>
      </xdr:txBody>
    </xdr:sp>
    <xdr:clientData/>
  </xdr:twoCellAnchor>
  <xdr:twoCellAnchor>
    <xdr:from>
      <xdr:col>10</xdr:col>
      <xdr:colOff>76815</xdr:colOff>
      <xdr:row>1</xdr:row>
      <xdr:rowOff>384073</xdr:rowOff>
    </xdr:from>
    <xdr:to>
      <xdr:col>10</xdr:col>
      <xdr:colOff>1084619</xdr:colOff>
      <xdr:row>4</xdr:row>
      <xdr:rowOff>66721</xdr:rowOff>
    </xdr:to>
    <xdr:grpSp>
      <xdr:nvGrpSpPr>
        <xdr:cNvPr id="13" name="Group 14">
          <a:hlinkClick xmlns:r="http://schemas.openxmlformats.org/officeDocument/2006/relationships" r:id="rId8"/>
          <a:extLst>
            <a:ext uri="{FF2B5EF4-FFF2-40B4-BE49-F238E27FC236}">
              <a16:creationId xmlns:a16="http://schemas.microsoft.com/office/drawing/2014/main" id="{FDE0C3EB-8A4D-473A-A490-D4B10397AB24}"/>
            </a:ext>
          </a:extLst>
        </xdr:cNvPr>
        <xdr:cNvGrpSpPr/>
      </xdr:nvGrpSpPr>
      <xdr:grpSpPr>
        <a:xfrm>
          <a:off x="5715615" y="523773"/>
          <a:ext cx="1007804" cy="939948"/>
          <a:chOff x="1766260" y="812959"/>
          <a:chExt cx="1113414" cy="1033899"/>
        </a:xfrm>
      </xdr:grpSpPr>
      <xdr:sp macro="" textlink="">
        <xdr:nvSpPr>
          <xdr:cNvPr id="14" name="Elipse 4">
            <a:extLst>
              <a:ext uri="{FF2B5EF4-FFF2-40B4-BE49-F238E27FC236}">
                <a16:creationId xmlns:a16="http://schemas.microsoft.com/office/drawing/2014/main" id="{6BBFA9DF-A9C0-9846-191F-C5D02D6E295A}"/>
              </a:ext>
            </a:extLst>
          </xdr:cNvPr>
          <xdr:cNvSpPr/>
        </xdr:nvSpPr>
        <xdr:spPr>
          <a:xfrm>
            <a:off x="1766260" y="812959"/>
            <a:ext cx="1113414" cy="1033899"/>
          </a:xfrm>
          <a:prstGeom prst="ellipse">
            <a:avLst/>
          </a:prstGeom>
          <a:solidFill>
            <a:schemeClr val="bg1"/>
          </a:solidFill>
          <a:ln>
            <a:solidFill>
              <a:schemeClr val="bg1">
                <a:lumMod val="85000"/>
              </a:schemeClr>
            </a:solidFill>
          </a:ln>
          <a:effectLst>
            <a:outerShdw blurRad="50800" dist="38100" dir="2700000" algn="tl" rotWithShape="0">
              <a:prstClr val="black">
                <a:alpha val="40000"/>
              </a:prstClr>
            </a:outerShdw>
          </a:effectLst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b"/>
          <a:lstStyle/>
          <a:p>
            <a:pPr lvl="0" algn="ctr"/>
            <a:endParaRPr lang="pt-BR" sz="1100">
              <a:latin typeface="Century Gothic" panose="020B0502020202020204" pitchFamily="34" charset="0"/>
            </a:endParaRPr>
          </a:p>
        </xdr:txBody>
      </xdr:sp>
      <xdr:pic>
        <xdr:nvPicPr>
          <xdr:cNvPr id="15" name="Imagem 5">
            <a:extLst>
              <a:ext uri="{FF2B5EF4-FFF2-40B4-BE49-F238E27FC236}">
                <a16:creationId xmlns:a16="http://schemas.microsoft.com/office/drawing/2014/main" id="{4801EC32-AB18-042B-9A82-EA4A0FAFF41C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9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1804720" y="853022"/>
            <a:ext cx="998039" cy="933416"/>
          </a:xfrm>
          <a:prstGeom prst="rect">
            <a:avLst/>
          </a:prstGeom>
        </xdr:spPr>
      </xdr:pic>
    </xdr:grpSp>
    <xdr:clientData/>
  </xdr:twoCellAnchor>
  <xdr:twoCellAnchor editAs="oneCell">
    <xdr:from>
      <xdr:col>10</xdr:col>
      <xdr:colOff>1</xdr:colOff>
      <xdr:row>26</xdr:row>
      <xdr:rowOff>1</xdr:rowOff>
    </xdr:from>
    <xdr:to>
      <xdr:col>11</xdr:col>
      <xdr:colOff>1523693</xdr:colOff>
      <xdr:row>30</xdr:row>
      <xdr:rowOff>167839</xdr:rowOff>
    </xdr:to>
    <xdr:pic>
      <xdr:nvPicPr>
        <xdr:cNvPr id="5" name="Imagem 2">
          <a:extLst>
            <a:ext uri="{FF2B5EF4-FFF2-40B4-BE49-F238E27FC236}">
              <a16:creationId xmlns:a16="http://schemas.microsoft.com/office/drawing/2014/main" id="{87E5D319-887F-D469-14EF-354FA33AA8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5638801" y="12954001"/>
          <a:ext cx="3136592" cy="1082238"/>
        </a:xfrm>
        <a:prstGeom prst="rect">
          <a:avLst/>
        </a:prstGeom>
      </xdr:spPr>
    </xdr:pic>
    <xdr:clientData/>
  </xdr:twoCellAnchor>
</xdr:wsDr>
</file>

<file path=xl/drawings/drawing19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168993</xdr:colOff>
      <xdr:row>1</xdr:row>
      <xdr:rowOff>107541</xdr:rowOff>
    </xdr:from>
    <xdr:to>
      <xdr:col>2</xdr:col>
      <xdr:colOff>1115685</xdr:colOff>
      <xdr:row>3</xdr:row>
      <xdr:rowOff>295695</xdr:rowOff>
    </xdr:to>
    <xdr:pic>
      <xdr:nvPicPr>
        <xdr:cNvPr id="2" name="Imagem 1">
          <a:extLst>
            <a:ext uri="{FF2B5EF4-FFF2-40B4-BE49-F238E27FC236}">
              <a16:creationId xmlns:a16="http://schemas.microsoft.com/office/drawing/2014/main" id="{54453306-6D12-45FC-BF46-1F0B905E527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69043" y="250416"/>
          <a:ext cx="946692" cy="988254"/>
        </a:xfrm>
        <a:prstGeom prst="rect">
          <a:avLst/>
        </a:prstGeom>
      </xdr:spPr>
    </xdr:pic>
    <xdr:clientData/>
  </xdr:twoCellAnchor>
  <xdr:oneCellAnchor>
    <xdr:from>
      <xdr:col>17</xdr:col>
      <xdr:colOff>1223949</xdr:colOff>
      <xdr:row>0</xdr:row>
      <xdr:rowOff>0</xdr:rowOff>
    </xdr:from>
    <xdr:ext cx="646896" cy="677573"/>
    <xdr:pic>
      <xdr:nvPicPr>
        <xdr:cNvPr id="6" name="Gráfico 5" descr="Início com preenchimento sólido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B917C0AB-4C32-4408-A111-FDCAA502A7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  <a:ext uri="{96DAC541-7B7A-43D3-8B79-37D633B846F1}">
              <asvg:svgBlip xmlns:asvg="http://schemas.microsoft.com/office/drawing/2016/SVG/main" r:embed="rId4"/>
            </a:ext>
          </a:extLst>
        </a:blip>
        <a:stretch>
          <a:fillRect/>
        </a:stretch>
      </xdr:blipFill>
      <xdr:spPr>
        <a:xfrm>
          <a:off x="17321199" y="0"/>
          <a:ext cx="646896" cy="677573"/>
        </a:xfrm>
        <a:prstGeom prst="rect">
          <a:avLst/>
        </a:prstGeom>
      </xdr:spPr>
    </xdr:pic>
    <xdr:clientData/>
  </xdr:oneCellAnchor>
  <xdr:twoCellAnchor>
    <xdr:from>
      <xdr:col>17</xdr:col>
      <xdr:colOff>1077423</xdr:colOff>
      <xdr:row>1</xdr:row>
      <xdr:rowOff>473774</xdr:rowOff>
    </xdr:from>
    <xdr:to>
      <xdr:col>18</xdr:col>
      <xdr:colOff>465102</xdr:colOff>
      <xdr:row>2</xdr:row>
      <xdr:rowOff>188024</xdr:rowOff>
    </xdr:to>
    <xdr:sp macro="" textlink="">
      <xdr:nvSpPr>
        <xdr:cNvPr id="7" name="TextBox 18">
          <a:extLst>
            <a:ext uri="{FF2B5EF4-FFF2-40B4-BE49-F238E27FC236}">
              <a16:creationId xmlns:a16="http://schemas.microsoft.com/office/drawing/2014/main" id="{1B903299-421F-40C8-9D71-75E9B68C2575}"/>
            </a:ext>
          </a:extLst>
        </xdr:cNvPr>
        <xdr:cNvSpPr txBox="1"/>
      </xdr:nvSpPr>
      <xdr:spPr>
        <a:xfrm>
          <a:off x="17174673" y="616649"/>
          <a:ext cx="921204" cy="26670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algn="ctr"/>
          <a:r>
            <a:rPr lang="es-MX" sz="1200">
              <a:solidFill>
                <a:schemeClr val="tx1">
                  <a:lumMod val="75000"/>
                  <a:lumOff val="25000"/>
                </a:schemeClr>
              </a:solidFill>
              <a:latin typeface="Century Gothic" panose="020B0502020202020204" pitchFamily="34" charset="0"/>
            </a:rPr>
            <a:t>Inicio</a:t>
          </a:r>
        </a:p>
      </xdr:txBody>
    </xdr:sp>
    <xdr:clientData/>
  </xdr:twoCellAnchor>
  <xdr:twoCellAnchor>
    <xdr:from>
      <xdr:col>18</xdr:col>
      <xdr:colOff>331751</xdr:colOff>
      <xdr:row>1</xdr:row>
      <xdr:rowOff>487381</xdr:rowOff>
    </xdr:from>
    <xdr:to>
      <xdr:col>18</xdr:col>
      <xdr:colOff>1335959</xdr:colOff>
      <xdr:row>2</xdr:row>
      <xdr:rowOff>232443</xdr:rowOff>
    </xdr:to>
    <xdr:sp macro="" textlink="">
      <xdr:nvSpPr>
        <xdr:cNvPr id="8" name="TextBox 19">
          <a:hlinkClick xmlns:r="http://schemas.openxmlformats.org/officeDocument/2006/relationships" r:id="rId5"/>
          <a:extLst>
            <a:ext uri="{FF2B5EF4-FFF2-40B4-BE49-F238E27FC236}">
              <a16:creationId xmlns:a16="http://schemas.microsoft.com/office/drawing/2014/main" id="{3A00D099-F4FA-4D02-9AFE-E10CCBBEA56D}"/>
            </a:ext>
          </a:extLst>
        </xdr:cNvPr>
        <xdr:cNvSpPr txBox="1"/>
      </xdr:nvSpPr>
      <xdr:spPr>
        <a:xfrm>
          <a:off x="17962526" y="630256"/>
          <a:ext cx="1004208" cy="297512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algn="ctr"/>
          <a:r>
            <a:rPr lang="es-MX" sz="1200">
              <a:solidFill>
                <a:schemeClr val="tx1">
                  <a:lumMod val="75000"/>
                  <a:lumOff val="25000"/>
                </a:schemeClr>
              </a:solidFill>
              <a:latin typeface="Century Gothic" panose="020B0502020202020204" pitchFamily="34" charset="0"/>
            </a:rPr>
            <a:t>Seguiente</a:t>
          </a:r>
        </a:p>
      </xdr:txBody>
    </xdr:sp>
    <xdr:clientData/>
  </xdr:twoCellAnchor>
  <xdr:twoCellAnchor>
    <xdr:from>
      <xdr:col>17</xdr:col>
      <xdr:colOff>307258</xdr:colOff>
      <xdr:row>1</xdr:row>
      <xdr:rowOff>476495</xdr:rowOff>
    </xdr:from>
    <xdr:to>
      <xdr:col>17</xdr:col>
      <xdr:colOff>1311466</xdr:colOff>
      <xdr:row>2</xdr:row>
      <xdr:rowOff>221557</xdr:rowOff>
    </xdr:to>
    <xdr:sp macro="" textlink="">
      <xdr:nvSpPr>
        <xdr:cNvPr id="9" name="TextBox 22">
          <a:hlinkClick xmlns:r="http://schemas.openxmlformats.org/officeDocument/2006/relationships" r:id="rId6"/>
          <a:extLst>
            <a:ext uri="{FF2B5EF4-FFF2-40B4-BE49-F238E27FC236}">
              <a16:creationId xmlns:a16="http://schemas.microsoft.com/office/drawing/2014/main" id="{10C232F5-5D1B-4C6F-94E9-C3203AFF81CA}"/>
            </a:ext>
          </a:extLst>
        </xdr:cNvPr>
        <xdr:cNvSpPr txBox="1"/>
      </xdr:nvSpPr>
      <xdr:spPr>
        <a:xfrm>
          <a:off x="16404508" y="619370"/>
          <a:ext cx="1004208" cy="297512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algn="ctr"/>
          <a:r>
            <a:rPr lang="es-MX" sz="1200">
              <a:solidFill>
                <a:schemeClr val="tx1">
                  <a:lumMod val="75000"/>
                  <a:lumOff val="25000"/>
                </a:schemeClr>
              </a:solidFill>
              <a:latin typeface="Century Gothic" panose="020B0502020202020204" pitchFamily="34" charset="0"/>
            </a:rPr>
            <a:t>Anterior</a:t>
          </a:r>
        </a:p>
      </xdr:txBody>
    </xdr:sp>
    <xdr:clientData/>
  </xdr:twoCellAnchor>
  <xdr:twoCellAnchor>
    <xdr:from>
      <xdr:col>18</xdr:col>
      <xdr:colOff>730442</xdr:colOff>
      <xdr:row>0</xdr:row>
      <xdr:rowOff>101773</xdr:rowOff>
    </xdr:from>
    <xdr:to>
      <xdr:col>18</xdr:col>
      <xdr:colOff>1111442</xdr:colOff>
      <xdr:row>1</xdr:row>
      <xdr:rowOff>446563</xdr:rowOff>
    </xdr:to>
    <xdr:sp macro="" textlink="">
      <xdr:nvSpPr>
        <xdr:cNvPr id="10" name="Isosceles Triangle 23">
          <a:hlinkClick xmlns:r="http://schemas.openxmlformats.org/officeDocument/2006/relationships" r:id="rId5"/>
          <a:extLst>
            <a:ext uri="{FF2B5EF4-FFF2-40B4-BE49-F238E27FC236}">
              <a16:creationId xmlns:a16="http://schemas.microsoft.com/office/drawing/2014/main" id="{8A38F856-3BA9-46DF-A99E-A0495DB6B2B7}"/>
            </a:ext>
          </a:extLst>
        </xdr:cNvPr>
        <xdr:cNvSpPr/>
      </xdr:nvSpPr>
      <xdr:spPr>
        <a:xfrm rot="5400000">
          <a:off x="18307884" y="155106"/>
          <a:ext cx="487665" cy="381000"/>
        </a:xfrm>
        <a:prstGeom prst="triangle">
          <a:avLst/>
        </a:prstGeom>
        <a:solidFill>
          <a:schemeClr val="tx1">
            <a:lumMod val="75000"/>
            <a:lumOff val="25000"/>
          </a:schemeClr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marL="0" indent="0" algn="l"/>
          <a:endParaRPr lang="es-MX" sz="1100">
            <a:solidFill>
              <a:schemeClr val="lt1"/>
            </a:solidFill>
            <a:latin typeface="+mn-lt"/>
            <a:ea typeface="+mn-ea"/>
            <a:cs typeface="+mn-cs"/>
          </a:endParaRPr>
        </a:p>
      </xdr:txBody>
    </xdr:sp>
    <xdr:clientData/>
  </xdr:twoCellAnchor>
  <xdr:twoCellAnchor>
    <xdr:from>
      <xdr:col>17</xdr:col>
      <xdr:colOff>603277</xdr:colOff>
      <xdr:row>0</xdr:row>
      <xdr:rowOff>135420</xdr:rowOff>
    </xdr:from>
    <xdr:to>
      <xdr:col>17</xdr:col>
      <xdr:colOff>984277</xdr:colOff>
      <xdr:row>1</xdr:row>
      <xdr:rowOff>480210</xdr:rowOff>
    </xdr:to>
    <xdr:sp macro="" textlink="">
      <xdr:nvSpPr>
        <xdr:cNvPr id="11" name="Isosceles Triangle 25">
          <a:hlinkClick xmlns:r="http://schemas.openxmlformats.org/officeDocument/2006/relationships" r:id="rId6"/>
          <a:extLst>
            <a:ext uri="{FF2B5EF4-FFF2-40B4-BE49-F238E27FC236}">
              <a16:creationId xmlns:a16="http://schemas.microsoft.com/office/drawing/2014/main" id="{9683FA26-34E6-4F32-8ECE-D96D5F7747F9}"/>
            </a:ext>
          </a:extLst>
        </xdr:cNvPr>
        <xdr:cNvSpPr/>
      </xdr:nvSpPr>
      <xdr:spPr>
        <a:xfrm rot="16200000">
          <a:off x="16647194" y="188753"/>
          <a:ext cx="487665" cy="381000"/>
        </a:xfrm>
        <a:prstGeom prst="triangle">
          <a:avLst/>
        </a:prstGeom>
        <a:solidFill>
          <a:schemeClr val="tx1">
            <a:lumMod val="75000"/>
            <a:lumOff val="25000"/>
          </a:schemeClr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marL="0" indent="0" algn="l"/>
          <a:endParaRPr lang="es-MX" sz="1100">
            <a:solidFill>
              <a:schemeClr val="lt1"/>
            </a:solidFill>
            <a:latin typeface="+mn-lt"/>
            <a:ea typeface="+mn-ea"/>
            <a:cs typeface="+mn-cs"/>
          </a:endParaRPr>
        </a:p>
      </xdr:txBody>
    </xdr:sp>
    <xdr:clientData/>
  </xdr:twoCellAnchor>
  <xdr:twoCellAnchor>
    <xdr:from>
      <xdr:col>10</xdr:col>
      <xdr:colOff>15363</xdr:colOff>
      <xdr:row>0</xdr:row>
      <xdr:rowOff>0</xdr:rowOff>
    </xdr:from>
    <xdr:to>
      <xdr:col>11</xdr:col>
      <xdr:colOff>385301</xdr:colOff>
      <xdr:row>1</xdr:row>
      <xdr:rowOff>154858</xdr:rowOff>
    </xdr:to>
    <xdr:sp macro="" textlink="">
      <xdr:nvSpPr>
        <xdr:cNvPr id="16" name="Retângulo 15">
          <a:hlinkClick xmlns:r="http://schemas.openxmlformats.org/officeDocument/2006/relationships" r:id="rId7"/>
          <a:extLst>
            <a:ext uri="{FF2B5EF4-FFF2-40B4-BE49-F238E27FC236}">
              <a16:creationId xmlns:a16="http://schemas.microsoft.com/office/drawing/2014/main" id="{31023461-403A-49FF-AF6E-171D606E81CA}"/>
            </a:ext>
          </a:extLst>
        </xdr:cNvPr>
        <xdr:cNvSpPr/>
      </xdr:nvSpPr>
      <xdr:spPr>
        <a:xfrm>
          <a:off x="5377016" y="0"/>
          <a:ext cx="1906229" cy="293124"/>
        </a:xfrm>
        <a:prstGeom prst="rect">
          <a:avLst/>
        </a:prstGeom>
        <a:solidFill>
          <a:schemeClr val="bg1"/>
        </a:solidFill>
        <a:ln>
          <a:solidFill>
            <a:schemeClr val="bg2">
              <a:lumMod val="75000"/>
            </a:schemeClr>
          </a:solidFill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ctr"/>
          <a:r>
            <a:rPr lang="pt-BR" sz="1600" b="1">
              <a:solidFill>
                <a:sysClr val="windowText" lastClr="000000"/>
              </a:solidFill>
              <a:latin typeface="Century Gothic" panose="020B0502020202020204" pitchFamily="34" charset="0"/>
            </a:rPr>
            <a:t>INSTRUÇÕES</a:t>
          </a:r>
        </a:p>
      </xdr:txBody>
    </xdr:sp>
    <xdr:clientData/>
  </xdr:twoCellAnchor>
  <xdr:twoCellAnchor>
    <xdr:from>
      <xdr:col>10</xdr:col>
      <xdr:colOff>61452</xdr:colOff>
      <xdr:row>1</xdr:row>
      <xdr:rowOff>399435</xdr:rowOff>
    </xdr:from>
    <xdr:to>
      <xdr:col>10</xdr:col>
      <xdr:colOff>1069256</xdr:colOff>
      <xdr:row>4</xdr:row>
      <xdr:rowOff>82083</xdr:rowOff>
    </xdr:to>
    <xdr:grpSp>
      <xdr:nvGrpSpPr>
        <xdr:cNvPr id="17" name="Group 14">
          <a:hlinkClick xmlns:r="http://schemas.openxmlformats.org/officeDocument/2006/relationships" r:id="rId8"/>
          <a:extLst>
            <a:ext uri="{FF2B5EF4-FFF2-40B4-BE49-F238E27FC236}">
              <a16:creationId xmlns:a16="http://schemas.microsoft.com/office/drawing/2014/main" id="{31EDECC3-984C-4B2D-B920-54D2811C69FA}"/>
            </a:ext>
          </a:extLst>
        </xdr:cNvPr>
        <xdr:cNvGrpSpPr/>
      </xdr:nvGrpSpPr>
      <xdr:grpSpPr>
        <a:xfrm>
          <a:off x="5712952" y="542310"/>
          <a:ext cx="1007804" cy="936773"/>
          <a:chOff x="1766260" y="812959"/>
          <a:chExt cx="1113414" cy="1033899"/>
        </a:xfrm>
      </xdr:grpSpPr>
      <xdr:sp macro="" textlink="">
        <xdr:nvSpPr>
          <xdr:cNvPr id="18" name="Elipse 4">
            <a:extLst>
              <a:ext uri="{FF2B5EF4-FFF2-40B4-BE49-F238E27FC236}">
                <a16:creationId xmlns:a16="http://schemas.microsoft.com/office/drawing/2014/main" id="{3B88826F-5F1E-EDC3-D32E-079440758D39}"/>
              </a:ext>
            </a:extLst>
          </xdr:cNvPr>
          <xdr:cNvSpPr/>
        </xdr:nvSpPr>
        <xdr:spPr>
          <a:xfrm>
            <a:off x="1766260" y="812959"/>
            <a:ext cx="1113414" cy="1033899"/>
          </a:xfrm>
          <a:prstGeom prst="ellipse">
            <a:avLst/>
          </a:prstGeom>
          <a:solidFill>
            <a:schemeClr val="bg1"/>
          </a:solidFill>
          <a:ln>
            <a:solidFill>
              <a:schemeClr val="bg1">
                <a:lumMod val="85000"/>
              </a:schemeClr>
            </a:solidFill>
          </a:ln>
          <a:effectLst>
            <a:outerShdw blurRad="50800" dist="38100" dir="2700000" algn="tl" rotWithShape="0">
              <a:prstClr val="black">
                <a:alpha val="40000"/>
              </a:prstClr>
            </a:outerShdw>
          </a:effectLst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b"/>
          <a:lstStyle/>
          <a:p>
            <a:pPr lvl="0" algn="ctr"/>
            <a:endParaRPr lang="pt-BR" sz="1100">
              <a:latin typeface="Century Gothic" panose="020B0502020202020204" pitchFamily="34" charset="0"/>
            </a:endParaRPr>
          </a:p>
        </xdr:txBody>
      </xdr:sp>
      <xdr:pic>
        <xdr:nvPicPr>
          <xdr:cNvPr id="19" name="Imagem 5">
            <a:extLst>
              <a:ext uri="{FF2B5EF4-FFF2-40B4-BE49-F238E27FC236}">
                <a16:creationId xmlns:a16="http://schemas.microsoft.com/office/drawing/2014/main" id="{FDCDA75A-6042-024D-256C-5B941CFCAFAC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9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1804720" y="853022"/>
            <a:ext cx="998039" cy="933416"/>
          </a:xfrm>
          <a:prstGeom prst="rect">
            <a:avLst/>
          </a:prstGeom>
        </xdr:spPr>
      </xdr:pic>
    </xdr:grpSp>
    <xdr:clientData/>
  </xdr:twoCellAnchor>
  <xdr:twoCellAnchor editAs="oneCell">
    <xdr:from>
      <xdr:col>10</xdr:col>
      <xdr:colOff>0</xdr:colOff>
      <xdr:row>27</xdr:row>
      <xdr:rowOff>0</xdr:rowOff>
    </xdr:from>
    <xdr:to>
      <xdr:col>11</xdr:col>
      <xdr:colOff>1490234</xdr:colOff>
      <xdr:row>34</xdr:row>
      <xdr:rowOff>58464</xdr:rowOff>
    </xdr:to>
    <xdr:pic>
      <xdr:nvPicPr>
        <xdr:cNvPr id="4" name="Imagem 2">
          <a:extLst>
            <a:ext uri="{FF2B5EF4-FFF2-40B4-BE49-F238E27FC236}">
              <a16:creationId xmlns:a16="http://schemas.microsoft.com/office/drawing/2014/main" id="{BFE3F20D-1B47-3DD0-C51C-A3A143AF31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5638800" y="13182600"/>
          <a:ext cx="3103134" cy="1658664"/>
        </a:xfrm>
        <a:prstGeom prst="rect">
          <a:avLst/>
        </a:prstGeom>
      </xdr:spPr>
    </xdr:pic>
    <xdr:clientData/>
  </xdr:twoCellAnchor>
  <xdr:twoCellAnchor editAs="oneCell">
    <xdr:from>
      <xdr:col>10</xdr:col>
      <xdr:colOff>0</xdr:colOff>
      <xdr:row>34</xdr:row>
      <xdr:rowOff>0</xdr:rowOff>
    </xdr:from>
    <xdr:to>
      <xdr:col>11</xdr:col>
      <xdr:colOff>613316</xdr:colOff>
      <xdr:row>39</xdr:row>
      <xdr:rowOff>72259</xdr:rowOff>
    </xdr:to>
    <xdr:pic>
      <xdr:nvPicPr>
        <xdr:cNvPr id="12" name="Imagem 3">
          <a:extLst>
            <a:ext uri="{FF2B5EF4-FFF2-40B4-BE49-F238E27FC236}">
              <a16:creationId xmlns:a16="http://schemas.microsoft.com/office/drawing/2014/main" id="{7662340B-1E18-911E-8F78-F10AA67EF1F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5638800" y="14782800"/>
          <a:ext cx="2226216" cy="1215259"/>
        </a:xfrm>
        <a:prstGeom prst="rect">
          <a:avLst/>
        </a:prstGeom>
      </xdr:spPr>
    </xdr:pic>
    <xdr:clientData/>
  </xdr:twoCellAnchor>
  <xdr:twoCellAnchor editAs="oneCell">
    <xdr:from>
      <xdr:col>13</xdr:col>
      <xdr:colOff>594492</xdr:colOff>
      <xdr:row>34</xdr:row>
      <xdr:rowOff>88900</xdr:rowOff>
    </xdr:from>
    <xdr:to>
      <xdr:col>14</xdr:col>
      <xdr:colOff>1097346</xdr:colOff>
      <xdr:row>39</xdr:row>
      <xdr:rowOff>31969</xdr:rowOff>
    </xdr:to>
    <xdr:pic>
      <xdr:nvPicPr>
        <xdr:cNvPr id="24" name="Imagem 4">
          <a:extLst>
            <a:ext uri="{FF2B5EF4-FFF2-40B4-BE49-F238E27FC236}">
              <a16:creationId xmlns:a16="http://schemas.microsoft.com/office/drawing/2014/main" id="{1302F293-6AB4-980D-23D4-300FAB4F5A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11071992" y="14871700"/>
          <a:ext cx="2115754" cy="1086069"/>
        </a:xfrm>
        <a:prstGeom prst="rect">
          <a:avLst/>
        </a:prstGeom>
      </xdr:spPr>
    </xdr:pic>
    <xdr:clientData/>
  </xdr:twoCellAnchor>
  <xdr:twoCellAnchor editAs="oneCell">
    <xdr:from>
      <xdr:col>13</xdr:col>
      <xdr:colOff>229914</xdr:colOff>
      <xdr:row>39</xdr:row>
      <xdr:rowOff>180646</xdr:rowOff>
    </xdr:from>
    <xdr:to>
      <xdr:col>15</xdr:col>
      <xdr:colOff>86053</xdr:colOff>
      <xdr:row>44</xdr:row>
      <xdr:rowOff>37588</xdr:rowOff>
    </xdr:to>
    <xdr:pic>
      <xdr:nvPicPr>
        <xdr:cNvPr id="23" name="Imagem 11">
          <a:extLst>
            <a:ext uri="{FF2B5EF4-FFF2-40B4-BE49-F238E27FC236}">
              <a16:creationId xmlns:a16="http://schemas.microsoft.com/office/drawing/2014/main" id="{88DD0BCE-4C08-EF90-7C54-7118A57C8A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10707414" y="16106446"/>
          <a:ext cx="3081939" cy="999942"/>
        </a:xfrm>
        <a:prstGeom prst="rect">
          <a:avLst/>
        </a:prstGeom>
      </xdr:spPr>
    </xdr:pic>
    <xdr:clientData/>
  </xdr:twoCellAnchor>
</xdr:wsDr>
</file>

<file path=xl/drawings/drawing20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168993</xdr:colOff>
      <xdr:row>1</xdr:row>
      <xdr:rowOff>107541</xdr:rowOff>
    </xdr:from>
    <xdr:to>
      <xdr:col>2</xdr:col>
      <xdr:colOff>1115685</xdr:colOff>
      <xdr:row>3</xdr:row>
      <xdr:rowOff>295695</xdr:rowOff>
    </xdr:to>
    <xdr:pic>
      <xdr:nvPicPr>
        <xdr:cNvPr id="2" name="Imagem 1">
          <a:extLst>
            <a:ext uri="{FF2B5EF4-FFF2-40B4-BE49-F238E27FC236}">
              <a16:creationId xmlns:a16="http://schemas.microsoft.com/office/drawing/2014/main" id="{888F7136-D239-4CF4-94DF-64CD495009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69043" y="250416"/>
          <a:ext cx="946692" cy="988254"/>
        </a:xfrm>
        <a:prstGeom prst="rect">
          <a:avLst/>
        </a:prstGeom>
      </xdr:spPr>
    </xdr:pic>
    <xdr:clientData/>
  </xdr:twoCellAnchor>
  <xdr:oneCellAnchor>
    <xdr:from>
      <xdr:col>17</xdr:col>
      <xdr:colOff>1223949</xdr:colOff>
      <xdr:row>0</xdr:row>
      <xdr:rowOff>0</xdr:rowOff>
    </xdr:from>
    <xdr:ext cx="646896" cy="677573"/>
    <xdr:pic>
      <xdr:nvPicPr>
        <xdr:cNvPr id="6" name="Gráfico 5" descr="Início com preenchimento sólido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371E00DD-242F-46D4-9CD8-F3530E32AAC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  <a:ext uri="{96DAC541-7B7A-43D3-8B79-37D633B846F1}">
              <asvg:svgBlip xmlns:asvg="http://schemas.microsoft.com/office/drawing/2016/SVG/main" r:embed="rId4"/>
            </a:ext>
          </a:extLst>
        </a:blip>
        <a:stretch>
          <a:fillRect/>
        </a:stretch>
      </xdr:blipFill>
      <xdr:spPr>
        <a:xfrm>
          <a:off x="17321199" y="0"/>
          <a:ext cx="646896" cy="677573"/>
        </a:xfrm>
        <a:prstGeom prst="rect">
          <a:avLst/>
        </a:prstGeom>
      </xdr:spPr>
    </xdr:pic>
    <xdr:clientData/>
  </xdr:oneCellAnchor>
  <xdr:twoCellAnchor>
    <xdr:from>
      <xdr:col>17</xdr:col>
      <xdr:colOff>1077423</xdr:colOff>
      <xdr:row>1</xdr:row>
      <xdr:rowOff>473774</xdr:rowOff>
    </xdr:from>
    <xdr:to>
      <xdr:col>18</xdr:col>
      <xdr:colOff>465102</xdr:colOff>
      <xdr:row>2</xdr:row>
      <xdr:rowOff>188024</xdr:rowOff>
    </xdr:to>
    <xdr:sp macro="" textlink="">
      <xdr:nvSpPr>
        <xdr:cNvPr id="7" name="TextBox 18">
          <a:extLst>
            <a:ext uri="{FF2B5EF4-FFF2-40B4-BE49-F238E27FC236}">
              <a16:creationId xmlns:a16="http://schemas.microsoft.com/office/drawing/2014/main" id="{92B59D50-813C-4F4E-8C22-A9DF475A9296}"/>
            </a:ext>
          </a:extLst>
        </xdr:cNvPr>
        <xdr:cNvSpPr txBox="1"/>
      </xdr:nvSpPr>
      <xdr:spPr>
        <a:xfrm>
          <a:off x="17174673" y="616649"/>
          <a:ext cx="921204" cy="26670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algn="ctr"/>
          <a:r>
            <a:rPr lang="es-MX" sz="1200">
              <a:solidFill>
                <a:schemeClr val="tx1">
                  <a:lumMod val="75000"/>
                  <a:lumOff val="25000"/>
                </a:schemeClr>
              </a:solidFill>
              <a:latin typeface="Century Gothic" panose="020B0502020202020204" pitchFamily="34" charset="0"/>
            </a:rPr>
            <a:t>Inicio</a:t>
          </a:r>
        </a:p>
      </xdr:txBody>
    </xdr:sp>
    <xdr:clientData/>
  </xdr:twoCellAnchor>
  <xdr:twoCellAnchor>
    <xdr:from>
      <xdr:col>18</xdr:col>
      <xdr:colOff>331751</xdr:colOff>
      <xdr:row>1</xdr:row>
      <xdr:rowOff>487381</xdr:rowOff>
    </xdr:from>
    <xdr:to>
      <xdr:col>18</xdr:col>
      <xdr:colOff>1335959</xdr:colOff>
      <xdr:row>2</xdr:row>
      <xdr:rowOff>232443</xdr:rowOff>
    </xdr:to>
    <xdr:sp macro="" textlink="">
      <xdr:nvSpPr>
        <xdr:cNvPr id="8" name="TextBox 19">
          <a:hlinkClick xmlns:r="http://schemas.openxmlformats.org/officeDocument/2006/relationships" r:id="rId5"/>
          <a:extLst>
            <a:ext uri="{FF2B5EF4-FFF2-40B4-BE49-F238E27FC236}">
              <a16:creationId xmlns:a16="http://schemas.microsoft.com/office/drawing/2014/main" id="{FB14F1F7-7FFB-4C0C-ACBF-922ED5CAD0E1}"/>
            </a:ext>
          </a:extLst>
        </xdr:cNvPr>
        <xdr:cNvSpPr txBox="1"/>
      </xdr:nvSpPr>
      <xdr:spPr>
        <a:xfrm>
          <a:off x="17962526" y="630256"/>
          <a:ext cx="1004208" cy="297512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algn="ctr"/>
          <a:r>
            <a:rPr lang="es-MX" sz="1200">
              <a:solidFill>
                <a:schemeClr val="tx1">
                  <a:lumMod val="75000"/>
                  <a:lumOff val="25000"/>
                </a:schemeClr>
              </a:solidFill>
              <a:latin typeface="Century Gothic" panose="020B0502020202020204" pitchFamily="34" charset="0"/>
            </a:rPr>
            <a:t>Seguiente</a:t>
          </a:r>
        </a:p>
      </xdr:txBody>
    </xdr:sp>
    <xdr:clientData/>
  </xdr:twoCellAnchor>
  <xdr:twoCellAnchor>
    <xdr:from>
      <xdr:col>17</xdr:col>
      <xdr:colOff>307258</xdr:colOff>
      <xdr:row>1</xdr:row>
      <xdr:rowOff>476495</xdr:rowOff>
    </xdr:from>
    <xdr:to>
      <xdr:col>17</xdr:col>
      <xdr:colOff>1311466</xdr:colOff>
      <xdr:row>2</xdr:row>
      <xdr:rowOff>221557</xdr:rowOff>
    </xdr:to>
    <xdr:sp macro="" textlink="">
      <xdr:nvSpPr>
        <xdr:cNvPr id="9" name="TextBox 22">
          <a:hlinkClick xmlns:r="http://schemas.openxmlformats.org/officeDocument/2006/relationships" r:id="rId6"/>
          <a:extLst>
            <a:ext uri="{FF2B5EF4-FFF2-40B4-BE49-F238E27FC236}">
              <a16:creationId xmlns:a16="http://schemas.microsoft.com/office/drawing/2014/main" id="{951A4547-78E6-46B2-9FAF-4214DC028BDF}"/>
            </a:ext>
          </a:extLst>
        </xdr:cNvPr>
        <xdr:cNvSpPr txBox="1"/>
      </xdr:nvSpPr>
      <xdr:spPr>
        <a:xfrm>
          <a:off x="16404508" y="619370"/>
          <a:ext cx="1004208" cy="297512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algn="ctr"/>
          <a:r>
            <a:rPr lang="es-MX" sz="1200">
              <a:solidFill>
                <a:schemeClr val="tx1">
                  <a:lumMod val="75000"/>
                  <a:lumOff val="25000"/>
                </a:schemeClr>
              </a:solidFill>
              <a:latin typeface="Century Gothic" panose="020B0502020202020204" pitchFamily="34" charset="0"/>
            </a:rPr>
            <a:t>Anterior</a:t>
          </a:r>
        </a:p>
      </xdr:txBody>
    </xdr:sp>
    <xdr:clientData/>
  </xdr:twoCellAnchor>
  <xdr:twoCellAnchor>
    <xdr:from>
      <xdr:col>18</xdr:col>
      <xdr:colOff>730442</xdr:colOff>
      <xdr:row>0</xdr:row>
      <xdr:rowOff>101773</xdr:rowOff>
    </xdr:from>
    <xdr:to>
      <xdr:col>18</xdr:col>
      <xdr:colOff>1111442</xdr:colOff>
      <xdr:row>1</xdr:row>
      <xdr:rowOff>446563</xdr:rowOff>
    </xdr:to>
    <xdr:sp macro="" textlink="">
      <xdr:nvSpPr>
        <xdr:cNvPr id="10" name="Isosceles Triangle 23">
          <a:hlinkClick xmlns:r="http://schemas.openxmlformats.org/officeDocument/2006/relationships" r:id="rId7"/>
          <a:extLst>
            <a:ext uri="{FF2B5EF4-FFF2-40B4-BE49-F238E27FC236}">
              <a16:creationId xmlns:a16="http://schemas.microsoft.com/office/drawing/2014/main" id="{923F8012-5E24-47C6-B17E-4069B7BFF5BB}"/>
            </a:ext>
          </a:extLst>
        </xdr:cNvPr>
        <xdr:cNvSpPr/>
      </xdr:nvSpPr>
      <xdr:spPr>
        <a:xfrm rot="5400000">
          <a:off x="18307884" y="155106"/>
          <a:ext cx="487665" cy="381000"/>
        </a:xfrm>
        <a:prstGeom prst="triangle">
          <a:avLst/>
        </a:prstGeom>
        <a:solidFill>
          <a:schemeClr val="tx1">
            <a:lumMod val="75000"/>
            <a:lumOff val="25000"/>
          </a:schemeClr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marL="0" indent="0" algn="l"/>
          <a:endParaRPr lang="es-MX" sz="1100">
            <a:solidFill>
              <a:schemeClr val="lt1"/>
            </a:solidFill>
            <a:latin typeface="+mn-lt"/>
            <a:ea typeface="+mn-ea"/>
            <a:cs typeface="+mn-cs"/>
          </a:endParaRPr>
        </a:p>
      </xdr:txBody>
    </xdr:sp>
    <xdr:clientData/>
  </xdr:twoCellAnchor>
  <xdr:twoCellAnchor>
    <xdr:from>
      <xdr:col>17</xdr:col>
      <xdr:colOff>603277</xdr:colOff>
      <xdr:row>0</xdr:row>
      <xdr:rowOff>135420</xdr:rowOff>
    </xdr:from>
    <xdr:to>
      <xdr:col>17</xdr:col>
      <xdr:colOff>984277</xdr:colOff>
      <xdr:row>1</xdr:row>
      <xdr:rowOff>480210</xdr:rowOff>
    </xdr:to>
    <xdr:sp macro="" textlink="">
      <xdr:nvSpPr>
        <xdr:cNvPr id="11" name="Isosceles Triangle 25">
          <a:hlinkClick xmlns:r="http://schemas.openxmlformats.org/officeDocument/2006/relationships" r:id="rId6"/>
          <a:extLst>
            <a:ext uri="{FF2B5EF4-FFF2-40B4-BE49-F238E27FC236}">
              <a16:creationId xmlns:a16="http://schemas.microsoft.com/office/drawing/2014/main" id="{2A8D0F68-96B7-4D85-B3B1-034EBFAEDDEB}"/>
            </a:ext>
          </a:extLst>
        </xdr:cNvPr>
        <xdr:cNvSpPr/>
      </xdr:nvSpPr>
      <xdr:spPr>
        <a:xfrm rot="16200000">
          <a:off x="16647194" y="188753"/>
          <a:ext cx="487665" cy="381000"/>
        </a:xfrm>
        <a:prstGeom prst="triangle">
          <a:avLst/>
        </a:prstGeom>
        <a:solidFill>
          <a:schemeClr val="tx1">
            <a:lumMod val="75000"/>
            <a:lumOff val="25000"/>
          </a:schemeClr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marL="0" indent="0" algn="l"/>
          <a:endParaRPr lang="es-MX" sz="1100">
            <a:solidFill>
              <a:schemeClr val="lt1"/>
            </a:solidFill>
            <a:latin typeface="+mn-lt"/>
            <a:ea typeface="+mn-ea"/>
            <a:cs typeface="+mn-cs"/>
          </a:endParaRPr>
        </a:p>
      </xdr:txBody>
    </xdr:sp>
    <xdr:clientData/>
  </xdr:twoCellAnchor>
  <xdr:twoCellAnchor>
    <xdr:from>
      <xdr:col>10</xdr:col>
      <xdr:colOff>14134</xdr:colOff>
      <xdr:row>0</xdr:row>
      <xdr:rowOff>75586</xdr:rowOff>
    </xdr:from>
    <xdr:to>
      <xdr:col>11</xdr:col>
      <xdr:colOff>384072</xdr:colOff>
      <xdr:row>1</xdr:row>
      <xdr:rowOff>230444</xdr:rowOff>
    </xdr:to>
    <xdr:sp macro="" textlink="">
      <xdr:nvSpPr>
        <xdr:cNvPr id="13" name="Retângulo 12">
          <a:hlinkClick xmlns:r="http://schemas.openxmlformats.org/officeDocument/2006/relationships" r:id="rId8"/>
          <a:extLst>
            <a:ext uri="{FF2B5EF4-FFF2-40B4-BE49-F238E27FC236}">
              <a16:creationId xmlns:a16="http://schemas.microsoft.com/office/drawing/2014/main" id="{1129BDB7-B9AE-41CE-8AD1-4AA0768633E6}"/>
            </a:ext>
          </a:extLst>
        </xdr:cNvPr>
        <xdr:cNvSpPr/>
      </xdr:nvSpPr>
      <xdr:spPr>
        <a:xfrm>
          <a:off x="5375787" y="75586"/>
          <a:ext cx="1906229" cy="293124"/>
        </a:xfrm>
        <a:prstGeom prst="rect">
          <a:avLst/>
        </a:prstGeom>
        <a:solidFill>
          <a:schemeClr val="bg1"/>
        </a:solidFill>
        <a:ln>
          <a:solidFill>
            <a:schemeClr val="bg2">
              <a:lumMod val="75000"/>
            </a:schemeClr>
          </a:solidFill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ctr"/>
          <a:r>
            <a:rPr lang="pt-BR" sz="1600" b="1">
              <a:solidFill>
                <a:sysClr val="windowText" lastClr="000000"/>
              </a:solidFill>
              <a:latin typeface="Century Gothic" panose="020B0502020202020204" pitchFamily="34" charset="0"/>
            </a:rPr>
            <a:t>INSTRUÇÕES</a:t>
          </a:r>
        </a:p>
      </xdr:txBody>
    </xdr:sp>
    <xdr:clientData/>
  </xdr:twoCellAnchor>
  <xdr:twoCellAnchor>
    <xdr:from>
      <xdr:col>10</xdr:col>
      <xdr:colOff>30727</xdr:colOff>
      <xdr:row>1</xdr:row>
      <xdr:rowOff>353347</xdr:rowOff>
    </xdr:from>
    <xdr:to>
      <xdr:col>10</xdr:col>
      <xdr:colOff>1044679</xdr:colOff>
      <xdr:row>4</xdr:row>
      <xdr:rowOff>113247</xdr:rowOff>
    </xdr:to>
    <xdr:grpSp>
      <xdr:nvGrpSpPr>
        <xdr:cNvPr id="14" name="Group 14">
          <a:hlinkClick xmlns:r="http://schemas.openxmlformats.org/officeDocument/2006/relationships" r:id="rId9"/>
          <a:extLst>
            <a:ext uri="{FF2B5EF4-FFF2-40B4-BE49-F238E27FC236}">
              <a16:creationId xmlns:a16="http://schemas.microsoft.com/office/drawing/2014/main" id="{90E6C7F3-529B-4DDF-AF40-8AA98F0F41F1}"/>
            </a:ext>
          </a:extLst>
        </xdr:cNvPr>
        <xdr:cNvGrpSpPr/>
      </xdr:nvGrpSpPr>
      <xdr:grpSpPr>
        <a:xfrm>
          <a:off x="5682227" y="496222"/>
          <a:ext cx="1013952" cy="1014025"/>
          <a:chOff x="1766260" y="812959"/>
          <a:chExt cx="1113414" cy="1033899"/>
        </a:xfrm>
      </xdr:grpSpPr>
      <xdr:sp macro="" textlink="">
        <xdr:nvSpPr>
          <xdr:cNvPr id="15" name="Elipse 4">
            <a:extLst>
              <a:ext uri="{FF2B5EF4-FFF2-40B4-BE49-F238E27FC236}">
                <a16:creationId xmlns:a16="http://schemas.microsoft.com/office/drawing/2014/main" id="{57B7AA30-C1AC-1657-E5F1-DC1B7A048970}"/>
              </a:ext>
            </a:extLst>
          </xdr:cNvPr>
          <xdr:cNvSpPr/>
        </xdr:nvSpPr>
        <xdr:spPr>
          <a:xfrm>
            <a:off x="1766260" y="812959"/>
            <a:ext cx="1113414" cy="1033899"/>
          </a:xfrm>
          <a:prstGeom prst="ellipse">
            <a:avLst/>
          </a:prstGeom>
          <a:solidFill>
            <a:schemeClr val="bg1"/>
          </a:solidFill>
          <a:ln>
            <a:solidFill>
              <a:schemeClr val="bg1">
                <a:lumMod val="85000"/>
              </a:schemeClr>
            </a:solidFill>
          </a:ln>
          <a:effectLst>
            <a:outerShdw blurRad="50800" dist="38100" dir="2700000" algn="tl" rotWithShape="0">
              <a:prstClr val="black">
                <a:alpha val="40000"/>
              </a:prstClr>
            </a:outerShdw>
          </a:effectLst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b"/>
          <a:lstStyle/>
          <a:p>
            <a:pPr lvl="0" algn="ctr"/>
            <a:endParaRPr lang="pt-BR" sz="1100">
              <a:latin typeface="Century Gothic" panose="020B0502020202020204" pitchFamily="34" charset="0"/>
            </a:endParaRPr>
          </a:p>
        </xdr:txBody>
      </xdr:sp>
      <xdr:pic>
        <xdr:nvPicPr>
          <xdr:cNvPr id="16" name="Imagem 5">
            <a:extLst>
              <a:ext uri="{FF2B5EF4-FFF2-40B4-BE49-F238E27FC236}">
                <a16:creationId xmlns:a16="http://schemas.microsoft.com/office/drawing/2014/main" id="{7CF9584C-1395-15FC-8DB4-2D97B4562D0B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0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1804720" y="853022"/>
            <a:ext cx="998039" cy="933416"/>
          </a:xfrm>
          <a:prstGeom prst="rect">
            <a:avLst/>
          </a:prstGeom>
        </xdr:spPr>
      </xdr:pic>
    </xdr:grpSp>
    <xdr:clientData/>
  </xdr:twoCellAnchor>
  <xdr:twoCellAnchor editAs="oneCell">
    <xdr:from>
      <xdr:col>10</xdr:col>
      <xdr:colOff>0</xdr:colOff>
      <xdr:row>26</xdr:row>
      <xdr:rowOff>0</xdr:rowOff>
    </xdr:from>
    <xdr:to>
      <xdr:col>11</xdr:col>
      <xdr:colOff>1471776</xdr:colOff>
      <xdr:row>29</xdr:row>
      <xdr:rowOff>153550</xdr:rowOff>
    </xdr:to>
    <xdr:pic>
      <xdr:nvPicPr>
        <xdr:cNvPr id="4" name="Imagem 2">
          <a:extLst>
            <a:ext uri="{FF2B5EF4-FFF2-40B4-BE49-F238E27FC236}">
              <a16:creationId xmlns:a16="http://schemas.microsoft.com/office/drawing/2014/main" id="{D8774204-BBA4-095F-6AD0-12ED8437384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5638800" y="12954000"/>
          <a:ext cx="3084676" cy="839350"/>
        </a:xfrm>
        <a:prstGeom prst="rect">
          <a:avLst/>
        </a:prstGeom>
      </xdr:spPr>
    </xdr:pic>
    <xdr:clientData/>
  </xdr:twoCellAnchor>
  <xdr:twoCellAnchor editAs="oneCell">
    <xdr:from>
      <xdr:col>13</xdr:col>
      <xdr:colOff>0</xdr:colOff>
      <xdr:row>26</xdr:row>
      <xdr:rowOff>0</xdr:rowOff>
    </xdr:from>
    <xdr:to>
      <xdr:col>14</xdr:col>
      <xdr:colOff>1488199</xdr:colOff>
      <xdr:row>32</xdr:row>
      <xdr:rowOff>226256</xdr:rowOff>
    </xdr:to>
    <xdr:pic>
      <xdr:nvPicPr>
        <xdr:cNvPr id="12" name="Imagem 3">
          <a:extLst>
            <a:ext uri="{FF2B5EF4-FFF2-40B4-BE49-F238E27FC236}">
              <a16:creationId xmlns:a16="http://schemas.microsoft.com/office/drawing/2014/main" id="{D638E1AF-419B-0F61-43D4-DCDFA1C32B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10477500" y="12954000"/>
          <a:ext cx="3101099" cy="1597856"/>
        </a:xfrm>
        <a:prstGeom prst="rect">
          <a:avLst/>
        </a:prstGeom>
      </xdr:spPr>
    </xdr:pic>
    <xdr:clientData/>
  </xdr:twoCellAnchor>
  <xdr:twoCellAnchor editAs="oneCell">
    <xdr:from>
      <xdr:col>13</xdr:col>
      <xdr:colOff>1</xdr:colOff>
      <xdr:row>34</xdr:row>
      <xdr:rowOff>0</xdr:rowOff>
    </xdr:from>
    <xdr:to>
      <xdr:col>15</xdr:col>
      <xdr:colOff>36787</xdr:colOff>
      <xdr:row>39</xdr:row>
      <xdr:rowOff>205229</xdr:rowOff>
    </xdr:to>
    <xdr:pic>
      <xdr:nvPicPr>
        <xdr:cNvPr id="18" name="Imagem 4">
          <a:extLst>
            <a:ext uri="{FF2B5EF4-FFF2-40B4-BE49-F238E27FC236}">
              <a16:creationId xmlns:a16="http://schemas.microsoft.com/office/drawing/2014/main" id="{4241AAC1-1D68-EDFC-E399-4B34B905CC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10477501" y="14782800"/>
          <a:ext cx="3262586" cy="1348229"/>
        </a:xfrm>
        <a:prstGeom prst="rect">
          <a:avLst/>
        </a:prstGeom>
      </xdr:spPr>
    </xdr:pic>
    <xdr:clientData/>
  </xdr:twoCellAnchor>
  <xdr:twoCellAnchor editAs="oneCell">
    <xdr:from>
      <xdr:col>12</xdr:col>
      <xdr:colOff>1527283</xdr:colOff>
      <xdr:row>39</xdr:row>
      <xdr:rowOff>197071</xdr:rowOff>
    </xdr:from>
    <xdr:to>
      <xdr:col>15</xdr:col>
      <xdr:colOff>342571</xdr:colOff>
      <xdr:row>44</xdr:row>
      <xdr:rowOff>94043</xdr:rowOff>
    </xdr:to>
    <xdr:pic>
      <xdr:nvPicPr>
        <xdr:cNvPr id="22" name="Imagem 11">
          <a:extLst>
            <a:ext uri="{FF2B5EF4-FFF2-40B4-BE49-F238E27FC236}">
              <a16:creationId xmlns:a16="http://schemas.microsoft.com/office/drawing/2014/main" id="{94C2256F-CD4E-A6BF-C196-CD9D5ABA78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10391883" y="16122871"/>
          <a:ext cx="3653988" cy="1039972"/>
        </a:xfrm>
        <a:prstGeom prst="rect">
          <a:avLst/>
        </a:prstGeom>
      </xdr:spPr>
    </xdr:pic>
    <xdr:clientData/>
  </xdr:twoCellAnchor>
  <xdr:twoCellAnchor editAs="oneCell">
    <xdr:from>
      <xdr:col>16</xdr:col>
      <xdr:colOff>0</xdr:colOff>
      <xdr:row>27</xdr:row>
      <xdr:rowOff>0</xdr:rowOff>
    </xdr:from>
    <xdr:to>
      <xdr:col>18</xdr:col>
      <xdr:colOff>102475</xdr:colOff>
      <xdr:row>30</xdr:row>
      <xdr:rowOff>180983</xdr:rowOff>
    </xdr:to>
    <xdr:pic>
      <xdr:nvPicPr>
        <xdr:cNvPr id="24" name="Imagem 16">
          <a:extLst>
            <a:ext uri="{FF2B5EF4-FFF2-40B4-BE49-F238E27FC236}">
              <a16:creationId xmlns:a16="http://schemas.microsoft.com/office/drawing/2014/main" id="{7A958477-2110-1B6E-9A8D-50F90503B2F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15316200" y="13182600"/>
          <a:ext cx="3328275" cy="866783"/>
        </a:xfrm>
        <a:prstGeom prst="rect">
          <a:avLst/>
        </a:prstGeom>
      </xdr:spPr>
    </xdr:pic>
    <xdr:clientData/>
  </xdr:twoCellAnchor>
</xdr:wsDr>
</file>

<file path=xl/drawings/drawing21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168993</xdr:colOff>
      <xdr:row>1</xdr:row>
      <xdr:rowOff>107541</xdr:rowOff>
    </xdr:from>
    <xdr:to>
      <xdr:col>2</xdr:col>
      <xdr:colOff>1115685</xdr:colOff>
      <xdr:row>3</xdr:row>
      <xdr:rowOff>295695</xdr:rowOff>
    </xdr:to>
    <xdr:pic>
      <xdr:nvPicPr>
        <xdr:cNvPr id="2" name="Imagem 1">
          <a:extLst>
            <a:ext uri="{FF2B5EF4-FFF2-40B4-BE49-F238E27FC236}">
              <a16:creationId xmlns:a16="http://schemas.microsoft.com/office/drawing/2014/main" id="{9FCBAA51-2BDB-43BE-BD3E-D8CF80F0D2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69043" y="250416"/>
          <a:ext cx="946692" cy="988254"/>
        </a:xfrm>
        <a:prstGeom prst="rect">
          <a:avLst/>
        </a:prstGeom>
      </xdr:spPr>
    </xdr:pic>
    <xdr:clientData/>
  </xdr:twoCellAnchor>
  <xdr:oneCellAnchor>
    <xdr:from>
      <xdr:col>17</xdr:col>
      <xdr:colOff>1223949</xdr:colOff>
      <xdr:row>0</xdr:row>
      <xdr:rowOff>0</xdr:rowOff>
    </xdr:from>
    <xdr:ext cx="646896" cy="677573"/>
    <xdr:pic>
      <xdr:nvPicPr>
        <xdr:cNvPr id="6" name="Gráfico 5" descr="Início com preenchimento sólido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B1D8E961-D9B3-4455-B1CE-045280165E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  <a:ext uri="{96DAC541-7B7A-43D3-8B79-37D633B846F1}">
              <asvg:svgBlip xmlns:asvg="http://schemas.microsoft.com/office/drawing/2016/SVG/main" r:embed="rId4"/>
            </a:ext>
          </a:extLst>
        </a:blip>
        <a:stretch>
          <a:fillRect/>
        </a:stretch>
      </xdr:blipFill>
      <xdr:spPr>
        <a:xfrm>
          <a:off x="17321199" y="0"/>
          <a:ext cx="646896" cy="677573"/>
        </a:xfrm>
        <a:prstGeom prst="rect">
          <a:avLst/>
        </a:prstGeom>
      </xdr:spPr>
    </xdr:pic>
    <xdr:clientData/>
  </xdr:oneCellAnchor>
  <xdr:twoCellAnchor>
    <xdr:from>
      <xdr:col>17</xdr:col>
      <xdr:colOff>1077423</xdr:colOff>
      <xdr:row>1</xdr:row>
      <xdr:rowOff>473774</xdr:rowOff>
    </xdr:from>
    <xdr:to>
      <xdr:col>18</xdr:col>
      <xdr:colOff>465102</xdr:colOff>
      <xdr:row>2</xdr:row>
      <xdr:rowOff>188024</xdr:rowOff>
    </xdr:to>
    <xdr:sp macro="" textlink="">
      <xdr:nvSpPr>
        <xdr:cNvPr id="7" name="TextBox 18">
          <a:extLst>
            <a:ext uri="{FF2B5EF4-FFF2-40B4-BE49-F238E27FC236}">
              <a16:creationId xmlns:a16="http://schemas.microsoft.com/office/drawing/2014/main" id="{FDA68E6C-4DFD-43FC-98CB-30733B17A161}"/>
            </a:ext>
          </a:extLst>
        </xdr:cNvPr>
        <xdr:cNvSpPr txBox="1"/>
      </xdr:nvSpPr>
      <xdr:spPr>
        <a:xfrm>
          <a:off x="17174673" y="616649"/>
          <a:ext cx="921204" cy="26670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algn="ctr"/>
          <a:r>
            <a:rPr lang="es-MX" sz="1200">
              <a:solidFill>
                <a:schemeClr val="tx1">
                  <a:lumMod val="75000"/>
                  <a:lumOff val="25000"/>
                </a:schemeClr>
              </a:solidFill>
              <a:latin typeface="Century Gothic" panose="020B0502020202020204" pitchFamily="34" charset="0"/>
            </a:rPr>
            <a:t>Inicio</a:t>
          </a:r>
        </a:p>
      </xdr:txBody>
    </xdr:sp>
    <xdr:clientData/>
  </xdr:twoCellAnchor>
  <xdr:twoCellAnchor>
    <xdr:from>
      <xdr:col>18</xdr:col>
      <xdr:colOff>331751</xdr:colOff>
      <xdr:row>1</xdr:row>
      <xdr:rowOff>487381</xdr:rowOff>
    </xdr:from>
    <xdr:to>
      <xdr:col>18</xdr:col>
      <xdr:colOff>1335959</xdr:colOff>
      <xdr:row>2</xdr:row>
      <xdr:rowOff>232443</xdr:rowOff>
    </xdr:to>
    <xdr:sp macro="" textlink="">
      <xdr:nvSpPr>
        <xdr:cNvPr id="8" name="TextBox 19">
          <a:hlinkClick xmlns:r="http://schemas.openxmlformats.org/officeDocument/2006/relationships" r:id="rId5"/>
          <a:extLst>
            <a:ext uri="{FF2B5EF4-FFF2-40B4-BE49-F238E27FC236}">
              <a16:creationId xmlns:a16="http://schemas.microsoft.com/office/drawing/2014/main" id="{8D8F22B2-A986-4891-A4F5-7AB81C0DFE27}"/>
            </a:ext>
          </a:extLst>
        </xdr:cNvPr>
        <xdr:cNvSpPr txBox="1"/>
      </xdr:nvSpPr>
      <xdr:spPr>
        <a:xfrm>
          <a:off x="17962526" y="630256"/>
          <a:ext cx="1004208" cy="297512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algn="ctr"/>
          <a:r>
            <a:rPr lang="es-MX" sz="1200">
              <a:solidFill>
                <a:schemeClr val="tx1">
                  <a:lumMod val="75000"/>
                  <a:lumOff val="25000"/>
                </a:schemeClr>
              </a:solidFill>
              <a:latin typeface="Century Gothic" panose="020B0502020202020204" pitchFamily="34" charset="0"/>
            </a:rPr>
            <a:t>Seguiente</a:t>
          </a:r>
        </a:p>
      </xdr:txBody>
    </xdr:sp>
    <xdr:clientData/>
  </xdr:twoCellAnchor>
  <xdr:twoCellAnchor>
    <xdr:from>
      <xdr:col>17</xdr:col>
      <xdr:colOff>307258</xdr:colOff>
      <xdr:row>1</xdr:row>
      <xdr:rowOff>476495</xdr:rowOff>
    </xdr:from>
    <xdr:to>
      <xdr:col>17</xdr:col>
      <xdr:colOff>1311466</xdr:colOff>
      <xdr:row>2</xdr:row>
      <xdr:rowOff>221557</xdr:rowOff>
    </xdr:to>
    <xdr:sp macro="" textlink="">
      <xdr:nvSpPr>
        <xdr:cNvPr id="9" name="TextBox 22">
          <a:hlinkClick xmlns:r="http://schemas.openxmlformats.org/officeDocument/2006/relationships" r:id="rId6"/>
          <a:extLst>
            <a:ext uri="{FF2B5EF4-FFF2-40B4-BE49-F238E27FC236}">
              <a16:creationId xmlns:a16="http://schemas.microsoft.com/office/drawing/2014/main" id="{851D159A-0625-4DA8-A52C-471B9331386E}"/>
            </a:ext>
          </a:extLst>
        </xdr:cNvPr>
        <xdr:cNvSpPr txBox="1"/>
      </xdr:nvSpPr>
      <xdr:spPr>
        <a:xfrm>
          <a:off x="16404508" y="619370"/>
          <a:ext cx="1004208" cy="297512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algn="ctr"/>
          <a:r>
            <a:rPr lang="es-MX" sz="1200">
              <a:solidFill>
                <a:schemeClr val="tx1">
                  <a:lumMod val="75000"/>
                  <a:lumOff val="25000"/>
                </a:schemeClr>
              </a:solidFill>
              <a:latin typeface="Century Gothic" panose="020B0502020202020204" pitchFamily="34" charset="0"/>
            </a:rPr>
            <a:t>Anterior</a:t>
          </a:r>
        </a:p>
      </xdr:txBody>
    </xdr:sp>
    <xdr:clientData/>
  </xdr:twoCellAnchor>
  <xdr:twoCellAnchor>
    <xdr:from>
      <xdr:col>18</xdr:col>
      <xdr:colOff>730442</xdr:colOff>
      <xdr:row>0</xdr:row>
      <xdr:rowOff>101773</xdr:rowOff>
    </xdr:from>
    <xdr:to>
      <xdr:col>18</xdr:col>
      <xdr:colOff>1111442</xdr:colOff>
      <xdr:row>1</xdr:row>
      <xdr:rowOff>446563</xdr:rowOff>
    </xdr:to>
    <xdr:sp macro="" textlink="">
      <xdr:nvSpPr>
        <xdr:cNvPr id="10" name="Isosceles Triangle 23">
          <a:hlinkClick xmlns:r="http://schemas.openxmlformats.org/officeDocument/2006/relationships" r:id="rId5"/>
          <a:extLst>
            <a:ext uri="{FF2B5EF4-FFF2-40B4-BE49-F238E27FC236}">
              <a16:creationId xmlns:a16="http://schemas.microsoft.com/office/drawing/2014/main" id="{16E126B8-00CB-4CE4-BF8A-46A8A32F6866}"/>
            </a:ext>
          </a:extLst>
        </xdr:cNvPr>
        <xdr:cNvSpPr/>
      </xdr:nvSpPr>
      <xdr:spPr>
        <a:xfrm rot="5400000">
          <a:off x="18307884" y="155106"/>
          <a:ext cx="487665" cy="381000"/>
        </a:xfrm>
        <a:prstGeom prst="triangle">
          <a:avLst/>
        </a:prstGeom>
        <a:solidFill>
          <a:schemeClr val="tx1">
            <a:lumMod val="75000"/>
            <a:lumOff val="25000"/>
          </a:schemeClr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marL="0" indent="0" algn="l"/>
          <a:endParaRPr lang="es-MX" sz="1100">
            <a:solidFill>
              <a:schemeClr val="lt1"/>
            </a:solidFill>
            <a:latin typeface="+mn-lt"/>
            <a:ea typeface="+mn-ea"/>
            <a:cs typeface="+mn-cs"/>
          </a:endParaRPr>
        </a:p>
      </xdr:txBody>
    </xdr:sp>
    <xdr:clientData/>
  </xdr:twoCellAnchor>
  <xdr:twoCellAnchor>
    <xdr:from>
      <xdr:col>17</xdr:col>
      <xdr:colOff>603277</xdr:colOff>
      <xdr:row>0</xdr:row>
      <xdr:rowOff>135420</xdr:rowOff>
    </xdr:from>
    <xdr:to>
      <xdr:col>17</xdr:col>
      <xdr:colOff>984277</xdr:colOff>
      <xdr:row>1</xdr:row>
      <xdr:rowOff>480210</xdr:rowOff>
    </xdr:to>
    <xdr:sp macro="" textlink="">
      <xdr:nvSpPr>
        <xdr:cNvPr id="11" name="Isosceles Triangle 25">
          <a:hlinkClick xmlns:r="http://schemas.openxmlformats.org/officeDocument/2006/relationships" r:id="rId6"/>
          <a:extLst>
            <a:ext uri="{FF2B5EF4-FFF2-40B4-BE49-F238E27FC236}">
              <a16:creationId xmlns:a16="http://schemas.microsoft.com/office/drawing/2014/main" id="{CF47FBB7-15EF-4A13-A077-7844B87A3F7B}"/>
            </a:ext>
          </a:extLst>
        </xdr:cNvPr>
        <xdr:cNvSpPr/>
      </xdr:nvSpPr>
      <xdr:spPr>
        <a:xfrm rot="16200000">
          <a:off x="16647194" y="188753"/>
          <a:ext cx="487665" cy="381000"/>
        </a:xfrm>
        <a:prstGeom prst="triangle">
          <a:avLst/>
        </a:prstGeom>
        <a:solidFill>
          <a:schemeClr val="tx1">
            <a:lumMod val="75000"/>
            <a:lumOff val="25000"/>
          </a:schemeClr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marL="0" indent="0" algn="l"/>
          <a:endParaRPr lang="es-MX" sz="1100">
            <a:solidFill>
              <a:schemeClr val="lt1"/>
            </a:solidFill>
            <a:latin typeface="+mn-lt"/>
            <a:ea typeface="+mn-ea"/>
            <a:cs typeface="+mn-cs"/>
          </a:endParaRPr>
        </a:p>
      </xdr:txBody>
    </xdr:sp>
    <xdr:clientData/>
  </xdr:twoCellAnchor>
  <xdr:twoCellAnchor>
    <xdr:from>
      <xdr:col>10</xdr:col>
      <xdr:colOff>61452</xdr:colOff>
      <xdr:row>0</xdr:row>
      <xdr:rowOff>61452</xdr:rowOff>
    </xdr:from>
    <xdr:to>
      <xdr:col>11</xdr:col>
      <xdr:colOff>431390</xdr:colOff>
      <xdr:row>1</xdr:row>
      <xdr:rowOff>216310</xdr:rowOff>
    </xdr:to>
    <xdr:sp macro="" textlink="">
      <xdr:nvSpPr>
        <xdr:cNvPr id="13" name="Retângulo 12">
          <a:hlinkClick xmlns:r="http://schemas.openxmlformats.org/officeDocument/2006/relationships" r:id="rId7"/>
          <a:extLst>
            <a:ext uri="{FF2B5EF4-FFF2-40B4-BE49-F238E27FC236}">
              <a16:creationId xmlns:a16="http://schemas.microsoft.com/office/drawing/2014/main" id="{932EC367-88BB-455D-8AFF-4B82634A152F}"/>
            </a:ext>
          </a:extLst>
        </xdr:cNvPr>
        <xdr:cNvSpPr/>
      </xdr:nvSpPr>
      <xdr:spPr>
        <a:xfrm>
          <a:off x="5423105" y="61452"/>
          <a:ext cx="1906229" cy="293124"/>
        </a:xfrm>
        <a:prstGeom prst="rect">
          <a:avLst/>
        </a:prstGeom>
        <a:solidFill>
          <a:schemeClr val="bg1"/>
        </a:solidFill>
        <a:ln>
          <a:solidFill>
            <a:schemeClr val="bg2">
              <a:lumMod val="75000"/>
            </a:schemeClr>
          </a:solidFill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ctr"/>
          <a:r>
            <a:rPr lang="pt-BR" sz="1600" b="1">
              <a:solidFill>
                <a:sysClr val="windowText" lastClr="000000"/>
              </a:solidFill>
              <a:latin typeface="Century Gothic" panose="020B0502020202020204" pitchFamily="34" charset="0"/>
            </a:rPr>
            <a:t>INSTRUÇÕES</a:t>
          </a:r>
        </a:p>
      </xdr:txBody>
    </xdr:sp>
    <xdr:clientData/>
  </xdr:twoCellAnchor>
  <xdr:twoCellAnchor>
    <xdr:from>
      <xdr:col>10</xdr:col>
      <xdr:colOff>76815</xdr:colOff>
      <xdr:row>1</xdr:row>
      <xdr:rowOff>399435</xdr:rowOff>
    </xdr:from>
    <xdr:to>
      <xdr:col>10</xdr:col>
      <xdr:colOff>1084619</xdr:colOff>
      <xdr:row>4</xdr:row>
      <xdr:rowOff>82083</xdr:rowOff>
    </xdr:to>
    <xdr:grpSp>
      <xdr:nvGrpSpPr>
        <xdr:cNvPr id="17" name="Group 14">
          <a:hlinkClick xmlns:r="http://schemas.openxmlformats.org/officeDocument/2006/relationships" r:id="rId8"/>
          <a:extLst>
            <a:ext uri="{FF2B5EF4-FFF2-40B4-BE49-F238E27FC236}">
              <a16:creationId xmlns:a16="http://schemas.microsoft.com/office/drawing/2014/main" id="{4445BB41-BFE6-489E-BA53-70E1966556A9}"/>
            </a:ext>
          </a:extLst>
        </xdr:cNvPr>
        <xdr:cNvGrpSpPr/>
      </xdr:nvGrpSpPr>
      <xdr:grpSpPr>
        <a:xfrm>
          <a:off x="5728315" y="542310"/>
          <a:ext cx="1007804" cy="936773"/>
          <a:chOff x="1766260" y="812959"/>
          <a:chExt cx="1113414" cy="1033899"/>
        </a:xfrm>
      </xdr:grpSpPr>
      <xdr:sp macro="" textlink="">
        <xdr:nvSpPr>
          <xdr:cNvPr id="18" name="Elipse 4">
            <a:extLst>
              <a:ext uri="{FF2B5EF4-FFF2-40B4-BE49-F238E27FC236}">
                <a16:creationId xmlns:a16="http://schemas.microsoft.com/office/drawing/2014/main" id="{99D6097C-93D2-F70C-9863-6F540C89EC7C}"/>
              </a:ext>
            </a:extLst>
          </xdr:cNvPr>
          <xdr:cNvSpPr/>
        </xdr:nvSpPr>
        <xdr:spPr>
          <a:xfrm>
            <a:off x="1766260" y="812959"/>
            <a:ext cx="1113414" cy="1033899"/>
          </a:xfrm>
          <a:prstGeom prst="ellipse">
            <a:avLst/>
          </a:prstGeom>
          <a:solidFill>
            <a:schemeClr val="bg1"/>
          </a:solidFill>
          <a:ln>
            <a:solidFill>
              <a:schemeClr val="bg1">
                <a:lumMod val="85000"/>
              </a:schemeClr>
            </a:solidFill>
          </a:ln>
          <a:effectLst>
            <a:outerShdw blurRad="50800" dist="38100" dir="2700000" algn="tl" rotWithShape="0">
              <a:prstClr val="black">
                <a:alpha val="40000"/>
              </a:prstClr>
            </a:outerShdw>
          </a:effectLst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b"/>
          <a:lstStyle/>
          <a:p>
            <a:pPr lvl="0" algn="ctr"/>
            <a:endParaRPr lang="pt-BR" sz="1100">
              <a:latin typeface="Century Gothic" panose="020B0502020202020204" pitchFamily="34" charset="0"/>
            </a:endParaRPr>
          </a:p>
        </xdr:txBody>
      </xdr:sp>
      <xdr:pic>
        <xdr:nvPicPr>
          <xdr:cNvPr id="19" name="Imagem 5">
            <a:extLst>
              <a:ext uri="{FF2B5EF4-FFF2-40B4-BE49-F238E27FC236}">
                <a16:creationId xmlns:a16="http://schemas.microsoft.com/office/drawing/2014/main" id="{10E0E7D8-4D31-531E-335D-11D2D8D1B6E5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9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1804720" y="853022"/>
            <a:ext cx="998039" cy="933416"/>
          </a:xfrm>
          <a:prstGeom prst="rect">
            <a:avLst/>
          </a:prstGeom>
        </xdr:spPr>
      </xdr:pic>
    </xdr:grpSp>
    <xdr:clientData/>
  </xdr:twoCellAnchor>
  <xdr:twoCellAnchor editAs="oneCell">
    <xdr:from>
      <xdr:col>10</xdr:col>
      <xdr:colOff>0</xdr:colOff>
      <xdr:row>26</xdr:row>
      <xdr:rowOff>0</xdr:rowOff>
    </xdr:from>
    <xdr:to>
      <xdr:col>11</xdr:col>
      <xdr:colOff>1460546</xdr:colOff>
      <xdr:row>30</xdr:row>
      <xdr:rowOff>38100</xdr:rowOff>
    </xdr:to>
    <xdr:pic>
      <xdr:nvPicPr>
        <xdr:cNvPr id="4" name="Imagem 2">
          <a:extLst>
            <a:ext uri="{FF2B5EF4-FFF2-40B4-BE49-F238E27FC236}">
              <a16:creationId xmlns:a16="http://schemas.microsoft.com/office/drawing/2014/main" id="{B20028BD-5889-CF89-475C-2E3D5AF7E1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5638800" y="12954000"/>
          <a:ext cx="3073446" cy="952500"/>
        </a:xfrm>
        <a:prstGeom prst="rect">
          <a:avLst/>
        </a:prstGeom>
      </xdr:spPr>
    </xdr:pic>
    <xdr:clientData/>
  </xdr:twoCellAnchor>
  <xdr:twoCellAnchor editAs="oneCell">
    <xdr:from>
      <xdr:col>10</xdr:col>
      <xdr:colOff>0</xdr:colOff>
      <xdr:row>31</xdr:row>
      <xdr:rowOff>0</xdr:rowOff>
    </xdr:from>
    <xdr:to>
      <xdr:col>12</xdr:col>
      <xdr:colOff>180777</xdr:colOff>
      <xdr:row>35</xdr:row>
      <xdr:rowOff>54522</xdr:rowOff>
    </xdr:to>
    <xdr:pic>
      <xdr:nvPicPr>
        <xdr:cNvPr id="12" name="Imagem 3">
          <a:extLst>
            <a:ext uri="{FF2B5EF4-FFF2-40B4-BE49-F238E27FC236}">
              <a16:creationId xmlns:a16="http://schemas.microsoft.com/office/drawing/2014/main" id="{C6711C34-854D-3699-2E09-0487E806DD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5638800" y="14097000"/>
          <a:ext cx="3406577" cy="968922"/>
        </a:xfrm>
        <a:prstGeom prst="rect">
          <a:avLst/>
        </a:prstGeom>
      </xdr:spPr>
    </xdr:pic>
    <xdr:clientData/>
  </xdr:twoCellAnchor>
  <xdr:twoCellAnchor editAs="oneCell">
    <xdr:from>
      <xdr:col>13</xdr:col>
      <xdr:colOff>1</xdr:colOff>
      <xdr:row>27</xdr:row>
      <xdr:rowOff>0</xdr:rowOff>
    </xdr:from>
    <xdr:to>
      <xdr:col>14</xdr:col>
      <xdr:colOff>1077640</xdr:colOff>
      <xdr:row>31</xdr:row>
      <xdr:rowOff>214670</xdr:rowOff>
    </xdr:to>
    <xdr:pic>
      <xdr:nvPicPr>
        <xdr:cNvPr id="15" name="Imagem 4">
          <a:extLst>
            <a:ext uri="{FF2B5EF4-FFF2-40B4-BE49-F238E27FC236}">
              <a16:creationId xmlns:a16="http://schemas.microsoft.com/office/drawing/2014/main" id="{3D5B2C26-B119-684E-AB54-DB4B56C8571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9968406" y="13154353"/>
          <a:ext cx="2611164" cy="1129070"/>
        </a:xfrm>
        <a:prstGeom prst="rect">
          <a:avLst/>
        </a:prstGeom>
      </xdr:spPr>
    </xdr:pic>
    <xdr:clientData/>
  </xdr:twoCellAnchor>
  <xdr:twoCellAnchor editAs="oneCell">
    <xdr:from>
      <xdr:col>16</xdr:col>
      <xdr:colOff>164223</xdr:colOff>
      <xdr:row>26</xdr:row>
      <xdr:rowOff>213491</xdr:rowOff>
    </xdr:from>
    <xdr:to>
      <xdr:col>17</xdr:col>
      <xdr:colOff>1008788</xdr:colOff>
      <xdr:row>34</xdr:row>
      <xdr:rowOff>10510</xdr:rowOff>
    </xdr:to>
    <xdr:pic>
      <xdr:nvPicPr>
        <xdr:cNvPr id="32" name="Imagem 11">
          <a:extLst>
            <a:ext uri="{FF2B5EF4-FFF2-40B4-BE49-F238E27FC236}">
              <a16:creationId xmlns:a16="http://schemas.microsoft.com/office/drawing/2014/main" id="{4595D73D-B654-F36D-12B2-A5CC93E13D8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14714482" y="13137931"/>
          <a:ext cx="2378090" cy="1625819"/>
        </a:xfrm>
        <a:prstGeom prst="rect">
          <a:avLst/>
        </a:prstGeom>
      </xdr:spPr>
    </xdr:pic>
    <xdr:clientData/>
  </xdr:twoCellAnchor>
  <xdr:twoCellAnchor editAs="oneCell">
    <xdr:from>
      <xdr:col>16</xdr:col>
      <xdr:colOff>131379</xdr:colOff>
      <xdr:row>30</xdr:row>
      <xdr:rowOff>147802</xdr:rowOff>
    </xdr:from>
    <xdr:to>
      <xdr:col>18</xdr:col>
      <xdr:colOff>129110</xdr:colOff>
      <xdr:row>37</xdr:row>
      <xdr:rowOff>173421</xdr:rowOff>
    </xdr:to>
    <xdr:pic>
      <xdr:nvPicPr>
        <xdr:cNvPr id="31" name="Imagem 13">
          <a:extLst>
            <a:ext uri="{FF2B5EF4-FFF2-40B4-BE49-F238E27FC236}">
              <a16:creationId xmlns:a16="http://schemas.microsoft.com/office/drawing/2014/main" id="{9E81F5CB-7153-2E01-4C97-9DF7A5F4E2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15447579" y="14016202"/>
          <a:ext cx="3223531" cy="1625819"/>
        </a:xfrm>
        <a:prstGeom prst="rect">
          <a:avLst/>
        </a:prstGeom>
      </xdr:spPr>
    </xdr:pic>
    <xdr:clientData/>
  </xdr:twoCellAnchor>
  <xdr:twoCellAnchor editAs="oneCell">
    <xdr:from>
      <xdr:col>9</xdr:col>
      <xdr:colOff>98536</xdr:colOff>
      <xdr:row>34</xdr:row>
      <xdr:rowOff>114958</xdr:rowOff>
    </xdr:from>
    <xdr:to>
      <xdr:col>11</xdr:col>
      <xdr:colOff>350906</xdr:colOff>
      <xdr:row>40</xdr:row>
      <xdr:rowOff>213493</xdr:rowOff>
    </xdr:to>
    <xdr:pic>
      <xdr:nvPicPr>
        <xdr:cNvPr id="3" name="Imagem 2">
          <a:extLst>
            <a:ext uri="{FF2B5EF4-FFF2-40B4-BE49-F238E27FC236}">
              <a16:creationId xmlns:a16="http://schemas.microsoft.com/office/drawing/2014/main" id="{46FCC284-74AD-03A6-E282-15C067BD47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5337286" y="14878708"/>
          <a:ext cx="1927456" cy="1478018"/>
        </a:xfrm>
        <a:prstGeom prst="rect">
          <a:avLst/>
        </a:prstGeom>
      </xdr:spPr>
    </xdr:pic>
    <xdr:clientData/>
  </xdr:twoCellAnchor>
  <xdr:twoCellAnchor editAs="oneCell">
    <xdr:from>
      <xdr:col>9</xdr:col>
      <xdr:colOff>82112</xdr:colOff>
      <xdr:row>37</xdr:row>
      <xdr:rowOff>147801</xdr:rowOff>
    </xdr:from>
    <xdr:to>
      <xdr:col>13</xdr:col>
      <xdr:colOff>312026</xdr:colOff>
      <xdr:row>43</xdr:row>
      <xdr:rowOff>64145</xdr:rowOff>
    </xdr:to>
    <xdr:pic>
      <xdr:nvPicPr>
        <xdr:cNvPr id="5" name="Imagem 4">
          <a:extLst>
            <a:ext uri="{FF2B5EF4-FFF2-40B4-BE49-F238E27FC236}">
              <a16:creationId xmlns:a16="http://schemas.microsoft.com/office/drawing/2014/main" id="{2FC39C98-5E3A-EB67-0B34-97F8EBDC21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5320862" y="15601292"/>
          <a:ext cx="4959569" cy="1295827"/>
        </a:xfrm>
        <a:prstGeom prst="rect">
          <a:avLst/>
        </a:prstGeom>
      </xdr:spPr>
    </xdr:pic>
    <xdr:clientData/>
  </xdr:twoCellAnchor>
  <xdr:twoCellAnchor editAs="oneCell">
    <xdr:from>
      <xdr:col>10</xdr:col>
      <xdr:colOff>16424</xdr:colOff>
      <xdr:row>42</xdr:row>
      <xdr:rowOff>82112</xdr:rowOff>
    </xdr:from>
    <xdr:to>
      <xdr:col>13</xdr:col>
      <xdr:colOff>213493</xdr:colOff>
      <xdr:row>47</xdr:row>
      <xdr:rowOff>214581</xdr:rowOff>
    </xdr:to>
    <xdr:pic>
      <xdr:nvPicPr>
        <xdr:cNvPr id="14" name="Imagem 13">
          <a:extLst>
            <a:ext uri="{FF2B5EF4-FFF2-40B4-BE49-F238E27FC236}">
              <a16:creationId xmlns:a16="http://schemas.microsoft.com/office/drawing/2014/main" id="{BEE352AD-6DB3-102F-36DA-6E270E5DFF5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5402976" y="16685172"/>
          <a:ext cx="4778922" cy="1282038"/>
        </a:xfrm>
        <a:prstGeom prst="rect">
          <a:avLst/>
        </a:prstGeom>
      </xdr:spPr>
    </xdr:pic>
    <xdr:clientData/>
  </xdr:twoCellAnchor>
  <xdr:twoCellAnchor editAs="oneCell">
    <xdr:from>
      <xdr:col>10</xdr:col>
      <xdr:colOff>295603</xdr:colOff>
      <xdr:row>44</xdr:row>
      <xdr:rowOff>1</xdr:rowOff>
    </xdr:from>
    <xdr:to>
      <xdr:col>13</xdr:col>
      <xdr:colOff>279181</xdr:colOff>
      <xdr:row>50</xdr:row>
      <xdr:rowOff>42643</xdr:rowOff>
    </xdr:to>
    <xdr:pic>
      <xdr:nvPicPr>
        <xdr:cNvPr id="16" name="Imagem 15">
          <a:extLst>
            <a:ext uri="{FF2B5EF4-FFF2-40B4-BE49-F238E27FC236}">
              <a16:creationId xmlns:a16="http://schemas.microsoft.com/office/drawing/2014/main" id="{11075D80-3CBA-67B9-F389-7258FC731F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5682155" y="17062889"/>
          <a:ext cx="4565431" cy="1389280"/>
        </a:xfrm>
        <a:prstGeom prst="rect">
          <a:avLst/>
        </a:prstGeom>
      </xdr:spPr>
    </xdr:pic>
    <xdr:clientData/>
  </xdr:twoCellAnchor>
  <xdr:twoCellAnchor editAs="oneCell">
    <xdr:from>
      <xdr:col>9</xdr:col>
      <xdr:colOff>88900</xdr:colOff>
      <xdr:row>44</xdr:row>
      <xdr:rowOff>54493</xdr:rowOff>
    </xdr:from>
    <xdr:to>
      <xdr:col>12</xdr:col>
      <xdr:colOff>1315982</xdr:colOff>
      <xdr:row>51</xdr:row>
      <xdr:rowOff>0</xdr:rowOff>
    </xdr:to>
    <xdr:pic>
      <xdr:nvPicPr>
        <xdr:cNvPr id="20" name="Imagem 19">
          <a:extLst>
            <a:ext uri="{FF2B5EF4-FFF2-40B4-BE49-F238E27FC236}">
              <a16:creationId xmlns:a16="http://schemas.microsoft.com/office/drawing/2014/main" id="{85DFA37E-7DF2-46AF-CA5B-08B9B83E4D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5575300" y="17123293"/>
          <a:ext cx="4605282" cy="1469507"/>
        </a:xfrm>
        <a:prstGeom prst="rect">
          <a:avLst/>
        </a:prstGeom>
      </xdr:spPr>
    </xdr:pic>
    <xdr:clientData/>
  </xdr:twoCellAnchor>
  <xdr:twoCellAnchor editAs="oneCell">
    <xdr:from>
      <xdr:col>12</xdr:col>
      <xdr:colOff>1478017</xdr:colOff>
      <xdr:row>34</xdr:row>
      <xdr:rowOff>65690</xdr:rowOff>
    </xdr:from>
    <xdr:to>
      <xdr:col>14</xdr:col>
      <xdr:colOff>1231681</xdr:colOff>
      <xdr:row>39</xdr:row>
      <xdr:rowOff>59572</xdr:rowOff>
    </xdr:to>
    <xdr:pic>
      <xdr:nvPicPr>
        <xdr:cNvPr id="21" name="Imagem 20">
          <a:extLst>
            <a:ext uri="{FF2B5EF4-FFF2-40B4-BE49-F238E27FC236}">
              <a16:creationId xmlns:a16="http://schemas.microsoft.com/office/drawing/2014/main" id="{3C482E08-67D2-A899-9682-D4D6983AAC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9919138" y="14829440"/>
          <a:ext cx="2808233" cy="1143451"/>
        </a:xfrm>
        <a:prstGeom prst="rect">
          <a:avLst/>
        </a:prstGeom>
      </xdr:spPr>
    </xdr:pic>
    <xdr:clientData/>
  </xdr:twoCellAnchor>
  <xdr:twoCellAnchor editAs="oneCell">
    <xdr:from>
      <xdr:col>12</xdr:col>
      <xdr:colOff>1510863</xdr:colOff>
      <xdr:row>37</xdr:row>
      <xdr:rowOff>49267</xdr:rowOff>
    </xdr:from>
    <xdr:to>
      <xdr:col>15</xdr:col>
      <xdr:colOff>541940</xdr:colOff>
      <xdr:row>42</xdr:row>
      <xdr:rowOff>50203</xdr:rowOff>
    </xdr:to>
    <xdr:pic>
      <xdr:nvPicPr>
        <xdr:cNvPr id="22" name="Imagem 21">
          <a:extLst>
            <a:ext uri="{FF2B5EF4-FFF2-40B4-BE49-F238E27FC236}">
              <a16:creationId xmlns:a16="http://schemas.microsoft.com/office/drawing/2014/main" id="{44392E4B-79DB-13FD-FDE2-F8F7653CBBD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9951984" y="15502758"/>
          <a:ext cx="3612930" cy="1150505"/>
        </a:xfrm>
        <a:prstGeom prst="rect">
          <a:avLst/>
        </a:prstGeom>
      </xdr:spPr>
    </xdr:pic>
    <xdr:clientData/>
  </xdr:twoCellAnchor>
  <xdr:twoCellAnchor editAs="oneCell">
    <xdr:from>
      <xdr:col>13</xdr:col>
      <xdr:colOff>459828</xdr:colOff>
      <xdr:row>40</xdr:row>
      <xdr:rowOff>131379</xdr:rowOff>
    </xdr:from>
    <xdr:to>
      <xdr:col>15</xdr:col>
      <xdr:colOff>1212675</xdr:colOff>
      <xdr:row>47</xdr:row>
      <xdr:rowOff>82112</xdr:rowOff>
    </xdr:to>
    <xdr:pic>
      <xdr:nvPicPr>
        <xdr:cNvPr id="23" name="Imagem 22">
          <a:extLst>
            <a:ext uri="{FF2B5EF4-FFF2-40B4-BE49-F238E27FC236}">
              <a16:creationId xmlns:a16="http://schemas.microsoft.com/office/drawing/2014/main" id="{3F743482-F94F-9852-F50B-2030787217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10428233" y="16274612"/>
          <a:ext cx="3807416" cy="1560129"/>
        </a:xfrm>
        <a:prstGeom prst="rect">
          <a:avLst/>
        </a:prstGeom>
      </xdr:spPr>
    </xdr:pic>
    <xdr:clientData/>
  </xdr:twoCellAnchor>
  <xdr:twoCellAnchor editAs="oneCell">
    <xdr:from>
      <xdr:col>13</xdr:col>
      <xdr:colOff>640474</xdr:colOff>
      <xdr:row>45</xdr:row>
      <xdr:rowOff>131379</xdr:rowOff>
    </xdr:from>
    <xdr:to>
      <xdr:col>14</xdr:col>
      <xdr:colOff>648968</xdr:colOff>
      <xdr:row>51</xdr:row>
      <xdr:rowOff>0</xdr:rowOff>
    </xdr:to>
    <xdr:pic>
      <xdr:nvPicPr>
        <xdr:cNvPr id="24" name="Imagem 23">
          <a:extLst>
            <a:ext uri="{FF2B5EF4-FFF2-40B4-BE49-F238E27FC236}">
              <a16:creationId xmlns:a16="http://schemas.microsoft.com/office/drawing/2014/main" id="{0AAB015E-1AE0-CA45-1A8D-C7D023176B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10608879" y="17424181"/>
          <a:ext cx="1535779" cy="1182414"/>
        </a:xfrm>
        <a:prstGeom prst="rect">
          <a:avLst/>
        </a:prstGeom>
      </xdr:spPr>
    </xdr:pic>
    <xdr:clientData/>
  </xdr:twoCellAnchor>
  <xdr:twoCellAnchor editAs="oneCell">
    <xdr:from>
      <xdr:col>16</xdr:col>
      <xdr:colOff>246336</xdr:colOff>
      <xdr:row>36</xdr:row>
      <xdr:rowOff>164224</xdr:rowOff>
    </xdr:from>
    <xdr:to>
      <xdr:col>17</xdr:col>
      <xdr:colOff>1395905</xdr:colOff>
      <xdr:row>42</xdr:row>
      <xdr:rowOff>49377</xdr:rowOff>
    </xdr:to>
    <xdr:pic>
      <xdr:nvPicPr>
        <xdr:cNvPr id="25" name="Imagem 24">
          <a:extLst>
            <a:ext uri="{FF2B5EF4-FFF2-40B4-BE49-F238E27FC236}">
              <a16:creationId xmlns:a16="http://schemas.microsoft.com/office/drawing/2014/main" id="{D7F7391E-D660-C424-EC51-1188B437746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14796595" y="15387802"/>
          <a:ext cx="2676853" cy="1264635"/>
        </a:xfrm>
        <a:prstGeom prst="rect">
          <a:avLst/>
        </a:prstGeom>
      </xdr:spPr>
    </xdr:pic>
    <xdr:clientData/>
  </xdr:twoCellAnchor>
  <xdr:twoCellAnchor editAs="oneCell">
    <xdr:from>
      <xdr:col>16</xdr:col>
      <xdr:colOff>459827</xdr:colOff>
      <xdr:row>40</xdr:row>
      <xdr:rowOff>197069</xdr:rowOff>
    </xdr:from>
    <xdr:to>
      <xdr:col>18</xdr:col>
      <xdr:colOff>492672</xdr:colOff>
      <xdr:row>47</xdr:row>
      <xdr:rowOff>58040</xdr:rowOff>
    </xdr:to>
    <xdr:pic>
      <xdr:nvPicPr>
        <xdr:cNvPr id="26" name="Imagem 25">
          <a:extLst>
            <a:ext uri="{FF2B5EF4-FFF2-40B4-BE49-F238E27FC236}">
              <a16:creationId xmlns:a16="http://schemas.microsoft.com/office/drawing/2014/main" id="{1DE20E6E-AB0E-6114-D993-99BBD679CD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15010086" y="16340302"/>
          <a:ext cx="3087414" cy="1470367"/>
        </a:xfrm>
        <a:prstGeom prst="rect">
          <a:avLst/>
        </a:prstGeom>
      </xdr:spPr>
    </xdr:pic>
    <xdr:clientData/>
  </xdr:twoCellAnchor>
</xdr:wsDr>
</file>

<file path=xl/drawings/drawing22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168993</xdr:colOff>
      <xdr:row>1</xdr:row>
      <xdr:rowOff>107541</xdr:rowOff>
    </xdr:from>
    <xdr:to>
      <xdr:col>2</xdr:col>
      <xdr:colOff>1115685</xdr:colOff>
      <xdr:row>3</xdr:row>
      <xdr:rowOff>295695</xdr:rowOff>
    </xdr:to>
    <xdr:pic>
      <xdr:nvPicPr>
        <xdr:cNvPr id="2" name="Imagem 1">
          <a:extLst>
            <a:ext uri="{FF2B5EF4-FFF2-40B4-BE49-F238E27FC236}">
              <a16:creationId xmlns:a16="http://schemas.microsoft.com/office/drawing/2014/main" id="{28CAC240-1381-425E-A370-4D0BBB0FBE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69043" y="250416"/>
          <a:ext cx="946692" cy="988254"/>
        </a:xfrm>
        <a:prstGeom prst="rect">
          <a:avLst/>
        </a:prstGeom>
      </xdr:spPr>
    </xdr:pic>
    <xdr:clientData/>
  </xdr:twoCellAnchor>
  <xdr:oneCellAnchor>
    <xdr:from>
      <xdr:col>17</xdr:col>
      <xdr:colOff>1223949</xdr:colOff>
      <xdr:row>0</xdr:row>
      <xdr:rowOff>0</xdr:rowOff>
    </xdr:from>
    <xdr:ext cx="646896" cy="677573"/>
    <xdr:pic>
      <xdr:nvPicPr>
        <xdr:cNvPr id="3" name="Gráfico 2" descr="Início com preenchimento sólido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2A98D3E6-515B-4A47-93AE-2484DA9E2F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  <a:ext uri="{96DAC541-7B7A-43D3-8B79-37D633B846F1}">
              <asvg:svgBlip xmlns:asvg="http://schemas.microsoft.com/office/drawing/2016/SVG/main" r:embed="rId4"/>
            </a:ext>
          </a:extLst>
        </a:blip>
        <a:stretch>
          <a:fillRect/>
        </a:stretch>
      </xdr:blipFill>
      <xdr:spPr>
        <a:xfrm>
          <a:off x="17321199" y="0"/>
          <a:ext cx="646896" cy="677573"/>
        </a:xfrm>
        <a:prstGeom prst="rect">
          <a:avLst/>
        </a:prstGeom>
      </xdr:spPr>
    </xdr:pic>
    <xdr:clientData/>
  </xdr:oneCellAnchor>
  <xdr:twoCellAnchor>
    <xdr:from>
      <xdr:col>17</xdr:col>
      <xdr:colOff>1077423</xdr:colOff>
      <xdr:row>1</xdr:row>
      <xdr:rowOff>473774</xdr:rowOff>
    </xdr:from>
    <xdr:to>
      <xdr:col>18</xdr:col>
      <xdr:colOff>465102</xdr:colOff>
      <xdr:row>2</xdr:row>
      <xdr:rowOff>188024</xdr:rowOff>
    </xdr:to>
    <xdr:sp macro="" textlink="">
      <xdr:nvSpPr>
        <xdr:cNvPr id="4" name="TextBox 18">
          <a:extLst>
            <a:ext uri="{FF2B5EF4-FFF2-40B4-BE49-F238E27FC236}">
              <a16:creationId xmlns:a16="http://schemas.microsoft.com/office/drawing/2014/main" id="{67C9C651-298C-4317-9781-8B382744C532}"/>
            </a:ext>
          </a:extLst>
        </xdr:cNvPr>
        <xdr:cNvSpPr txBox="1"/>
      </xdr:nvSpPr>
      <xdr:spPr>
        <a:xfrm>
          <a:off x="17174673" y="616649"/>
          <a:ext cx="921204" cy="26670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algn="ctr"/>
          <a:r>
            <a:rPr lang="es-MX" sz="1200">
              <a:solidFill>
                <a:schemeClr val="tx1">
                  <a:lumMod val="75000"/>
                  <a:lumOff val="25000"/>
                </a:schemeClr>
              </a:solidFill>
              <a:latin typeface="Century Gothic" panose="020B0502020202020204" pitchFamily="34" charset="0"/>
            </a:rPr>
            <a:t>Inicio</a:t>
          </a:r>
        </a:p>
      </xdr:txBody>
    </xdr:sp>
    <xdr:clientData/>
  </xdr:twoCellAnchor>
  <xdr:twoCellAnchor>
    <xdr:from>
      <xdr:col>18</xdr:col>
      <xdr:colOff>331751</xdr:colOff>
      <xdr:row>1</xdr:row>
      <xdr:rowOff>487381</xdr:rowOff>
    </xdr:from>
    <xdr:to>
      <xdr:col>18</xdr:col>
      <xdr:colOff>1335959</xdr:colOff>
      <xdr:row>2</xdr:row>
      <xdr:rowOff>232443</xdr:rowOff>
    </xdr:to>
    <xdr:sp macro="" textlink="">
      <xdr:nvSpPr>
        <xdr:cNvPr id="5" name="TextBox 19">
          <a:hlinkClick xmlns:r="http://schemas.openxmlformats.org/officeDocument/2006/relationships" r:id="rId5"/>
          <a:extLst>
            <a:ext uri="{FF2B5EF4-FFF2-40B4-BE49-F238E27FC236}">
              <a16:creationId xmlns:a16="http://schemas.microsoft.com/office/drawing/2014/main" id="{1962D07C-244C-4987-B491-11C8650A2A1C}"/>
            </a:ext>
          </a:extLst>
        </xdr:cNvPr>
        <xdr:cNvSpPr txBox="1"/>
      </xdr:nvSpPr>
      <xdr:spPr>
        <a:xfrm>
          <a:off x="17962526" y="630256"/>
          <a:ext cx="1004208" cy="297512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algn="ctr"/>
          <a:r>
            <a:rPr lang="es-MX" sz="1200">
              <a:solidFill>
                <a:schemeClr val="tx1">
                  <a:lumMod val="75000"/>
                  <a:lumOff val="25000"/>
                </a:schemeClr>
              </a:solidFill>
              <a:latin typeface="Century Gothic" panose="020B0502020202020204" pitchFamily="34" charset="0"/>
            </a:rPr>
            <a:t>Seguiente</a:t>
          </a:r>
        </a:p>
      </xdr:txBody>
    </xdr:sp>
    <xdr:clientData/>
  </xdr:twoCellAnchor>
  <xdr:twoCellAnchor>
    <xdr:from>
      <xdr:col>17</xdr:col>
      <xdr:colOff>307258</xdr:colOff>
      <xdr:row>1</xdr:row>
      <xdr:rowOff>476495</xdr:rowOff>
    </xdr:from>
    <xdr:to>
      <xdr:col>17</xdr:col>
      <xdr:colOff>1311466</xdr:colOff>
      <xdr:row>2</xdr:row>
      <xdr:rowOff>221557</xdr:rowOff>
    </xdr:to>
    <xdr:sp macro="" textlink="">
      <xdr:nvSpPr>
        <xdr:cNvPr id="6" name="TextBox 22">
          <a:hlinkClick xmlns:r="http://schemas.openxmlformats.org/officeDocument/2006/relationships" r:id="rId6"/>
          <a:extLst>
            <a:ext uri="{FF2B5EF4-FFF2-40B4-BE49-F238E27FC236}">
              <a16:creationId xmlns:a16="http://schemas.microsoft.com/office/drawing/2014/main" id="{22D2D166-0B55-4415-8CD4-1DD33B2B2D62}"/>
            </a:ext>
          </a:extLst>
        </xdr:cNvPr>
        <xdr:cNvSpPr txBox="1"/>
      </xdr:nvSpPr>
      <xdr:spPr>
        <a:xfrm>
          <a:off x="16404508" y="619370"/>
          <a:ext cx="1004208" cy="297512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algn="ctr"/>
          <a:r>
            <a:rPr lang="es-MX" sz="1200">
              <a:solidFill>
                <a:schemeClr val="tx1">
                  <a:lumMod val="75000"/>
                  <a:lumOff val="25000"/>
                </a:schemeClr>
              </a:solidFill>
              <a:latin typeface="Century Gothic" panose="020B0502020202020204" pitchFamily="34" charset="0"/>
            </a:rPr>
            <a:t>Anterior</a:t>
          </a:r>
        </a:p>
      </xdr:txBody>
    </xdr:sp>
    <xdr:clientData/>
  </xdr:twoCellAnchor>
  <xdr:twoCellAnchor>
    <xdr:from>
      <xdr:col>18</xdr:col>
      <xdr:colOff>730442</xdr:colOff>
      <xdr:row>0</xdr:row>
      <xdr:rowOff>101773</xdr:rowOff>
    </xdr:from>
    <xdr:to>
      <xdr:col>18</xdr:col>
      <xdr:colOff>1111442</xdr:colOff>
      <xdr:row>1</xdr:row>
      <xdr:rowOff>446563</xdr:rowOff>
    </xdr:to>
    <xdr:sp macro="" textlink="">
      <xdr:nvSpPr>
        <xdr:cNvPr id="7" name="Isosceles Triangle 23">
          <a:hlinkClick xmlns:r="http://schemas.openxmlformats.org/officeDocument/2006/relationships" r:id="rId5"/>
          <a:extLst>
            <a:ext uri="{FF2B5EF4-FFF2-40B4-BE49-F238E27FC236}">
              <a16:creationId xmlns:a16="http://schemas.microsoft.com/office/drawing/2014/main" id="{7F459810-3E26-4D81-9616-C8CD25D2AAE8}"/>
            </a:ext>
          </a:extLst>
        </xdr:cNvPr>
        <xdr:cNvSpPr/>
      </xdr:nvSpPr>
      <xdr:spPr>
        <a:xfrm rot="5400000">
          <a:off x="18307884" y="155106"/>
          <a:ext cx="487665" cy="381000"/>
        </a:xfrm>
        <a:prstGeom prst="triangle">
          <a:avLst/>
        </a:prstGeom>
        <a:solidFill>
          <a:schemeClr val="tx1">
            <a:lumMod val="75000"/>
            <a:lumOff val="25000"/>
          </a:schemeClr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marL="0" indent="0" algn="l"/>
          <a:endParaRPr lang="es-MX" sz="1100">
            <a:solidFill>
              <a:schemeClr val="lt1"/>
            </a:solidFill>
            <a:latin typeface="+mn-lt"/>
            <a:ea typeface="+mn-ea"/>
            <a:cs typeface="+mn-cs"/>
          </a:endParaRPr>
        </a:p>
      </xdr:txBody>
    </xdr:sp>
    <xdr:clientData/>
  </xdr:twoCellAnchor>
  <xdr:twoCellAnchor>
    <xdr:from>
      <xdr:col>17</xdr:col>
      <xdr:colOff>603277</xdr:colOff>
      <xdr:row>0</xdr:row>
      <xdr:rowOff>135420</xdr:rowOff>
    </xdr:from>
    <xdr:to>
      <xdr:col>17</xdr:col>
      <xdr:colOff>984277</xdr:colOff>
      <xdr:row>1</xdr:row>
      <xdr:rowOff>480210</xdr:rowOff>
    </xdr:to>
    <xdr:sp macro="" textlink="">
      <xdr:nvSpPr>
        <xdr:cNvPr id="8" name="Isosceles Triangle 25">
          <a:hlinkClick xmlns:r="http://schemas.openxmlformats.org/officeDocument/2006/relationships" r:id="rId6"/>
          <a:extLst>
            <a:ext uri="{FF2B5EF4-FFF2-40B4-BE49-F238E27FC236}">
              <a16:creationId xmlns:a16="http://schemas.microsoft.com/office/drawing/2014/main" id="{7CA0B863-99C5-4923-ACE6-B942D2A32B40}"/>
            </a:ext>
          </a:extLst>
        </xdr:cNvPr>
        <xdr:cNvSpPr/>
      </xdr:nvSpPr>
      <xdr:spPr>
        <a:xfrm rot="16200000">
          <a:off x="16647194" y="188753"/>
          <a:ext cx="487665" cy="381000"/>
        </a:xfrm>
        <a:prstGeom prst="triangle">
          <a:avLst/>
        </a:prstGeom>
        <a:solidFill>
          <a:schemeClr val="tx1">
            <a:lumMod val="75000"/>
            <a:lumOff val="25000"/>
          </a:schemeClr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marL="0" indent="0" algn="l"/>
          <a:endParaRPr lang="es-MX" sz="1100">
            <a:solidFill>
              <a:schemeClr val="lt1"/>
            </a:solidFill>
            <a:latin typeface="+mn-lt"/>
            <a:ea typeface="+mn-ea"/>
            <a:cs typeface="+mn-cs"/>
          </a:endParaRPr>
        </a:p>
      </xdr:txBody>
    </xdr:sp>
    <xdr:clientData/>
  </xdr:twoCellAnchor>
  <xdr:twoCellAnchor>
    <xdr:from>
      <xdr:col>10</xdr:col>
      <xdr:colOff>61452</xdr:colOff>
      <xdr:row>0</xdr:row>
      <xdr:rowOff>61452</xdr:rowOff>
    </xdr:from>
    <xdr:to>
      <xdr:col>11</xdr:col>
      <xdr:colOff>431390</xdr:colOff>
      <xdr:row>1</xdr:row>
      <xdr:rowOff>216310</xdr:rowOff>
    </xdr:to>
    <xdr:sp macro="" textlink="">
      <xdr:nvSpPr>
        <xdr:cNvPr id="9" name="Retângulo 8">
          <a:hlinkClick xmlns:r="http://schemas.openxmlformats.org/officeDocument/2006/relationships" r:id="rId7"/>
          <a:extLst>
            <a:ext uri="{FF2B5EF4-FFF2-40B4-BE49-F238E27FC236}">
              <a16:creationId xmlns:a16="http://schemas.microsoft.com/office/drawing/2014/main" id="{A5D8F9D9-4D3D-4453-B030-8523CAC9BF49}"/>
            </a:ext>
          </a:extLst>
        </xdr:cNvPr>
        <xdr:cNvSpPr/>
      </xdr:nvSpPr>
      <xdr:spPr>
        <a:xfrm>
          <a:off x="5424027" y="61452"/>
          <a:ext cx="1903463" cy="297733"/>
        </a:xfrm>
        <a:prstGeom prst="rect">
          <a:avLst/>
        </a:prstGeom>
        <a:solidFill>
          <a:schemeClr val="bg1"/>
        </a:solidFill>
        <a:ln>
          <a:solidFill>
            <a:schemeClr val="bg2">
              <a:lumMod val="75000"/>
            </a:schemeClr>
          </a:solidFill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ctr"/>
          <a:r>
            <a:rPr lang="pt-BR" sz="1600" b="1">
              <a:solidFill>
                <a:sysClr val="windowText" lastClr="000000"/>
              </a:solidFill>
              <a:latin typeface="Century Gothic" panose="020B0502020202020204" pitchFamily="34" charset="0"/>
            </a:rPr>
            <a:t>INSTRUÇÕES</a:t>
          </a:r>
        </a:p>
      </xdr:txBody>
    </xdr:sp>
    <xdr:clientData/>
  </xdr:twoCellAnchor>
  <xdr:twoCellAnchor>
    <xdr:from>
      <xdr:col>10</xdr:col>
      <xdr:colOff>76814</xdr:colOff>
      <xdr:row>1</xdr:row>
      <xdr:rowOff>384073</xdr:rowOff>
    </xdr:from>
    <xdr:to>
      <xdr:col>10</xdr:col>
      <xdr:colOff>1084618</xdr:colOff>
      <xdr:row>4</xdr:row>
      <xdr:rowOff>66721</xdr:rowOff>
    </xdr:to>
    <xdr:grpSp>
      <xdr:nvGrpSpPr>
        <xdr:cNvPr id="13" name="Group 14">
          <a:hlinkClick xmlns:r="http://schemas.openxmlformats.org/officeDocument/2006/relationships" r:id="rId8"/>
          <a:extLst>
            <a:ext uri="{FF2B5EF4-FFF2-40B4-BE49-F238E27FC236}">
              <a16:creationId xmlns:a16="http://schemas.microsoft.com/office/drawing/2014/main" id="{5B925042-BB87-4DEB-B1F4-45CC5DAF944B}"/>
            </a:ext>
          </a:extLst>
        </xdr:cNvPr>
        <xdr:cNvGrpSpPr/>
      </xdr:nvGrpSpPr>
      <xdr:grpSpPr>
        <a:xfrm>
          <a:off x="5728314" y="526948"/>
          <a:ext cx="1007804" cy="936773"/>
          <a:chOff x="1766260" y="812959"/>
          <a:chExt cx="1113414" cy="1033899"/>
        </a:xfrm>
      </xdr:grpSpPr>
      <xdr:sp macro="" textlink="">
        <xdr:nvSpPr>
          <xdr:cNvPr id="14" name="Elipse 4">
            <a:extLst>
              <a:ext uri="{FF2B5EF4-FFF2-40B4-BE49-F238E27FC236}">
                <a16:creationId xmlns:a16="http://schemas.microsoft.com/office/drawing/2014/main" id="{D809D736-356C-E19E-DBEC-B8FDA322B4E6}"/>
              </a:ext>
            </a:extLst>
          </xdr:cNvPr>
          <xdr:cNvSpPr/>
        </xdr:nvSpPr>
        <xdr:spPr>
          <a:xfrm>
            <a:off x="1766260" y="812959"/>
            <a:ext cx="1113414" cy="1033899"/>
          </a:xfrm>
          <a:prstGeom prst="ellipse">
            <a:avLst/>
          </a:prstGeom>
          <a:solidFill>
            <a:schemeClr val="bg1"/>
          </a:solidFill>
          <a:ln>
            <a:solidFill>
              <a:schemeClr val="bg1">
                <a:lumMod val="85000"/>
              </a:schemeClr>
            </a:solidFill>
          </a:ln>
          <a:effectLst>
            <a:outerShdw blurRad="50800" dist="38100" dir="2700000" algn="tl" rotWithShape="0">
              <a:prstClr val="black">
                <a:alpha val="40000"/>
              </a:prstClr>
            </a:outerShdw>
          </a:effectLst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b"/>
          <a:lstStyle/>
          <a:p>
            <a:pPr lvl="0" algn="ctr"/>
            <a:endParaRPr lang="pt-BR" sz="1100">
              <a:latin typeface="Century Gothic" panose="020B0502020202020204" pitchFamily="34" charset="0"/>
            </a:endParaRPr>
          </a:p>
        </xdr:txBody>
      </xdr:sp>
      <xdr:pic>
        <xdr:nvPicPr>
          <xdr:cNvPr id="15" name="Imagem 5">
            <a:extLst>
              <a:ext uri="{FF2B5EF4-FFF2-40B4-BE49-F238E27FC236}">
                <a16:creationId xmlns:a16="http://schemas.microsoft.com/office/drawing/2014/main" id="{58442ABC-7877-9548-15F4-CFD32EF861AF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9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1804720" y="853022"/>
            <a:ext cx="998039" cy="933416"/>
          </a:xfrm>
          <a:prstGeom prst="rect">
            <a:avLst/>
          </a:prstGeom>
        </xdr:spPr>
      </xdr:pic>
    </xdr:grpSp>
    <xdr:clientData/>
  </xdr:twoCellAnchor>
  <xdr:twoCellAnchor editAs="oneCell">
    <xdr:from>
      <xdr:col>10</xdr:col>
      <xdr:colOff>0</xdr:colOff>
      <xdr:row>27</xdr:row>
      <xdr:rowOff>0</xdr:rowOff>
    </xdr:from>
    <xdr:to>
      <xdr:col>12</xdr:col>
      <xdr:colOff>545881</xdr:colOff>
      <xdr:row>29</xdr:row>
      <xdr:rowOff>120332</xdr:rowOff>
    </xdr:to>
    <xdr:pic>
      <xdr:nvPicPr>
        <xdr:cNvPr id="16" name="Imagem 9">
          <a:extLst>
            <a:ext uri="{FF2B5EF4-FFF2-40B4-BE49-F238E27FC236}">
              <a16:creationId xmlns:a16="http://schemas.microsoft.com/office/drawing/2014/main" id="{5B638E23-C9A8-A9A6-A206-543B3A38A8E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5386552" y="13154353"/>
          <a:ext cx="3612931" cy="577532"/>
        </a:xfrm>
        <a:prstGeom prst="rect">
          <a:avLst/>
        </a:prstGeom>
      </xdr:spPr>
    </xdr:pic>
    <xdr:clientData/>
  </xdr:twoCellAnchor>
  <xdr:twoCellAnchor editAs="oneCell">
    <xdr:from>
      <xdr:col>13</xdr:col>
      <xdr:colOff>0</xdr:colOff>
      <xdr:row>28</xdr:row>
      <xdr:rowOff>1</xdr:rowOff>
    </xdr:from>
    <xdr:to>
      <xdr:col>15</xdr:col>
      <xdr:colOff>151743</xdr:colOff>
      <xdr:row>30</xdr:row>
      <xdr:rowOff>105017</xdr:rowOff>
    </xdr:to>
    <xdr:pic>
      <xdr:nvPicPr>
        <xdr:cNvPr id="18" name="Imagem 10">
          <a:extLst>
            <a:ext uri="{FF2B5EF4-FFF2-40B4-BE49-F238E27FC236}">
              <a16:creationId xmlns:a16="http://schemas.microsoft.com/office/drawing/2014/main" id="{249DE61E-DCBA-0EA4-D6BC-C1C6D0E533B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9968405" y="13384268"/>
          <a:ext cx="3218793" cy="562216"/>
        </a:xfrm>
        <a:prstGeom prst="rect">
          <a:avLst/>
        </a:prstGeom>
      </xdr:spPr>
    </xdr:pic>
    <xdr:clientData/>
  </xdr:twoCellAnchor>
  <xdr:twoCellAnchor editAs="oneCell">
    <xdr:from>
      <xdr:col>16</xdr:col>
      <xdr:colOff>0</xdr:colOff>
      <xdr:row>27</xdr:row>
      <xdr:rowOff>0</xdr:rowOff>
    </xdr:from>
    <xdr:to>
      <xdr:col>18</xdr:col>
      <xdr:colOff>36786</xdr:colOff>
      <xdr:row>31</xdr:row>
      <xdr:rowOff>102241</xdr:rowOff>
    </xdr:to>
    <xdr:pic>
      <xdr:nvPicPr>
        <xdr:cNvPr id="20" name="Imagem 11">
          <a:extLst>
            <a:ext uri="{FF2B5EF4-FFF2-40B4-BE49-F238E27FC236}">
              <a16:creationId xmlns:a16="http://schemas.microsoft.com/office/drawing/2014/main" id="{2D631E1B-39EC-6ABE-8A50-2B6F6FDFBA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14550259" y="13154353"/>
          <a:ext cx="3103836" cy="1016641"/>
        </a:xfrm>
        <a:prstGeom prst="rect">
          <a:avLst/>
        </a:prstGeom>
      </xdr:spPr>
    </xdr:pic>
    <xdr:clientData/>
  </xdr:twoCellAnchor>
  <xdr:twoCellAnchor editAs="oneCell">
    <xdr:from>
      <xdr:col>15</xdr:col>
      <xdr:colOff>1413387</xdr:colOff>
      <xdr:row>30</xdr:row>
      <xdr:rowOff>107540</xdr:rowOff>
    </xdr:from>
    <xdr:to>
      <xdr:col>17</xdr:col>
      <xdr:colOff>673100</xdr:colOff>
      <xdr:row>36</xdr:row>
      <xdr:rowOff>209001</xdr:rowOff>
    </xdr:to>
    <xdr:pic>
      <xdr:nvPicPr>
        <xdr:cNvPr id="25" name="Imagem 15">
          <a:extLst>
            <a:ext uri="{FF2B5EF4-FFF2-40B4-BE49-F238E27FC236}">
              <a16:creationId xmlns:a16="http://schemas.microsoft.com/office/drawing/2014/main" id="{49C4E90A-3BE1-951E-62A1-00D060FFB12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15116687" y="13975940"/>
          <a:ext cx="2485513" cy="1473061"/>
        </a:xfrm>
        <a:prstGeom prst="rect">
          <a:avLst/>
        </a:prstGeom>
      </xdr:spPr>
    </xdr:pic>
    <xdr:clientData/>
  </xdr:twoCellAnchor>
  <xdr:twoCellAnchor editAs="oneCell">
    <xdr:from>
      <xdr:col>16</xdr:col>
      <xdr:colOff>1</xdr:colOff>
      <xdr:row>34</xdr:row>
      <xdr:rowOff>54429</xdr:rowOff>
    </xdr:from>
    <xdr:to>
      <xdr:col>17</xdr:col>
      <xdr:colOff>355601</xdr:colOff>
      <xdr:row>46</xdr:row>
      <xdr:rowOff>55006</xdr:rowOff>
    </xdr:to>
    <xdr:pic>
      <xdr:nvPicPr>
        <xdr:cNvPr id="27" name="Imagem 16">
          <a:extLst>
            <a:ext uri="{FF2B5EF4-FFF2-40B4-BE49-F238E27FC236}">
              <a16:creationId xmlns:a16="http://schemas.microsoft.com/office/drawing/2014/main" id="{08D0AD34-7C8E-4C9D-2584-2A58A92850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15316201" y="14837229"/>
          <a:ext cx="1968500" cy="2743777"/>
        </a:xfrm>
        <a:prstGeom prst="rect">
          <a:avLst/>
        </a:prstGeom>
      </xdr:spPr>
    </xdr:pic>
    <xdr:clientData/>
  </xdr:twoCellAnchor>
  <xdr:twoCellAnchor editAs="oneCell">
    <xdr:from>
      <xdr:col>16</xdr:col>
      <xdr:colOff>54428</xdr:colOff>
      <xdr:row>42</xdr:row>
      <xdr:rowOff>1</xdr:rowOff>
    </xdr:from>
    <xdr:to>
      <xdr:col>18</xdr:col>
      <xdr:colOff>361950</xdr:colOff>
      <xdr:row>48</xdr:row>
      <xdr:rowOff>43425</xdr:rowOff>
    </xdr:to>
    <xdr:pic>
      <xdr:nvPicPr>
        <xdr:cNvPr id="31" name="Imagem 17">
          <a:extLst>
            <a:ext uri="{FF2B5EF4-FFF2-40B4-BE49-F238E27FC236}">
              <a16:creationId xmlns:a16="http://schemas.microsoft.com/office/drawing/2014/main" id="{802C92B6-4219-2E15-EAD4-54C2EA9095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14559642" y="16328572"/>
          <a:ext cx="3374572" cy="1415024"/>
        </a:xfrm>
        <a:prstGeom prst="rect">
          <a:avLst/>
        </a:prstGeom>
      </xdr:spPr>
    </xdr:pic>
    <xdr:clientData/>
  </xdr:twoCellAnchor>
  <xdr:twoCellAnchor editAs="oneCell">
    <xdr:from>
      <xdr:col>13</xdr:col>
      <xdr:colOff>229913</xdr:colOff>
      <xdr:row>30</xdr:row>
      <xdr:rowOff>98535</xdr:rowOff>
    </xdr:from>
    <xdr:to>
      <xdr:col>14</xdr:col>
      <xdr:colOff>1051033</xdr:colOff>
      <xdr:row>36</xdr:row>
      <xdr:rowOff>4085</xdr:rowOff>
    </xdr:to>
    <xdr:pic>
      <xdr:nvPicPr>
        <xdr:cNvPr id="10" name="Imagem 9">
          <a:extLst>
            <a:ext uri="{FF2B5EF4-FFF2-40B4-BE49-F238E27FC236}">
              <a16:creationId xmlns:a16="http://schemas.microsoft.com/office/drawing/2014/main" id="{4C0FCD12-C89A-0887-D439-EC1F0734D9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10198318" y="13942630"/>
          <a:ext cx="2348405" cy="1285033"/>
        </a:xfrm>
        <a:prstGeom prst="rect">
          <a:avLst/>
        </a:prstGeom>
      </xdr:spPr>
    </xdr:pic>
    <xdr:clientData/>
  </xdr:twoCellAnchor>
  <xdr:twoCellAnchor editAs="oneCell">
    <xdr:from>
      <xdr:col>12</xdr:col>
      <xdr:colOff>1461596</xdr:colOff>
      <xdr:row>34</xdr:row>
      <xdr:rowOff>32846</xdr:rowOff>
    </xdr:from>
    <xdr:to>
      <xdr:col>14</xdr:col>
      <xdr:colOff>870389</xdr:colOff>
      <xdr:row>40</xdr:row>
      <xdr:rowOff>90607</xdr:rowOff>
    </xdr:to>
    <xdr:pic>
      <xdr:nvPicPr>
        <xdr:cNvPr id="11" name="Imagem 10">
          <a:extLst>
            <a:ext uri="{FF2B5EF4-FFF2-40B4-BE49-F238E27FC236}">
              <a16:creationId xmlns:a16="http://schemas.microsoft.com/office/drawing/2014/main" id="{922B6235-727D-4F92-EAA2-AA4C197BE1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9902717" y="14796596"/>
          <a:ext cx="2463362" cy="1437244"/>
        </a:xfrm>
        <a:prstGeom prst="rect">
          <a:avLst/>
        </a:prstGeom>
      </xdr:spPr>
    </xdr:pic>
    <xdr:clientData/>
  </xdr:twoCellAnchor>
  <xdr:twoCellAnchor editAs="oneCell">
    <xdr:from>
      <xdr:col>12</xdr:col>
      <xdr:colOff>1395905</xdr:colOff>
      <xdr:row>36</xdr:row>
      <xdr:rowOff>131379</xdr:rowOff>
    </xdr:from>
    <xdr:to>
      <xdr:col>14</xdr:col>
      <xdr:colOff>1395905</xdr:colOff>
      <xdr:row>42</xdr:row>
      <xdr:rowOff>41852</xdr:rowOff>
    </xdr:to>
    <xdr:pic>
      <xdr:nvPicPr>
        <xdr:cNvPr id="12" name="Imagem 11">
          <a:extLst>
            <a:ext uri="{FF2B5EF4-FFF2-40B4-BE49-F238E27FC236}">
              <a16:creationId xmlns:a16="http://schemas.microsoft.com/office/drawing/2014/main" id="{D0418FB2-9812-4437-4884-03FACCF41F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9837026" y="15354957"/>
          <a:ext cx="3054569" cy="1289955"/>
        </a:xfrm>
        <a:prstGeom prst="rect">
          <a:avLst/>
        </a:prstGeom>
      </xdr:spPr>
    </xdr:pic>
    <xdr:clientData/>
  </xdr:twoCellAnchor>
  <xdr:twoCellAnchor editAs="oneCell">
    <xdr:from>
      <xdr:col>15</xdr:col>
      <xdr:colOff>1231683</xdr:colOff>
      <xdr:row>40</xdr:row>
      <xdr:rowOff>164225</xdr:rowOff>
    </xdr:from>
    <xdr:to>
      <xdr:col>17</xdr:col>
      <xdr:colOff>1346639</xdr:colOff>
      <xdr:row>47</xdr:row>
      <xdr:rowOff>93032</xdr:rowOff>
    </xdr:to>
    <xdr:pic>
      <xdr:nvPicPr>
        <xdr:cNvPr id="17" name="Imagem 16">
          <a:extLst>
            <a:ext uri="{FF2B5EF4-FFF2-40B4-BE49-F238E27FC236}">
              <a16:creationId xmlns:a16="http://schemas.microsoft.com/office/drawing/2014/main" id="{7648BD30-C3E0-E8EE-CF23-88D60C81CC5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14254657" y="16307458"/>
          <a:ext cx="3169525" cy="1538203"/>
        </a:xfrm>
        <a:prstGeom prst="rect">
          <a:avLst/>
        </a:prstGeom>
      </xdr:spPr>
    </xdr:pic>
    <xdr:clientData/>
  </xdr:twoCellAnchor>
  <xdr:twoCellAnchor editAs="oneCell">
    <xdr:from>
      <xdr:col>13</xdr:col>
      <xdr:colOff>82113</xdr:colOff>
      <xdr:row>39</xdr:row>
      <xdr:rowOff>1</xdr:rowOff>
    </xdr:from>
    <xdr:to>
      <xdr:col>14</xdr:col>
      <xdr:colOff>443052</xdr:colOff>
      <xdr:row>45</xdr:row>
      <xdr:rowOff>16423</xdr:rowOff>
    </xdr:to>
    <xdr:pic>
      <xdr:nvPicPr>
        <xdr:cNvPr id="19" name="Imagem 18">
          <a:extLst>
            <a:ext uri="{FF2B5EF4-FFF2-40B4-BE49-F238E27FC236}">
              <a16:creationId xmlns:a16="http://schemas.microsoft.com/office/drawing/2014/main" id="{24B297EF-9973-C3A2-C401-BB17DC744C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10050518" y="15913320"/>
          <a:ext cx="1888224" cy="1395905"/>
        </a:xfrm>
        <a:prstGeom prst="rect">
          <a:avLst/>
        </a:prstGeom>
      </xdr:spPr>
    </xdr:pic>
    <xdr:clientData/>
  </xdr:twoCellAnchor>
  <xdr:twoCellAnchor editAs="oneCell">
    <xdr:from>
      <xdr:col>13</xdr:col>
      <xdr:colOff>32846</xdr:colOff>
      <xdr:row>42</xdr:row>
      <xdr:rowOff>180647</xdr:rowOff>
    </xdr:from>
    <xdr:to>
      <xdr:col>15</xdr:col>
      <xdr:colOff>131381</xdr:colOff>
      <xdr:row>48</xdr:row>
      <xdr:rowOff>39027</xdr:rowOff>
    </xdr:to>
    <xdr:pic>
      <xdr:nvPicPr>
        <xdr:cNvPr id="21" name="Imagem 20">
          <a:extLst>
            <a:ext uri="{FF2B5EF4-FFF2-40B4-BE49-F238E27FC236}">
              <a16:creationId xmlns:a16="http://schemas.microsoft.com/office/drawing/2014/main" id="{73B67C8C-38F5-FE38-0FF8-6BF4226B703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10001251" y="16783707"/>
          <a:ext cx="3153104" cy="1237863"/>
        </a:xfrm>
        <a:prstGeom prst="rect">
          <a:avLst/>
        </a:prstGeom>
      </xdr:spPr>
    </xdr:pic>
    <xdr:clientData/>
  </xdr:twoCellAnchor>
  <xdr:twoCellAnchor editAs="oneCell">
    <xdr:from>
      <xdr:col>15</xdr:col>
      <xdr:colOff>1067458</xdr:colOff>
      <xdr:row>44</xdr:row>
      <xdr:rowOff>76492</xdr:rowOff>
    </xdr:from>
    <xdr:to>
      <xdr:col>18</xdr:col>
      <xdr:colOff>147800</xdr:colOff>
      <xdr:row>50</xdr:row>
      <xdr:rowOff>180647</xdr:rowOff>
    </xdr:to>
    <xdr:pic>
      <xdr:nvPicPr>
        <xdr:cNvPr id="22" name="Imagem 21">
          <a:extLst>
            <a:ext uri="{FF2B5EF4-FFF2-40B4-BE49-F238E27FC236}">
              <a16:creationId xmlns:a16="http://schemas.microsoft.com/office/drawing/2014/main" id="{C483AD7A-61B9-A2C2-2A47-32AF3FF0888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14090432" y="17139380"/>
          <a:ext cx="3662196" cy="1450793"/>
        </a:xfrm>
        <a:prstGeom prst="rect">
          <a:avLst/>
        </a:prstGeom>
      </xdr:spPr>
    </xdr:pic>
    <xdr:clientData/>
  </xdr:twoCellAnchor>
</xdr:wsDr>
</file>

<file path=xl/drawings/drawing23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168993</xdr:colOff>
      <xdr:row>1</xdr:row>
      <xdr:rowOff>107541</xdr:rowOff>
    </xdr:from>
    <xdr:to>
      <xdr:col>2</xdr:col>
      <xdr:colOff>1115685</xdr:colOff>
      <xdr:row>3</xdr:row>
      <xdr:rowOff>295695</xdr:rowOff>
    </xdr:to>
    <xdr:pic>
      <xdr:nvPicPr>
        <xdr:cNvPr id="2" name="Imagem 1">
          <a:extLst>
            <a:ext uri="{FF2B5EF4-FFF2-40B4-BE49-F238E27FC236}">
              <a16:creationId xmlns:a16="http://schemas.microsoft.com/office/drawing/2014/main" id="{48BA26AF-F33C-4E6B-8029-10BFB1ECB5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69043" y="250416"/>
          <a:ext cx="946692" cy="988254"/>
        </a:xfrm>
        <a:prstGeom prst="rect">
          <a:avLst/>
        </a:prstGeom>
      </xdr:spPr>
    </xdr:pic>
    <xdr:clientData/>
  </xdr:twoCellAnchor>
  <xdr:oneCellAnchor>
    <xdr:from>
      <xdr:col>17</xdr:col>
      <xdr:colOff>1223949</xdr:colOff>
      <xdr:row>0</xdr:row>
      <xdr:rowOff>0</xdr:rowOff>
    </xdr:from>
    <xdr:ext cx="646896" cy="677573"/>
    <xdr:pic>
      <xdr:nvPicPr>
        <xdr:cNvPr id="3" name="Gráfico 2" descr="Início com preenchimento sólido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6552C878-FE10-4C43-B4BC-1503D13473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  <a:ext uri="{96DAC541-7B7A-43D3-8B79-37D633B846F1}">
              <asvg:svgBlip xmlns:asvg="http://schemas.microsoft.com/office/drawing/2016/SVG/main" r:embed="rId4"/>
            </a:ext>
          </a:extLst>
        </a:blip>
        <a:stretch>
          <a:fillRect/>
        </a:stretch>
      </xdr:blipFill>
      <xdr:spPr>
        <a:xfrm>
          <a:off x="17321199" y="0"/>
          <a:ext cx="646896" cy="677573"/>
        </a:xfrm>
        <a:prstGeom prst="rect">
          <a:avLst/>
        </a:prstGeom>
      </xdr:spPr>
    </xdr:pic>
    <xdr:clientData/>
  </xdr:oneCellAnchor>
  <xdr:twoCellAnchor>
    <xdr:from>
      <xdr:col>17</xdr:col>
      <xdr:colOff>1077423</xdr:colOff>
      <xdr:row>1</xdr:row>
      <xdr:rowOff>473774</xdr:rowOff>
    </xdr:from>
    <xdr:to>
      <xdr:col>18</xdr:col>
      <xdr:colOff>465102</xdr:colOff>
      <xdr:row>2</xdr:row>
      <xdr:rowOff>188024</xdr:rowOff>
    </xdr:to>
    <xdr:sp macro="" textlink="">
      <xdr:nvSpPr>
        <xdr:cNvPr id="4" name="TextBox 18">
          <a:extLst>
            <a:ext uri="{FF2B5EF4-FFF2-40B4-BE49-F238E27FC236}">
              <a16:creationId xmlns:a16="http://schemas.microsoft.com/office/drawing/2014/main" id="{5DB1D1A0-1425-492E-BCE0-208CFAE3B02E}"/>
            </a:ext>
          </a:extLst>
        </xdr:cNvPr>
        <xdr:cNvSpPr txBox="1"/>
      </xdr:nvSpPr>
      <xdr:spPr>
        <a:xfrm>
          <a:off x="17174673" y="616649"/>
          <a:ext cx="921204" cy="26670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algn="ctr"/>
          <a:r>
            <a:rPr lang="es-MX" sz="1200">
              <a:solidFill>
                <a:schemeClr val="tx1">
                  <a:lumMod val="75000"/>
                  <a:lumOff val="25000"/>
                </a:schemeClr>
              </a:solidFill>
              <a:latin typeface="Century Gothic" panose="020B0502020202020204" pitchFamily="34" charset="0"/>
            </a:rPr>
            <a:t>Inicio</a:t>
          </a:r>
        </a:p>
      </xdr:txBody>
    </xdr:sp>
    <xdr:clientData/>
  </xdr:twoCellAnchor>
  <xdr:twoCellAnchor>
    <xdr:from>
      <xdr:col>18</xdr:col>
      <xdr:colOff>331751</xdr:colOff>
      <xdr:row>1</xdr:row>
      <xdr:rowOff>487381</xdr:rowOff>
    </xdr:from>
    <xdr:to>
      <xdr:col>18</xdr:col>
      <xdr:colOff>1335959</xdr:colOff>
      <xdr:row>2</xdr:row>
      <xdr:rowOff>232443</xdr:rowOff>
    </xdr:to>
    <xdr:sp macro="" textlink="">
      <xdr:nvSpPr>
        <xdr:cNvPr id="5" name="TextBox 19">
          <a:hlinkClick xmlns:r="http://schemas.openxmlformats.org/officeDocument/2006/relationships" r:id="rId5"/>
          <a:extLst>
            <a:ext uri="{FF2B5EF4-FFF2-40B4-BE49-F238E27FC236}">
              <a16:creationId xmlns:a16="http://schemas.microsoft.com/office/drawing/2014/main" id="{E9F2BE82-9AB3-419C-8A21-233B909062AD}"/>
            </a:ext>
          </a:extLst>
        </xdr:cNvPr>
        <xdr:cNvSpPr txBox="1"/>
      </xdr:nvSpPr>
      <xdr:spPr>
        <a:xfrm>
          <a:off x="17962526" y="630256"/>
          <a:ext cx="1004208" cy="297512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algn="ctr"/>
          <a:r>
            <a:rPr lang="es-MX" sz="1200">
              <a:solidFill>
                <a:schemeClr val="tx1">
                  <a:lumMod val="75000"/>
                  <a:lumOff val="25000"/>
                </a:schemeClr>
              </a:solidFill>
              <a:latin typeface="Century Gothic" panose="020B0502020202020204" pitchFamily="34" charset="0"/>
            </a:rPr>
            <a:t>Seguiente</a:t>
          </a:r>
        </a:p>
      </xdr:txBody>
    </xdr:sp>
    <xdr:clientData/>
  </xdr:twoCellAnchor>
  <xdr:twoCellAnchor>
    <xdr:from>
      <xdr:col>17</xdr:col>
      <xdr:colOff>307258</xdr:colOff>
      <xdr:row>1</xdr:row>
      <xdr:rowOff>476495</xdr:rowOff>
    </xdr:from>
    <xdr:to>
      <xdr:col>17</xdr:col>
      <xdr:colOff>1311466</xdr:colOff>
      <xdr:row>2</xdr:row>
      <xdr:rowOff>221557</xdr:rowOff>
    </xdr:to>
    <xdr:sp macro="" textlink="">
      <xdr:nvSpPr>
        <xdr:cNvPr id="6" name="TextBox 22">
          <a:hlinkClick xmlns:r="http://schemas.openxmlformats.org/officeDocument/2006/relationships" r:id="rId6"/>
          <a:extLst>
            <a:ext uri="{FF2B5EF4-FFF2-40B4-BE49-F238E27FC236}">
              <a16:creationId xmlns:a16="http://schemas.microsoft.com/office/drawing/2014/main" id="{EA84A70D-97E8-49B4-A5A6-0270B0E07540}"/>
            </a:ext>
          </a:extLst>
        </xdr:cNvPr>
        <xdr:cNvSpPr txBox="1"/>
      </xdr:nvSpPr>
      <xdr:spPr>
        <a:xfrm>
          <a:off x="16404508" y="619370"/>
          <a:ext cx="1004208" cy="297512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algn="ctr"/>
          <a:r>
            <a:rPr lang="es-MX" sz="1200">
              <a:solidFill>
                <a:schemeClr val="tx1">
                  <a:lumMod val="75000"/>
                  <a:lumOff val="25000"/>
                </a:schemeClr>
              </a:solidFill>
              <a:latin typeface="Century Gothic" panose="020B0502020202020204" pitchFamily="34" charset="0"/>
            </a:rPr>
            <a:t>Anterior</a:t>
          </a:r>
        </a:p>
      </xdr:txBody>
    </xdr:sp>
    <xdr:clientData/>
  </xdr:twoCellAnchor>
  <xdr:twoCellAnchor>
    <xdr:from>
      <xdr:col>18</xdr:col>
      <xdr:colOff>730442</xdr:colOff>
      <xdr:row>0</xdr:row>
      <xdr:rowOff>101773</xdr:rowOff>
    </xdr:from>
    <xdr:to>
      <xdr:col>18</xdr:col>
      <xdr:colOff>1111442</xdr:colOff>
      <xdr:row>1</xdr:row>
      <xdr:rowOff>446563</xdr:rowOff>
    </xdr:to>
    <xdr:sp macro="" textlink="">
      <xdr:nvSpPr>
        <xdr:cNvPr id="7" name="Isosceles Triangle 23">
          <a:hlinkClick xmlns:r="http://schemas.openxmlformats.org/officeDocument/2006/relationships" r:id="rId5"/>
          <a:extLst>
            <a:ext uri="{FF2B5EF4-FFF2-40B4-BE49-F238E27FC236}">
              <a16:creationId xmlns:a16="http://schemas.microsoft.com/office/drawing/2014/main" id="{129590F7-AB45-4A9E-8FA6-9A324D05CB45}"/>
            </a:ext>
          </a:extLst>
        </xdr:cNvPr>
        <xdr:cNvSpPr/>
      </xdr:nvSpPr>
      <xdr:spPr>
        <a:xfrm rot="5400000">
          <a:off x="18307884" y="155106"/>
          <a:ext cx="487665" cy="381000"/>
        </a:xfrm>
        <a:prstGeom prst="triangle">
          <a:avLst/>
        </a:prstGeom>
        <a:solidFill>
          <a:schemeClr val="tx1">
            <a:lumMod val="75000"/>
            <a:lumOff val="25000"/>
          </a:schemeClr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marL="0" indent="0" algn="l"/>
          <a:endParaRPr lang="es-MX" sz="1100">
            <a:solidFill>
              <a:schemeClr val="lt1"/>
            </a:solidFill>
            <a:latin typeface="+mn-lt"/>
            <a:ea typeface="+mn-ea"/>
            <a:cs typeface="+mn-cs"/>
          </a:endParaRPr>
        </a:p>
      </xdr:txBody>
    </xdr:sp>
    <xdr:clientData/>
  </xdr:twoCellAnchor>
  <xdr:twoCellAnchor>
    <xdr:from>
      <xdr:col>17</xdr:col>
      <xdr:colOff>603277</xdr:colOff>
      <xdr:row>0</xdr:row>
      <xdr:rowOff>135420</xdr:rowOff>
    </xdr:from>
    <xdr:to>
      <xdr:col>17</xdr:col>
      <xdr:colOff>984277</xdr:colOff>
      <xdr:row>1</xdr:row>
      <xdr:rowOff>480210</xdr:rowOff>
    </xdr:to>
    <xdr:sp macro="" textlink="">
      <xdr:nvSpPr>
        <xdr:cNvPr id="8" name="Isosceles Triangle 25">
          <a:hlinkClick xmlns:r="http://schemas.openxmlformats.org/officeDocument/2006/relationships" r:id="rId6"/>
          <a:extLst>
            <a:ext uri="{FF2B5EF4-FFF2-40B4-BE49-F238E27FC236}">
              <a16:creationId xmlns:a16="http://schemas.microsoft.com/office/drawing/2014/main" id="{15635FD4-2FA1-43B9-BC29-B3F2716B86C5}"/>
            </a:ext>
          </a:extLst>
        </xdr:cNvPr>
        <xdr:cNvSpPr/>
      </xdr:nvSpPr>
      <xdr:spPr>
        <a:xfrm rot="16200000">
          <a:off x="16647194" y="188753"/>
          <a:ext cx="487665" cy="381000"/>
        </a:xfrm>
        <a:prstGeom prst="triangle">
          <a:avLst/>
        </a:prstGeom>
        <a:solidFill>
          <a:schemeClr val="tx1">
            <a:lumMod val="75000"/>
            <a:lumOff val="25000"/>
          </a:schemeClr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marL="0" indent="0" algn="l"/>
          <a:endParaRPr lang="es-MX" sz="1100">
            <a:solidFill>
              <a:schemeClr val="lt1"/>
            </a:solidFill>
            <a:latin typeface="+mn-lt"/>
            <a:ea typeface="+mn-ea"/>
            <a:cs typeface="+mn-cs"/>
          </a:endParaRPr>
        </a:p>
      </xdr:txBody>
    </xdr:sp>
    <xdr:clientData/>
  </xdr:twoCellAnchor>
  <xdr:twoCellAnchor>
    <xdr:from>
      <xdr:col>10</xdr:col>
      <xdr:colOff>61452</xdr:colOff>
      <xdr:row>0</xdr:row>
      <xdr:rowOff>61452</xdr:rowOff>
    </xdr:from>
    <xdr:to>
      <xdr:col>11</xdr:col>
      <xdr:colOff>431390</xdr:colOff>
      <xdr:row>1</xdr:row>
      <xdr:rowOff>216310</xdr:rowOff>
    </xdr:to>
    <xdr:sp macro="" textlink="">
      <xdr:nvSpPr>
        <xdr:cNvPr id="9" name="Retângulo 8">
          <a:hlinkClick xmlns:r="http://schemas.openxmlformats.org/officeDocument/2006/relationships" r:id="rId7"/>
          <a:extLst>
            <a:ext uri="{FF2B5EF4-FFF2-40B4-BE49-F238E27FC236}">
              <a16:creationId xmlns:a16="http://schemas.microsoft.com/office/drawing/2014/main" id="{49734004-4777-4631-804C-2D4077BD3EAB}"/>
            </a:ext>
          </a:extLst>
        </xdr:cNvPr>
        <xdr:cNvSpPr/>
      </xdr:nvSpPr>
      <xdr:spPr>
        <a:xfrm>
          <a:off x="5424027" y="61452"/>
          <a:ext cx="1903463" cy="297733"/>
        </a:xfrm>
        <a:prstGeom prst="rect">
          <a:avLst/>
        </a:prstGeom>
        <a:solidFill>
          <a:schemeClr val="bg1"/>
        </a:solidFill>
        <a:ln>
          <a:solidFill>
            <a:schemeClr val="bg2">
              <a:lumMod val="75000"/>
            </a:schemeClr>
          </a:solidFill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ctr"/>
          <a:r>
            <a:rPr lang="pt-BR" sz="1600" b="1">
              <a:solidFill>
                <a:sysClr val="windowText" lastClr="000000"/>
              </a:solidFill>
              <a:latin typeface="Century Gothic" panose="020B0502020202020204" pitchFamily="34" charset="0"/>
            </a:rPr>
            <a:t>INSTRUÇÕES</a:t>
          </a:r>
        </a:p>
      </xdr:txBody>
    </xdr:sp>
    <xdr:clientData/>
  </xdr:twoCellAnchor>
  <xdr:twoCellAnchor>
    <xdr:from>
      <xdr:col>10</xdr:col>
      <xdr:colOff>107540</xdr:colOff>
      <xdr:row>1</xdr:row>
      <xdr:rowOff>384073</xdr:rowOff>
    </xdr:from>
    <xdr:to>
      <xdr:col>10</xdr:col>
      <xdr:colOff>1115344</xdr:colOff>
      <xdr:row>4</xdr:row>
      <xdr:rowOff>66721</xdr:rowOff>
    </xdr:to>
    <xdr:grpSp>
      <xdr:nvGrpSpPr>
        <xdr:cNvPr id="13" name="Group 14">
          <a:hlinkClick xmlns:r="http://schemas.openxmlformats.org/officeDocument/2006/relationships" r:id="rId8"/>
          <a:extLst>
            <a:ext uri="{FF2B5EF4-FFF2-40B4-BE49-F238E27FC236}">
              <a16:creationId xmlns:a16="http://schemas.microsoft.com/office/drawing/2014/main" id="{AFA2D15F-301D-42D6-998B-1B54FEAECEB9}"/>
            </a:ext>
          </a:extLst>
        </xdr:cNvPr>
        <xdr:cNvGrpSpPr/>
      </xdr:nvGrpSpPr>
      <xdr:grpSpPr>
        <a:xfrm>
          <a:off x="5759040" y="526948"/>
          <a:ext cx="1007804" cy="936773"/>
          <a:chOff x="1766260" y="812959"/>
          <a:chExt cx="1113414" cy="1033899"/>
        </a:xfrm>
      </xdr:grpSpPr>
      <xdr:sp macro="" textlink="">
        <xdr:nvSpPr>
          <xdr:cNvPr id="14" name="Elipse 4">
            <a:extLst>
              <a:ext uri="{FF2B5EF4-FFF2-40B4-BE49-F238E27FC236}">
                <a16:creationId xmlns:a16="http://schemas.microsoft.com/office/drawing/2014/main" id="{5BBBC137-FB85-771A-E941-DBC59C5DB2DD}"/>
              </a:ext>
            </a:extLst>
          </xdr:cNvPr>
          <xdr:cNvSpPr/>
        </xdr:nvSpPr>
        <xdr:spPr>
          <a:xfrm>
            <a:off x="1766260" y="812959"/>
            <a:ext cx="1113414" cy="1033899"/>
          </a:xfrm>
          <a:prstGeom prst="ellipse">
            <a:avLst/>
          </a:prstGeom>
          <a:solidFill>
            <a:schemeClr val="bg1"/>
          </a:solidFill>
          <a:ln>
            <a:solidFill>
              <a:schemeClr val="bg1">
                <a:lumMod val="85000"/>
              </a:schemeClr>
            </a:solidFill>
          </a:ln>
          <a:effectLst>
            <a:outerShdw blurRad="50800" dist="38100" dir="2700000" algn="tl" rotWithShape="0">
              <a:prstClr val="black">
                <a:alpha val="40000"/>
              </a:prstClr>
            </a:outerShdw>
          </a:effectLst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b"/>
          <a:lstStyle/>
          <a:p>
            <a:pPr lvl="0" algn="ctr"/>
            <a:endParaRPr lang="pt-BR" sz="1100">
              <a:latin typeface="Century Gothic" panose="020B0502020202020204" pitchFamily="34" charset="0"/>
            </a:endParaRPr>
          </a:p>
        </xdr:txBody>
      </xdr:sp>
      <xdr:pic>
        <xdr:nvPicPr>
          <xdr:cNvPr id="15" name="Imagem 5">
            <a:extLst>
              <a:ext uri="{FF2B5EF4-FFF2-40B4-BE49-F238E27FC236}">
                <a16:creationId xmlns:a16="http://schemas.microsoft.com/office/drawing/2014/main" id="{36B3013E-016D-3C90-9102-7A9CAB521558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9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1804720" y="853022"/>
            <a:ext cx="998039" cy="933416"/>
          </a:xfrm>
          <a:prstGeom prst="rect">
            <a:avLst/>
          </a:prstGeom>
        </xdr:spPr>
      </xdr:pic>
    </xdr:grpSp>
    <xdr:clientData/>
  </xdr:twoCellAnchor>
  <xdr:twoCellAnchor editAs="oneCell">
    <xdr:from>
      <xdr:col>10</xdr:col>
      <xdr:colOff>1</xdr:colOff>
      <xdr:row>27</xdr:row>
      <xdr:rowOff>0</xdr:rowOff>
    </xdr:from>
    <xdr:to>
      <xdr:col>11</xdr:col>
      <xdr:colOff>1323976</xdr:colOff>
      <xdr:row>33</xdr:row>
      <xdr:rowOff>50505</xdr:rowOff>
    </xdr:to>
    <xdr:pic>
      <xdr:nvPicPr>
        <xdr:cNvPr id="11" name="Imagem 9">
          <a:extLst>
            <a:ext uri="{FF2B5EF4-FFF2-40B4-BE49-F238E27FC236}">
              <a16:creationId xmlns:a16="http://schemas.microsoft.com/office/drawing/2014/main" id="{84E1B499-6FA5-782B-E173-CA604084971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5386553" y="13154353"/>
          <a:ext cx="2857500" cy="1422105"/>
        </a:xfrm>
        <a:prstGeom prst="rect">
          <a:avLst/>
        </a:prstGeom>
      </xdr:spPr>
    </xdr:pic>
    <xdr:clientData/>
  </xdr:twoCellAnchor>
  <xdr:twoCellAnchor editAs="oneCell">
    <xdr:from>
      <xdr:col>13</xdr:col>
      <xdr:colOff>0</xdr:colOff>
      <xdr:row>28</xdr:row>
      <xdr:rowOff>0</xdr:rowOff>
    </xdr:from>
    <xdr:to>
      <xdr:col>14</xdr:col>
      <xdr:colOff>1241863</xdr:colOff>
      <xdr:row>33</xdr:row>
      <xdr:rowOff>86101</xdr:rowOff>
    </xdr:to>
    <xdr:pic>
      <xdr:nvPicPr>
        <xdr:cNvPr id="16" name="Imagem 10">
          <a:extLst>
            <a:ext uri="{FF2B5EF4-FFF2-40B4-BE49-F238E27FC236}">
              <a16:creationId xmlns:a16="http://schemas.microsoft.com/office/drawing/2014/main" id="{29AFB8CA-D3E4-B718-DC94-7CEE0720CC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9968405" y="13384267"/>
          <a:ext cx="2775388" cy="1229101"/>
        </a:xfrm>
        <a:prstGeom prst="rect">
          <a:avLst/>
        </a:prstGeom>
      </xdr:spPr>
    </xdr:pic>
    <xdr:clientData/>
  </xdr:twoCellAnchor>
</xdr:wsDr>
</file>

<file path=xl/drawings/drawing24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168993</xdr:colOff>
      <xdr:row>1</xdr:row>
      <xdr:rowOff>107541</xdr:rowOff>
    </xdr:from>
    <xdr:to>
      <xdr:col>2</xdr:col>
      <xdr:colOff>1115685</xdr:colOff>
      <xdr:row>3</xdr:row>
      <xdr:rowOff>295695</xdr:rowOff>
    </xdr:to>
    <xdr:pic>
      <xdr:nvPicPr>
        <xdr:cNvPr id="2" name="Imagem 1">
          <a:extLst>
            <a:ext uri="{FF2B5EF4-FFF2-40B4-BE49-F238E27FC236}">
              <a16:creationId xmlns:a16="http://schemas.microsoft.com/office/drawing/2014/main" id="{29CAEE97-D8E8-42A3-81F9-CB3EE95B14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69043" y="250416"/>
          <a:ext cx="946692" cy="988254"/>
        </a:xfrm>
        <a:prstGeom prst="rect">
          <a:avLst/>
        </a:prstGeom>
      </xdr:spPr>
    </xdr:pic>
    <xdr:clientData/>
  </xdr:twoCellAnchor>
  <xdr:oneCellAnchor>
    <xdr:from>
      <xdr:col>17</xdr:col>
      <xdr:colOff>1223949</xdr:colOff>
      <xdr:row>0</xdr:row>
      <xdr:rowOff>0</xdr:rowOff>
    </xdr:from>
    <xdr:ext cx="646896" cy="677573"/>
    <xdr:pic>
      <xdr:nvPicPr>
        <xdr:cNvPr id="3" name="Gráfico 2" descr="Início com preenchimento sólido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F1AF0FD6-8902-42F3-A020-9214267EC2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  <a:ext uri="{96DAC541-7B7A-43D3-8B79-37D633B846F1}">
              <asvg:svgBlip xmlns:asvg="http://schemas.microsoft.com/office/drawing/2016/SVG/main" r:embed="rId4"/>
            </a:ext>
          </a:extLst>
        </a:blip>
        <a:stretch>
          <a:fillRect/>
        </a:stretch>
      </xdr:blipFill>
      <xdr:spPr>
        <a:xfrm>
          <a:off x="17321199" y="0"/>
          <a:ext cx="646896" cy="677573"/>
        </a:xfrm>
        <a:prstGeom prst="rect">
          <a:avLst/>
        </a:prstGeom>
      </xdr:spPr>
    </xdr:pic>
    <xdr:clientData/>
  </xdr:oneCellAnchor>
  <xdr:twoCellAnchor>
    <xdr:from>
      <xdr:col>17</xdr:col>
      <xdr:colOff>1077423</xdr:colOff>
      <xdr:row>1</xdr:row>
      <xdr:rowOff>473774</xdr:rowOff>
    </xdr:from>
    <xdr:to>
      <xdr:col>18</xdr:col>
      <xdr:colOff>465102</xdr:colOff>
      <xdr:row>2</xdr:row>
      <xdr:rowOff>188024</xdr:rowOff>
    </xdr:to>
    <xdr:sp macro="" textlink="">
      <xdr:nvSpPr>
        <xdr:cNvPr id="4" name="TextBox 18">
          <a:extLst>
            <a:ext uri="{FF2B5EF4-FFF2-40B4-BE49-F238E27FC236}">
              <a16:creationId xmlns:a16="http://schemas.microsoft.com/office/drawing/2014/main" id="{6FED7ACE-8CE9-4DA3-ABDD-340E688480B1}"/>
            </a:ext>
          </a:extLst>
        </xdr:cNvPr>
        <xdr:cNvSpPr txBox="1"/>
      </xdr:nvSpPr>
      <xdr:spPr>
        <a:xfrm>
          <a:off x="17174673" y="616649"/>
          <a:ext cx="921204" cy="26670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algn="ctr"/>
          <a:r>
            <a:rPr lang="es-MX" sz="1200">
              <a:solidFill>
                <a:schemeClr val="tx1">
                  <a:lumMod val="75000"/>
                  <a:lumOff val="25000"/>
                </a:schemeClr>
              </a:solidFill>
              <a:latin typeface="Century Gothic" panose="020B0502020202020204" pitchFamily="34" charset="0"/>
            </a:rPr>
            <a:t>Inicio</a:t>
          </a:r>
        </a:p>
      </xdr:txBody>
    </xdr:sp>
    <xdr:clientData/>
  </xdr:twoCellAnchor>
  <xdr:twoCellAnchor>
    <xdr:from>
      <xdr:col>18</xdr:col>
      <xdr:colOff>331751</xdr:colOff>
      <xdr:row>1</xdr:row>
      <xdr:rowOff>487381</xdr:rowOff>
    </xdr:from>
    <xdr:to>
      <xdr:col>18</xdr:col>
      <xdr:colOff>1335959</xdr:colOff>
      <xdr:row>2</xdr:row>
      <xdr:rowOff>232443</xdr:rowOff>
    </xdr:to>
    <xdr:sp macro="" textlink="">
      <xdr:nvSpPr>
        <xdr:cNvPr id="5" name="TextBox 19">
          <a:hlinkClick xmlns:r="http://schemas.openxmlformats.org/officeDocument/2006/relationships" r:id="rId5"/>
          <a:extLst>
            <a:ext uri="{FF2B5EF4-FFF2-40B4-BE49-F238E27FC236}">
              <a16:creationId xmlns:a16="http://schemas.microsoft.com/office/drawing/2014/main" id="{85218152-9A9D-4835-81A8-62BBC3D8D838}"/>
            </a:ext>
          </a:extLst>
        </xdr:cNvPr>
        <xdr:cNvSpPr txBox="1"/>
      </xdr:nvSpPr>
      <xdr:spPr>
        <a:xfrm>
          <a:off x="17962526" y="630256"/>
          <a:ext cx="1004208" cy="297512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algn="ctr"/>
          <a:r>
            <a:rPr lang="es-MX" sz="1200">
              <a:solidFill>
                <a:schemeClr val="tx1">
                  <a:lumMod val="75000"/>
                  <a:lumOff val="25000"/>
                </a:schemeClr>
              </a:solidFill>
              <a:latin typeface="Century Gothic" panose="020B0502020202020204" pitchFamily="34" charset="0"/>
            </a:rPr>
            <a:t>Seguiente</a:t>
          </a:r>
        </a:p>
      </xdr:txBody>
    </xdr:sp>
    <xdr:clientData/>
  </xdr:twoCellAnchor>
  <xdr:twoCellAnchor>
    <xdr:from>
      <xdr:col>17</xdr:col>
      <xdr:colOff>307258</xdr:colOff>
      <xdr:row>1</xdr:row>
      <xdr:rowOff>476495</xdr:rowOff>
    </xdr:from>
    <xdr:to>
      <xdr:col>17</xdr:col>
      <xdr:colOff>1311466</xdr:colOff>
      <xdr:row>2</xdr:row>
      <xdr:rowOff>221557</xdr:rowOff>
    </xdr:to>
    <xdr:sp macro="" textlink="">
      <xdr:nvSpPr>
        <xdr:cNvPr id="6" name="TextBox 22">
          <a:hlinkClick xmlns:r="http://schemas.openxmlformats.org/officeDocument/2006/relationships" r:id="rId6"/>
          <a:extLst>
            <a:ext uri="{FF2B5EF4-FFF2-40B4-BE49-F238E27FC236}">
              <a16:creationId xmlns:a16="http://schemas.microsoft.com/office/drawing/2014/main" id="{2F7BD50E-E8B6-4CE0-84F8-D0ADEC03CD5C}"/>
            </a:ext>
          </a:extLst>
        </xdr:cNvPr>
        <xdr:cNvSpPr txBox="1"/>
      </xdr:nvSpPr>
      <xdr:spPr>
        <a:xfrm>
          <a:off x="16404508" y="619370"/>
          <a:ext cx="1004208" cy="297512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algn="ctr"/>
          <a:r>
            <a:rPr lang="es-MX" sz="1200">
              <a:solidFill>
                <a:schemeClr val="tx1">
                  <a:lumMod val="75000"/>
                  <a:lumOff val="25000"/>
                </a:schemeClr>
              </a:solidFill>
              <a:latin typeface="Century Gothic" panose="020B0502020202020204" pitchFamily="34" charset="0"/>
            </a:rPr>
            <a:t>Anterior</a:t>
          </a:r>
        </a:p>
      </xdr:txBody>
    </xdr:sp>
    <xdr:clientData/>
  </xdr:twoCellAnchor>
  <xdr:twoCellAnchor>
    <xdr:from>
      <xdr:col>18</xdr:col>
      <xdr:colOff>730442</xdr:colOff>
      <xdr:row>0</xdr:row>
      <xdr:rowOff>101773</xdr:rowOff>
    </xdr:from>
    <xdr:to>
      <xdr:col>18</xdr:col>
      <xdr:colOff>1111442</xdr:colOff>
      <xdr:row>1</xdr:row>
      <xdr:rowOff>446563</xdr:rowOff>
    </xdr:to>
    <xdr:sp macro="" textlink="">
      <xdr:nvSpPr>
        <xdr:cNvPr id="7" name="Isosceles Triangle 23">
          <a:hlinkClick xmlns:r="http://schemas.openxmlformats.org/officeDocument/2006/relationships" r:id="rId5"/>
          <a:extLst>
            <a:ext uri="{FF2B5EF4-FFF2-40B4-BE49-F238E27FC236}">
              <a16:creationId xmlns:a16="http://schemas.microsoft.com/office/drawing/2014/main" id="{3C0F2EF0-5186-4C1F-89CC-6525D8117F65}"/>
            </a:ext>
          </a:extLst>
        </xdr:cNvPr>
        <xdr:cNvSpPr/>
      </xdr:nvSpPr>
      <xdr:spPr>
        <a:xfrm rot="5400000">
          <a:off x="18307884" y="155106"/>
          <a:ext cx="487665" cy="381000"/>
        </a:xfrm>
        <a:prstGeom prst="triangle">
          <a:avLst/>
        </a:prstGeom>
        <a:solidFill>
          <a:schemeClr val="tx1">
            <a:lumMod val="75000"/>
            <a:lumOff val="25000"/>
          </a:schemeClr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marL="0" indent="0" algn="l"/>
          <a:endParaRPr lang="es-MX" sz="1100">
            <a:solidFill>
              <a:schemeClr val="lt1"/>
            </a:solidFill>
            <a:latin typeface="+mn-lt"/>
            <a:ea typeface="+mn-ea"/>
            <a:cs typeface="+mn-cs"/>
          </a:endParaRPr>
        </a:p>
      </xdr:txBody>
    </xdr:sp>
    <xdr:clientData/>
  </xdr:twoCellAnchor>
  <xdr:twoCellAnchor>
    <xdr:from>
      <xdr:col>17</xdr:col>
      <xdr:colOff>603277</xdr:colOff>
      <xdr:row>0</xdr:row>
      <xdr:rowOff>135420</xdr:rowOff>
    </xdr:from>
    <xdr:to>
      <xdr:col>17</xdr:col>
      <xdr:colOff>984277</xdr:colOff>
      <xdr:row>1</xdr:row>
      <xdr:rowOff>480210</xdr:rowOff>
    </xdr:to>
    <xdr:sp macro="" textlink="">
      <xdr:nvSpPr>
        <xdr:cNvPr id="8" name="Isosceles Triangle 25">
          <a:hlinkClick xmlns:r="http://schemas.openxmlformats.org/officeDocument/2006/relationships" r:id="rId6"/>
          <a:extLst>
            <a:ext uri="{FF2B5EF4-FFF2-40B4-BE49-F238E27FC236}">
              <a16:creationId xmlns:a16="http://schemas.microsoft.com/office/drawing/2014/main" id="{26C2C0EF-65A7-4919-AFFF-F942E0675B08}"/>
            </a:ext>
          </a:extLst>
        </xdr:cNvPr>
        <xdr:cNvSpPr/>
      </xdr:nvSpPr>
      <xdr:spPr>
        <a:xfrm rot="16200000">
          <a:off x="16647194" y="188753"/>
          <a:ext cx="487665" cy="381000"/>
        </a:xfrm>
        <a:prstGeom prst="triangle">
          <a:avLst/>
        </a:prstGeom>
        <a:solidFill>
          <a:schemeClr val="tx1">
            <a:lumMod val="75000"/>
            <a:lumOff val="25000"/>
          </a:schemeClr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marL="0" indent="0" algn="l"/>
          <a:endParaRPr lang="es-MX" sz="1100">
            <a:solidFill>
              <a:schemeClr val="lt1"/>
            </a:solidFill>
            <a:latin typeface="+mn-lt"/>
            <a:ea typeface="+mn-ea"/>
            <a:cs typeface="+mn-cs"/>
          </a:endParaRPr>
        </a:p>
      </xdr:txBody>
    </xdr:sp>
    <xdr:clientData/>
  </xdr:twoCellAnchor>
  <xdr:twoCellAnchor>
    <xdr:from>
      <xdr:col>10</xdr:col>
      <xdr:colOff>61452</xdr:colOff>
      <xdr:row>0</xdr:row>
      <xdr:rowOff>61452</xdr:rowOff>
    </xdr:from>
    <xdr:to>
      <xdr:col>11</xdr:col>
      <xdr:colOff>431390</xdr:colOff>
      <xdr:row>1</xdr:row>
      <xdr:rowOff>216310</xdr:rowOff>
    </xdr:to>
    <xdr:sp macro="" textlink="">
      <xdr:nvSpPr>
        <xdr:cNvPr id="9" name="Retângulo 8">
          <a:hlinkClick xmlns:r="http://schemas.openxmlformats.org/officeDocument/2006/relationships" r:id="rId7"/>
          <a:extLst>
            <a:ext uri="{FF2B5EF4-FFF2-40B4-BE49-F238E27FC236}">
              <a16:creationId xmlns:a16="http://schemas.microsoft.com/office/drawing/2014/main" id="{63E1B0F5-1686-44FF-A643-27FEF6CEE961}"/>
            </a:ext>
          </a:extLst>
        </xdr:cNvPr>
        <xdr:cNvSpPr/>
      </xdr:nvSpPr>
      <xdr:spPr>
        <a:xfrm>
          <a:off x="5424027" y="61452"/>
          <a:ext cx="1903463" cy="297733"/>
        </a:xfrm>
        <a:prstGeom prst="rect">
          <a:avLst/>
        </a:prstGeom>
        <a:solidFill>
          <a:schemeClr val="bg1"/>
        </a:solidFill>
        <a:ln>
          <a:solidFill>
            <a:schemeClr val="bg2">
              <a:lumMod val="75000"/>
            </a:schemeClr>
          </a:solidFill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ctr"/>
          <a:r>
            <a:rPr lang="pt-BR" sz="1600" b="1">
              <a:solidFill>
                <a:sysClr val="windowText" lastClr="000000"/>
              </a:solidFill>
              <a:latin typeface="Century Gothic" panose="020B0502020202020204" pitchFamily="34" charset="0"/>
            </a:rPr>
            <a:t>INSTRUÇÕES</a:t>
          </a:r>
        </a:p>
      </xdr:txBody>
    </xdr:sp>
    <xdr:clientData/>
  </xdr:twoCellAnchor>
  <xdr:twoCellAnchor>
    <xdr:from>
      <xdr:col>10</xdr:col>
      <xdr:colOff>107540</xdr:colOff>
      <xdr:row>1</xdr:row>
      <xdr:rowOff>445525</xdr:rowOff>
    </xdr:from>
    <xdr:to>
      <xdr:col>10</xdr:col>
      <xdr:colOff>1115344</xdr:colOff>
      <xdr:row>4</xdr:row>
      <xdr:rowOff>128173</xdr:rowOff>
    </xdr:to>
    <xdr:grpSp>
      <xdr:nvGrpSpPr>
        <xdr:cNvPr id="13" name="Group 14">
          <a:hlinkClick xmlns:r="http://schemas.openxmlformats.org/officeDocument/2006/relationships" r:id="rId8"/>
          <a:extLst>
            <a:ext uri="{FF2B5EF4-FFF2-40B4-BE49-F238E27FC236}">
              <a16:creationId xmlns:a16="http://schemas.microsoft.com/office/drawing/2014/main" id="{AA588166-702D-4B5D-876B-5EE427E99467}"/>
            </a:ext>
          </a:extLst>
        </xdr:cNvPr>
        <xdr:cNvGrpSpPr/>
      </xdr:nvGrpSpPr>
      <xdr:grpSpPr>
        <a:xfrm>
          <a:off x="5759040" y="588400"/>
          <a:ext cx="1007804" cy="936773"/>
          <a:chOff x="1766260" y="812959"/>
          <a:chExt cx="1113414" cy="1033899"/>
        </a:xfrm>
      </xdr:grpSpPr>
      <xdr:sp macro="" textlink="">
        <xdr:nvSpPr>
          <xdr:cNvPr id="14" name="Elipse 4">
            <a:extLst>
              <a:ext uri="{FF2B5EF4-FFF2-40B4-BE49-F238E27FC236}">
                <a16:creationId xmlns:a16="http://schemas.microsoft.com/office/drawing/2014/main" id="{47B3F1B6-7035-226D-E66B-BF1E942CC02D}"/>
              </a:ext>
            </a:extLst>
          </xdr:cNvPr>
          <xdr:cNvSpPr/>
        </xdr:nvSpPr>
        <xdr:spPr>
          <a:xfrm>
            <a:off x="1766260" y="812959"/>
            <a:ext cx="1113414" cy="1033899"/>
          </a:xfrm>
          <a:prstGeom prst="ellipse">
            <a:avLst/>
          </a:prstGeom>
          <a:solidFill>
            <a:schemeClr val="bg1"/>
          </a:solidFill>
          <a:ln>
            <a:solidFill>
              <a:schemeClr val="bg1">
                <a:lumMod val="85000"/>
              </a:schemeClr>
            </a:solidFill>
          </a:ln>
          <a:effectLst>
            <a:outerShdw blurRad="50800" dist="38100" dir="2700000" algn="tl" rotWithShape="0">
              <a:prstClr val="black">
                <a:alpha val="40000"/>
              </a:prstClr>
            </a:outerShdw>
          </a:effectLst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b"/>
          <a:lstStyle/>
          <a:p>
            <a:pPr lvl="0" algn="ctr"/>
            <a:endParaRPr lang="pt-BR" sz="1100">
              <a:latin typeface="Century Gothic" panose="020B0502020202020204" pitchFamily="34" charset="0"/>
            </a:endParaRPr>
          </a:p>
        </xdr:txBody>
      </xdr:sp>
      <xdr:pic>
        <xdr:nvPicPr>
          <xdr:cNvPr id="15" name="Imagem 5">
            <a:extLst>
              <a:ext uri="{FF2B5EF4-FFF2-40B4-BE49-F238E27FC236}">
                <a16:creationId xmlns:a16="http://schemas.microsoft.com/office/drawing/2014/main" id="{BE03EC90-F971-CC0E-37F0-03F9478E3B3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9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1804720" y="853022"/>
            <a:ext cx="998039" cy="933416"/>
          </a:xfrm>
          <a:prstGeom prst="rect">
            <a:avLst/>
          </a:prstGeom>
        </xdr:spPr>
      </xdr:pic>
    </xdr:grpSp>
    <xdr:clientData/>
  </xdr:twoCellAnchor>
  <xdr:twoCellAnchor editAs="oneCell">
    <xdr:from>
      <xdr:col>10</xdr:col>
      <xdr:colOff>0</xdr:colOff>
      <xdr:row>26</xdr:row>
      <xdr:rowOff>1</xdr:rowOff>
    </xdr:from>
    <xdr:to>
      <xdr:col>11</xdr:col>
      <xdr:colOff>890308</xdr:colOff>
      <xdr:row>37</xdr:row>
      <xdr:rowOff>143860</xdr:rowOff>
    </xdr:to>
    <xdr:pic>
      <xdr:nvPicPr>
        <xdr:cNvPr id="12" name="Imagem 9">
          <a:extLst>
            <a:ext uri="{FF2B5EF4-FFF2-40B4-BE49-F238E27FC236}">
              <a16:creationId xmlns:a16="http://schemas.microsoft.com/office/drawing/2014/main" id="{AB7847BE-E27A-E0D8-92D3-A2036D82E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5386552" y="12924441"/>
          <a:ext cx="2430074" cy="2644008"/>
        </a:xfrm>
        <a:prstGeom prst="rect">
          <a:avLst/>
        </a:prstGeom>
      </xdr:spPr>
    </xdr:pic>
    <xdr:clientData/>
  </xdr:twoCellAnchor>
  <xdr:twoCellAnchor editAs="oneCell">
    <xdr:from>
      <xdr:col>10</xdr:col>
      <xdr:colOff>98534</xdr:colOff>
      <xdr:row>36</xdr:row>
      <xdr:rowOff>-1</xdr:rowOff>
    </xdr:from>
    <xdr:to>
      <xdr:col>11</xdr:col>
      <xdr:colOff>355052</xdr:colOff>
      <xdr:row>42</xdr:row>
      <xdr:rowOff>81524</xdr:rowOff>
    </xdr:to>
    <xdr:pic>
      <xdr:nvPicPr>
        <xdr:cNvPr id="18" name="Imagem 10">
          <a:extLst>
            <a:ext uri="{FF2B5EF4-FFF2-40B4-BE49-F238E27FC236}">
              <a16:creationId xmlns:a16="http://schemas.microsoft.com/office/drawing/2014/main" id="{BEF4AD93-2C73-D4B5-5CD7-99EA0D8C688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5485086" y="15223577"/>
          <a:ext cx="1790043" cy="1453125"/>
        </a:xfrm>
        <a:prstGeom prst="rect">
          <a:avLst/>
        </a:prstGeom>
      </xdr:spPr>
    </xdr:pic>
    <xdr:clientData/>
  </xdr:twoCellAnchor>
  <xdr:twoCellAnchor editAs="oneCell">
    <xdr:from>
      <xdr:col>10</xdr:col>
      <xdr:colOff>262758</xdr:colOff>
      <xdr:row>38</xdr:row>
      <xdr:rowOff>16424</xdr:rowOff>
    </xdr:from>
    <xdr:to>
      <xdr:col>11</xdr:col>
      <xdr:colOff>1523525</xdr:colOff>
      <xdr:row>44</xdr:row>
      <xdr:rowOff>48611</xdr:rowOff>
    </xdr:to>
    <xdr:pic>
      <xdr:nvPicPr>
        <xdr:cNvPr id="16" name="Imagem 11">
          <a:extLst>
            <a:ext uri="{FF2B5EF4-FFF2-40B4-BE49-F238E27FC236}">
              <a16:creationId xmlns:a16="http://schemas.microsoft.com/office/drawing/2014/main" id="{844B793D-3319-132C-A0CC-2161EE091DA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5649310" y="15699829"/>
          <a:ext cx="2800533" cy="1395904"/>
        </a:xfrm>
        <a:prstGeom prst="rect">
          <a:avLst/>
        </a:prstGeom>
      </xdr:spPr>
    </xdr:pic>
    <xdr:clientData/>
  </xdr:twoCellAnchor>
  <xdr:twoCellAnchor editAs="oneCell">
    <xdr:from>
      <xdr:col>13</xdr:col>
      <xdr:colOff>0</xdr:colOff>
      <xdr:row>38</xdr:row>
      <xdr:rowOff>0</xdr:rowOff>
    </xdr:from>
    <xdr:to>
      <xdr:col>14</xdr:col>
      <xdr:colOff>1438932</xdr:colOff>
      <xdr:row>43</xdr:row>
      <xdr:rowOff>44997</xdr:rowOff>
    </xdr:to>
    <xdr:pic>
      <xdr:nvPicPr>
        <xdr:cNvPr id="24" name="Imagem 15">
          <a:extLst>
            <a:ext uri="{FF2B5EF4-FFF2-40B4-BE49-F238E27FC236}">
              <a16:creationId xmlns:a16="http://schemas.microsoft.com/office/drawing/2014/main" id="{6F4F1072-FECE-8DD4-2E20-1EF30EB362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9968405" y="15683405"/>
          <a:ext cx="2972457" cy="1187997"/>
        </a:xfrm>
        <a:prstGeom prst="rect">
          <a:avLst/>
        </a:prstGeom>
      </xdr:spPr>
    </xdr:pic>
    <xdr:clientData/>
  </xdr:twoCellAnchor>
</xdr:wsDr>
</file>

<file path=xl/drawings/drawing25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168993</xdr:colOff>
      <xdr:row>1</xdr:row>
      <xdr:rowOff>107541</xdr:rowOff>
    </xdr:from>
    <xdr:to>
      <xdr:col>2</xdr:col>
      <xdr:colOff>1115685</xdr:colOff>
      <xdr:row>3</xdr:row>
      <xdr:rowOff>295695</xdr:rowOff>
    </xdr:to>
    <xdr:pic>
      <xdr:nvPicPr>
        <xdr:cNvPr id="2" name="Imagem 1">
          <a:extLst>
            <a:ext uri="{FF2B5EF4-FFF2-40B4-BE49-F238E27FC236}">
              <a16:creationId xmlns:a16="http://schemas.microsoft.com/office/drawing/2014/main" id="{0D992086-C871-44AA-8043-87F0A98F0A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69043" y="250416"/>
          <a:ext cx="946692" cy="988254"/>
        </a:xfrm>
        <a:prstGeom prst="rect">
          <a:avLst/>
        </a:prstGeom>
      </xdr:spPr>
    </xdr:pic>
    <xdr:clientData/>
  </xdr:twoCellAnchor>
  <xdr:oneCellAnchor>
    <xdr:from>
      <xdr:col>17</xdr:col>
      <xdr:colOff>1223949</xdr:colOff>
      <xdr:row>0</xdr:row>
      <xdr:rowOff>0</xdr:rowOff>
    </xdr:from>
    <xdr:ext cx="646896" cy="677573"/>
    <xdr:pic>
      <xdr:nvPicPr>
        <xdr:cNvPr id="3" name="Gráfico 2" descr="Início com preenchimento sólido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8CE71FA2-8731-4640-AF28-84287A5B99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  <a:ext uri="{96DAC541-7B7A-43D3-8B79-37D633B846F1}">
              <asvg:svgBlip xmlns:asvg="http://schemas.microsoft.com/office/drawing/2016/SVG/main" r:embed="rId4"/>
            </a:ext>
          </a:extLst>
        </a:blip>
        <a:stretch>
          <a:fillRect/>
        </a:stretch>
      </xdr:blipFill>
      <xdr:spPr>
        <a:xfrm>
          <a:off x="17321199" y="0"/>
          <a:ext cx="646896" cy="677573"/>
        </a:xfrm>
        <a:prstGeom prst="rect">
          <a:avLst/>
        </a:prstGeom>
      </xdr:spPr>
    </xdr:pic>
    <xdr:clientData/>
  </xdr:oneCellAnchor>
  <xdr:twoCellAnchor>
    <xdr:from>
      <xdr:col>17</xdr:col>
      <xdr:colOff>1077423</xdr:colOff>
      <xdr:row>1</xdr:row>
      <xdr:rowOff>473774</xdr:rowOff>
    </xdr:from>
    <xdr:to>
      <xdr:col>18</xdr:col>
      <xdr:colOff>465102</xdr:colOff>
      <xdr:row>2</xdr:row>
      <xdr:rowOff>188024</xdr:rowOff>
    </xdr:to>
    <xdr:sp macro="" textlink="">
      <xdr:nvSpPr>
        <xdr:cNvPr id="4" name="TextBox 18">
          <a:extLst>
            <a:ext uri="{FF2B5EF4-FFF2-40B4-BE49-F238E27FC236}">
              <a16:creationId xmlns:a16="http://schemas.microsoft.com/office/drawing/2014/main" id="{B2DEDE0F-7F18-4091-A73F-4AD5E75B5936}"/>
            </a:ext>
          </a:extLst>
        </xdr:cNvPr>
        <xdr:cNvSpPr txBox="1"/>
      </xdr:nvSpPr>
      <xdr:spPr>
        <a:xfrm>
          <a:off x="17174673" y="616649"/>
          <a:ext cx="921204" cy="26670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algn="ctr"/>
          <a:r>
            <a:rPr lang="es-MX" sz="1200">
              <a:solidFill>
                <a:schemeClr val="tx1">
                  <a:lumMod val="75000"/>
                  <a:lumOff val="25000"/>
                </a:schemeClr>
              </a:solidFill>
              <a:latin typeface="Century Gothic" panose="020B0502020202020204" pitchFamily="34" charset="0"/>
            </a:rPr>
            <a:t>Inicio</a:t>
          </a:r>
        </a:p>
      </xdr:txBody>
    </xdr:sp>
    <xdr:clientData/>
  </xdr:twoCellAnchor>
  <xdr:twoCellAnchor>
    <xdr:from>
      <xdr:col>18</xdr:col>
      <xdr:colOff>331751</xdr:colOff>
      <xdr:row>1</xdr:row>
      <xdr:rowOff>487381</xdr:rowOff>
    </xdr:from>
    <xdr:to>
      <xdr:col>18</xdr:col>
      <xdr:colOff>1335959</xdr:colOff>
      <xdr:row>2</xdr:row>
      <xdr:rowOff>232443</xdr:rowOff>
    </xdr:to>
    <xdr:sp macro="" textlink="">
      <xdr:nvSpPr>
        <xdr:cNvPr id="5" name="TextBox 19">
          <a:extLst>
            <a:ext uri="{FF2B5EF4-FFF2-40B4-BE49-F238E27FC236}">
              <a16:creationId xmlns:a16="http://schemas.microsoft.com/office/drawing/2014/main" id="{A9F582A9-A248-47E2-93AF-81CB39F3A00F}"/>
            </a:ext>
          </a:extLst>
        </xdr:cNvPr>
        <xdr:cNvSpPr txBox="1"/>
      </xdr:nvSpPr>
      <xdr:spPr>
        <a:xfrm>
          <a:off x="17962526" y="630256"/>
          <a:ext cx="1004208" cy="297512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algn="ctr"/>
          <a:r>
            <a:rPr lang="es-MX" sz="1200">
              <a:solidFill>
                <a:schemeClr val="tx1">
                  <a:lumMod val="75000"/>
                  <a:lumOff val="25000"/>
                </a:schemeClr>
              </a:solidFill>
              <a:latin typeface="Century Gothic" panose="020B0502020202020204" pitchFamily="34" charset="0"/>
            </a:rPr>
            <a:t>Seguiente</a:t>
          </a:r>
        </a:p>
      </xdr:txBody>
    </xdr:sp>
    <xdr:clientData/>
  </xdr:twoCellAnchor>
  <xdr:twoCellAnchor>
    <xdr:from>
      <xdr:col>17</xdr:col>
      <xdr:colOff>307258</xdr:colOff>
      <xdr:row>1</xdr:row>
      <xdr:rowOff>476495</xdr:rowOff>
    </xdr:from>
    <xdr:to>
      <xdr:col>17</xdr:col>
      <xdr:colOff>1311466</xdr:colOff>
      <xdr:row>2</xdr:row>
      <xdr:rowOff>221557</xdr:rowOff>
    </xdr:to>
    <xdr:sp macro="" textlink="">
      <xdr:nvSpPr>
        <xdr:cNvPr id="6" name="TextBox 22">
          <a:hlinkClick xmlns:r="http://schemas.openxmlformats.org/officeDocument/2006/relationships" r:id="rId5"/>
          <a:extLst>
            <a:ext uri="{FF2B5EF4-FFF2-40B4-BE49-F238E27FC236}">
              <a16:creationId xmlns:a16="http://schemas.microsoft.com/office/drawing/2014/main" id="{766C307C-ADCF-46B5-9F08-AC6CA1AE163B}"/>
            </a:ext>
          </a:extLst>
        </xdr:cNvPr>
        <xdr:cNvSpPr txBox="1"/>
      </xdr:nvSpPr>
      <xdr:spPr>
        <a:xfrm>
          <a:off x="16404508" y="619370"/>
          <a:ext cx="1004208" cy="297512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algn="ctr"/>
          <a:r>
            <a:rPr lang="es-MX" sz="1200">
              <a:solidFill>
                <a:schemeClr val="tx1">
                  <a:lumMod val="75000"/>
                  <a:lumOff val="25000"/>
                </a:schemeClr>
              </a:solidFill>
              <a:latin typeface="Century Gothic" panose="020B0502020202020204" pitchFamily="34" charset="0"/>
            </a:rPr>
            <a:t>Anterior</a:t>
          </a:r>
        </a:p>
      </xdr:txBody>
    </xdr:sp>
    <xdr:clientData/>
  </xdr:twoCellAnchor>
  <xdr:twoCellAnchor>
    <xdr:from>
      <xdr:col>18</xdr:col>
      <xdr:colOff>730442</xdr:colOff>
      <xdr:row>0</xdr:row>
      <xdr:rowOff>101773</xdr:rowOff>
    </xdr:from>
    <xdr:to>
      <xdr:col>18</xdr:col>
      <xdr:colOff>1111442</xdr:colOff>
      <xdr:row>1</xdr:row>
      <xdr:rowOff>446563</xdr:rowOff>
    </xdr:to>
    <xdr:sp macro="" textlink="">
      <xdr:nvSpPr>
        <xdr:cNvPr id="7" name="Isosceles Triangle 23">
          <a:hlinkClick xmlns:r="http://schemas.openxmlformats.org/officeDocument/2006/relationships" r:id="rId6"/>
          <a:extLst>
            <a:ext uri="{FF2B5EF4-FFF2-40B4-BE49-F238E27FC236}">
              <a16:creationId xmlns:a16="http://schemas.microsoft.com/office/drawing/2014/main" id="{C4FC44EB-DECC-4E17-B907-70D5ED18BBD5}"/>
            </a:ext>
          </a:extLst>
        </xdr:cNvPr>
        <xdr:cNvSpPr/>
      </xdr:nvSpPr>
      <xdr:spPr>
        <a:xfrm rot="5400000">
          <a:off x="18307884" y="155106"/>
          <a:ext cx="487665" cy="381000"/>
        </a:xfrm>
        <a:prstGeom prst="triangle">
          <a:avLst/>
        </a:prstGeom>
        <a:solidFill>
          <a:schemeClr val="tx1">
            <a:lumMod val="75000"/>
            <a:lumOff val="25000"/>
          </a:schemeClr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marL="0" indent="0" algn="l"/>
          <a:endParaRPr lang="es-MX" sz="1100">
            <a:solidFill>
              <a:schemeClr val="lt1"/>
            </a:solidFill>
            <a:latin typeface="+mn-lt"/>
            <a:ea typeface="+mn-ea"/>
            <a:cs typeface="+mn-cs"/>
          </a:endParaRPr>
        </a:p>
      </xdr:txBody>
    </xdr:sp>
    <xdr:clientData/>
  </xdr:twoCellAnchor>
  <xdr:twoCellAnchor>
    <xdr:from>
      <xdr:col>17</xdr:col>
      <xdr:colOff>603277</xdr:colOff>
      <xdr:row>0</xdr:row>
      <xdr:rowOff>135420</xdr:rowOff>
    </xdr:from>
    <xdr:to>
      <xdr:col>17</xdr:col>
      <xdr:colOff>984277</xdr:colOff>
      <xdr:row>1</xdr:row>
      <xdr:rowOff>480210</xdr:rowOff>
    </xdr:to>
    <xdr:sp macro="" textlink="">
      <xdr:nvSpPr>
        <xdr:cNvPr id="8" name="Isosceles Triangle 25">
          <a:hlinkClick xmlns:r="http://schemas.openxmlformats.org/officeDocument/2006/relationships" r:id="rId5"/>
          <a:extLst>
            <a:ext uri="{FF2B5EF4-FFF2-40B4-BE49-F238E27FC236}">
              <a16:creationId xmlns:a16="http://schemas.microsoft.com/office/drawing/2014/main" id="{3D764086-E7ED-40B0-BEED-EB5E8A313013}"/>
            </a:ext>
          </a:extLst>
        </xdr:cNvPr>
        <xdr:cNvSpPr/>
      </xdr:nvSpPr>
      <xdr:spPr>
        <a:xfrm rot="16200000">
          <a:off x="16647194" y="188753"/>
          <a:ext cx="487665" cy="381000"/>
        </a:xfrm>
        <a:prstGeom prst="triangle">
          <a:avLst/>
        </a:prstGeom>
        <a:solidFill>
          <a:schemeClr val="tx1">
            <a:lumMod val="75000"/>
            <a:lumOff val="25000"/>
          </a:schemeClr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marL="0" indent="0" algn="l"/>
          <a:endParaRPr lang="es-MX" sz="1100">
            <a:solidFill>
              <a:schemeClr val="lt1"/>
            </a:solidFill>
            <a:latin typeface="+mn-lt"/>
            <a:ea typeface="+mn-ea"/>
            <a:cs typeface="+mn-cs"/>
          </a:endParaRPr>
        </a:p>
      </xdr:txBody>
    </xdr:sp>
    <xdr:clientData/>
  </xdr:twoCellAnchor>
  <xdr:twoCellAnchor>
    <xdr:from>
      <xdr:col>10</xdr:col>
      <xdr:colOff>61452</xdr:colOff>
      <xdr:row>0</xdr:row>
      <xdr:rowOff>61452</xdr:rowOff>
    </xdr:from>
    <xdr:to>
      <xdr:col>11</xdr:col>
      <xdr:colOff>431390</xdr:colOff>
      <xdr:row>1</xdr:row>
      <xdr:rowOff>216310</xdr:rowOff>
    </xdr:to>
    <xdr:sp macro="" textlink="">
      <xdr:nvSpPr>
        <xdr:cNvPr id="9" name="Retângulo 8">
          <a:hlinkClick xmlns:r="http://schemas.openxmlformats.org/officeDocument/2006/relationships" r:id="rId7"/>
          <a:extLst>
            <a:ext uri="{FF2B5EF4-FFF2-40B4-BE49-F238E27FC236}">
              <a16:creationId xmlns:a16="http://schemas.microsoft.com/office/drawing/2014/main" id="{570045BC-E449-4928-A5D1-5ACFF408D663}"/>
            </a:ext>
          </a:extLst>
        </xdr:cNvPr>
        <xdr:cNvSpPr/>
      </xdr:nvSpPr>
      <xdr:spPr>
        <a:xfrm>
          <a:off x="5424027" y="61452"/>
          <a:ext cx="1903463" cy="297733"/>
        </a:xfrm>
        <a:prstGeom prst="rect">
          <a:avLst/>
        </a:prstGeom>
        <a:solidFill>
          <a:schemeClr val="bg1"/>
        </a:solidFill>
        <a:ln>
          <a:solidFill>
            <a:schemeClr val="bg2">
              <a:lumMod val="75000"/>
            </a:schemeClr>
          </a:solidFill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ctr"/>
          <a:r>
            <a:rPr lang="pt-BR" sz="1600" b="1">
              <a:solidFill>
                <a:sysClr val="windowText" lastClr="000000"/>
              </a:solidFill>
              <a:latin typeface="Century Gothic" panose="020B0502020202020204" pitchFamily="34" charset="0"/>
            </a:rPr>
            <a:t>INSTRUÇÕES</a:t>
          </a:r>
        </a:p>
      </xdr:txBody>
    </xdr:sp>
    <xdr:clientData/>
  </xdr:twoCellAnchor>
  <xdr:twoCellAnchor>
    <xdr:from>
      <xdr:col>10</xdr:col>
      <xdr:colOff>76814</xdr:colOff>
      <xdr:row>1</xdr:row>
      <xdr:rowOff>368710</xdr:rowOff>
    </xdr:from>
    <xdr:to>
      <xdr:col>10</xdr:col>
      <xdr:colOff>1084618</xdr:colOff>
      <xdr:row>4</xdr:row>
      <xdr:rowOff>51358</xdr:rowOff>
    </xdr:to>
    <xdr:grpSp>
      <xdr:nvGrpSpPr>
        <xdr:cNvPr id="13" name="Group 14">
          <a:hlinkClick xmlns:r="http://schemas.openxmlformats.org/officeDocument/2006/relationships" r:id="rId8"/>
          <a:extLst>
            <a:ext uri="{FF2B5EF4-FFF2-40B4-BE49-F238E27FC236}">
              <a16:creationId xmlns:a16="http://schemas.microsoft.com/office/drawing/2014/main" id="{FA5ED558-5527-469A-9F9E-941AF882A97B}"/>
            </a:ext>
          </a:extLst>
        </xdr:cNvPr>
        <xdr:cNvGrpSpPr/>
      </xdr:nvGrpSpPr>
      <xdr:grpSpPr>
        <a:xfrm>
          <a:off x="5715614" y="508410"/>
          <a:ext cx="1007804" cy="939948"/>
          <a:chOff x="1766260" y="812959"/>
          <a:chExt cx="1113414" cy="1033899"/>
        </a:xfrm>
      </xdr:grpSpPr>
      <xdr:sp macro="" textlink="">
        <xdr:nvSpPr>
          <xdr:cNvPr id="14" name="Elipse 4">
            <a:extLst>
              <a:ext uri="{FF2B5EF4-FFF2-40B4-BE49-F238E27FC236}">
                <a16:creationId xmlns:a16="http://schemas.microsoft.com/office/drawing/2014/main" id="{5CB27897-FF31-167F-7A1E-319230CB5821}"/>
              </a:ext>
            </a:extLst>
          </xdr:cNvPr>
          <xdr:cNvSpPr/>
        </xdr:nvSpPr>
        <xdr:spPr>
          <a:xfrm>
            <a:off x="1766260" y="812959"/>
            <a:ext cx="1113414" cy="1033899"/>
          </a:xfrm>
          <a:prstGeom prst="ellipse">
            <a:avLst/>
          </a:prstGeom>
          <a:solidFill>
            <a:schemeClr val="bg1"/>
          </a:solidFill>
          <a:ln>
            <a:solidFill>
              <a:schemeClr val="bg1">
                <a:lumMod val="85000"/>
              </a:schemeClr>
            </a:solidFill>
          </a:ln>
          <a:effectLst>
            <a:outerShdw blurRad="50800" dist="38100" dir="2700000" algn="tl" rotWithShape="0">
              <a:prstClr val="black">
                <a:alpha val="40000"/>
              </a:prstClr>
            </a:outerShdw>
          </a:effectLst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b"/>
          <a:lstStyle/>
          <a:p>
            <a:pPr lvl="0" algn="ctr"/>
            <a:endParaRPr lang="pt-BR" sz="1100">
              <a:latin typeface="Century Gothic" panose="020B0502020202020204" pitchFamily="34" charset="0"/>
            </a:endParaRPr>
          </a:p>
        </xdr:txBody>
      </xdr:sp>
      <xdr:pic>
        <xdr:nvPicPr>
          <xdr:cNvPr id="15" name="Imagem 5">
            <a:extLst>
              <a:ext uri="{FF2B5EF4-FFF2-40B4-BE49-F238E27FC236}">
                <a16:creationId xmlns:a16="http://schemas.microsoft.com/office/drawing/2014/main" id="{3D30B1E5-DF2B-3BB0-F75B-B68AF5FB4029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9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1804720" y="853022"/>
            <a:ext cx="998039" cy="933416"/>
          </a:xfrm>
          <a:prstGeom prst="rect">
            <a:avLst/>
          </a:prstGeom>
        </xdr:spPr>
      </xdr:pic>
    </xdr:grpSp>
    <xdr:clientData/>
  </xdr:twoCellAnchor>
</xdr:wsDr>
</file>

<file path=xl/drawings/drawing26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168993</xdr:colOff>
      <xdr:row>1</xdr:row>
      <xdr:rowOff>107541</xdr:rowOff>
    </xdr:from>
    <xdr:to>
      <xdr:col>2</xdr:col>
      <xdr:colOff>1115685</xdr:colOff>
      <xdr:row>3</xdr:row>
      <xdr:rowOff>295695</xdr:rowOff>
    </xdr:to>
    <xdr:pic>
      <xdr:nvPicPr>
        <xdr:cNvPr id="2" name="Imagem 1">
          <a:extLst>
            <a:ext uri="{FF2B5EF4-FFF2-40B4-BE49-F238E27FC236}">
              <a16:creationId xmlns:a16="http://schemas.microsoft.com/office/drawing/2014/main" id="{DBAA02F3-67E6-47EB-95BB-E87C5F03BB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69043" y="250416"/>
          <a:ext cx="946692" cy="988254"/>
        </a:xfrm>
        <a:prstGeom prst="rect">
          <a:avLst/>
        </a:prstGeom>
      </xdr:spPr>
    </xdr:pic>
    <xdr:clientData/>
  </xdr:twoCellAnchor>
  <xdr:oneCellAnchor>
    <xdr:from>
      <xdr:col>17</xdr:col>
      <xdr:colOff>1223949</xdr:colOff>
      <xdr:row>0</xdr:row>
      <xdr:rowOff>0</xdr:rowOff>
    </xdr:from>
    <xdr:ext cx="646896" cy="677573"/>
    <xdr:pic>
      <xdr:nvPicPr>
        <xdr:cNvPr id="3" name="Gráfico 2" descr="Início com preenchimento sólido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5D933EA8-D85F-440B-B9D6-DACEA88FCDE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  <a:ext uri="{96DAC541-7B7A-43D3-8B79-37D633B846F1}">
              <asvg:svgBlip xmlns:asvg="http://schemas.microsoft.com/office/drawing/2016/SVG/main" r:embed="rId4"/>
            </a:ext>
          </a:extLst>
        </a:blip>
        <a:stretch>
          <a:fillRect/>
        </a:stretch>
      </xdr:blipFill>
      <xdr:spPr>
        <a:xfrm>
          <a:off x="17321199" y="0"/>
          <a:ext cx="646896" cy="677573"/>
        </a:xfrm>
        <a:prstGeom prst="rect">
          <a:avLst/>
        </a:prstGeom>
      </xdr:spPr>
    </xdr:pic>
    <xdr:clientData/>
  </xdr:oneCellAnchor>
  <xdr:twoCellAnchor>
    <xdr:from>
      <xdr:col>17</xdr:col>
      <xdr:colOff>1077423</xdr:colOff>
      <xdr:row>1</xdr:row>
      <xdr:rowOff>473774</xdr:rowOff>
    </xdr:from>
    <xdr:to>
      <xdr:col>18</xdr:col>
      <xdr:colOff>465102</xdr:colOff>
      <xdr:row>2</xdr:row>
      <xdr:rowOff>188024</xdr:rowOff>
    </xdr:to>
    <xdr:sp macro="" textlink="">
      <xdr:nvSpPr>
        <xdr:cNvPr id="4" name="TextBox 18">
          <a:extLst>
            <a:ext uri="{FF2B5EF4-FFF2-40B4-BE49-F238E27FC236}">
              <a16:creationId xmlns:a16="http://schemas.microsoft.com/office/drawing/2014/main" id="{E97B9878-1AD8-430E-BC20-E2E3E7579025}"/>
            </a:ext>
          </a:extLst>
        </xdr:cNvPr>
        <xdr:cNvSpPr txBox="1"/>
      </xdr:nvSpPr>
      <xdr:spPr>
        <a:xfrm>
          <a:off x="17174673" y="616649"/>
          <a:ext cx="921204" cy="26670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algn="ctr"/>
          <a:r>
            <a:rPr lang="es-MX" sz="1200">
              <a:solidFill>
                <a:schemeClr val="tx1">
                  <a:lumMod val="75000"/>
                  <a:lumOff val="25000"/>
                </a:schemeClr>
              </a:solidFill>
              <a:latin typeface="Century Gothic" panose="020B0502020202020204" pitchFamily="34" charset="0"/>
            </a:rPr>
            <a:t>Inicio</a:t>
          </a:r>
        </a:p>
      </xdr:txBody>
    </xdr:sp>
    <xdr:clientData/>
  </xdr:twoCellAnchor>
  <xdr:twoCellAnchor>
    <xdr:from>
      <xdr:col>18</xdr:col>
      <xdr:colOff>331751</xdr:colOff>
      <xdr:row>1</xdr:row>
      <xdr:rowOff>487381</xdr:rowOff>
    </xdr:from>
    <xdr:to>
      <xdr:col>18</xdr:col>
      <xdr:colOff>1335959</xdr:colOff>
      <xdr:row>2</xdr:row>
      <xdr:rowOff>232443</xdr:rowOff>
    </xdr:to>
    <xdr:sp macro="" textlink="">
      <xdr:nvSpPr>
        <xdr:cNvPr id="5" name="TextBox 19">
          <a:extLst>
            <a:ext uri="{FF2B5EF4-FFF2-40B4-BE49-F238E27FC236}">
              <a16:creationId xmlns:a16="http://schemas.microsoft.com/office/drawing/2014/main" id="{34D58132-1501-4C46-B68B-E983E10376DF}"/>
            </a:ext>
          </a:extLst>
        </xdr:cNvPr>
        <xdr:cNvSpPr txBox="1"/>
      </xdr:nvSpPr>
      <xdr:spPr>
        <a:xfrm>
          <a:off x="17962526" y="630256"/>
          <a:ext cx="1004208" cy="297512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algn="ctr"/>
          <a:r>
            <a:rPr lang="es-MX" sz="1200">
              <a:solidFill>
                <a:schemeClr val="tx1">
                  <a:lumMod val="75000"/>
                  <a:lumOff val="25000"/>
                </a:schemeClr>
              </a:solidFill>
              <a:latin typeface="Century Gothic" panose="020B0502020202020204" pitchFamily="34" charset="0"/>
            </a:rPr>
            <a:t>Seguiente</a:t>
          </a:r>
        </a:p>
      </xdr:txBody>
    </xdr:sp>
    <xdr:clientData/>
  </xdr:twoCellAnchor>
  <xdr:twoCellAnchor>
    <xdr:from>
      <xdr:col>17</xdr:col>
      <xdr:colOff>307258</xdr:colOff>
      <xdr:row>1</xdr:row>
      <xdr:rowOff>476495</xdr:rowOff>
    </xdr:from>
    <xdr:to>
      <xdr:col>17</xdr:col>
      <xdr:colOff>1311466</xdr:colOff>
      <xdr:row>2</xdr:row>
      <xdr:rowOff>221557</xdr:rowOff>
    </xdr:to>
    <xdr:sp macro="" textlink="">
      <xdr:nvSpPr>
        <xdr:cNvPr id="6" name="TextBox 22">
          <a:extLst>
            <a:ext uri="{FF2B5EF4-FFF2-40B4-BE49-F238E27FC236}">
              <a16:creationId xmlns:a16="http://schemas.microsoft.com/office/drawing/2014/main" id="{DC0167B4-6BFF-43FC-8212-C4EE3348414B}"/>
            </a:ext>
          </a:extLst>
        </xdr:cNvPr>
        <xdr:cNvSpPr txBox="1"/>
      </xdr:nvSpPr>
      <xdr:spPr>
        <a:xfrm>
          <a:off x="16404508" y="619370"/>
          <a:ext cx="1004208" cy="297512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algn="ctr"/>
          <a:r>
            <a:rPr lang="es-MX" sz="1200">
              <a:solidFill>
                <a:schemeClr val="tx1">
                  <a:lumMod val="75000"/>
                  <a:lumOff val="25000"/>
                </a:schemeClr>
              </a:solidFill>
              <a:latin typeface="Century Gothic" panose="020B0502020202020204" pitchFamily="34" charset="0"/>
            </a:rPr>
            <a:t>Anterior</a:t>
          </a:r>
        </a:p>
      </xdr:txBody>
    </xdr:sp>
    <xdr:clientData/>
  </xdr:twoCellAnchor>
  <xdr:twoCellAnchor>
    <xdr:from>
      <xdr:col>18</xdr:col>
      <xdr:colOff>730442</xdr:colOff>
      <xdr:row>0</xdr:row>
      <xdr:rowOff>101773</xdr:rowOff>
    </xdr:from>
    <xdr:to>
      <xdr:col>18</xdr:col>
      <xdr:colOff>1111442</xdr:colOff>
      <xdr:row>1</xdr:row>
      <xdr:rowOff>446563</xdr:rowOff>
    </xdr:to>
    <xdr:sp macro="" textlink="">
      <xdr:nvSpPr>
        <xdr:cNvPr id="7" name="Isosceles Triangle 23">
          <a:hlinkClick xmlns:r="http://schemas.openxmlformats.org/officeDocument/2006/relationships" r:id="rId5"/>
          <a:extLst>
            <a:ext uri="{FF2B5EF4-FFF2-40B4-BE49-F238E27FC236}">
              <a16:creationId xmlns:a16="http://schemas.microsoft.com/office/drawing/2014/main" id="{C6F5D2A3-3DF3-44ED-BD24-287BC7E52F81}"/>
            </a:ext>
          </a:extLst>
        </xdr:cNvPr>
        <xdr:cNvSpPr/>
      </xdr:nvSpPr>
      <xdr:spPr>
        <a:xfrm rot="5400000">
          <a:off x="18307884" y="155106"/>
          <a:ext cx="487665" cy="381000"/>
        </a:xfrm>
        <a:prstGeom prst="triangle">
          <a:avLst/>
        </a:prstGeom>
        <a:solidFill>
          <a:schemeClr val="tx1">
            <a:lumMod val="75000"/>
            <a:lumOff val="25000"/>
          </a:schemeClr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marL="0" indent="0" algn="l"/>
          <a:endParaRPr lang="es-MX" sz="1100">
            <a:solidFill>
              <a:schemeClr val="lt1"/>
            </a:solidFill>
            <a:latin typeface="+mn-lt"/>
            <a:ea typeface="+mn-ea"/>
            <a:cs typeface="+mn-cs"/>
          </a:endParaRPr>
        </a:p>
      </xdr:txBody>
    </xdr:sp>
    <xdr:clientData/>
  </xdr:twoCellAnchor>
  <xdr:twoCellAnchor>
    <xdr:from>
      <xdr:col>17</xdr:col>
      <xdr:colOff>603277</xdr:colOff>
      <xdr:row>0</xdr:row>
      <xdr:rowOff>135420</xdr:rowOff>
    </xdr:from>
    <xdr:to>
      <xdr:col>17</xdr:col>
      <xdr:colOff>984277</xdr:colOff>
      <xdr:row>1</xdr:row>
      <xdr:rowOff>480210</xdr:rowOff>
    </xdr:to>
    <xdr:sp macro="" textlink="">
      <xdr:nvSpPr>
        <xdr:cNvPr id="8" name="Isosceles Triangle 25">
          <a:hlinkClick xmlns:r="http://schemas.openxmlformats.org/officeDocument/2006/relationships" r:id="rId6"/>
          <a:extLst>
            <a:ext uri="{FF2B5EF4-FFF2-40B4-BE49-F238E27FC236}">
              <a16:creationId xmlns:a16="http://schemas.microsoft.com/office/drawing/2014/main" id="{4AC6E325-F400-4C4E-B845-504D1FF019A9}"/>
            </a:ext>
          </a:extLst>
        </xdr:cNvPr>
        <xdr:cNvSpPr/>
      </xdr:nvSpPr>
      <xdr:spPr>
        <a:xfrm rot="16200000">
          <a:off x="16647194" y="188753"/>
          <a:ext cx="487665" cy="381000"/>
        </a:xfrm>
        <a:prstGeom prst="triangle">
          <a:avLst/>
        </a:prstGeom>
        <a:solidFill>
          <a:schemeClr val="tx1">
            <a:lumMod val="75000"/>
            <a:lumOff val="25000"/>
          </a:schemeClr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marL="0" indent="0" algn="l"/>
          <a:endParaRPr lang="es-MX" sz="1100">
            <a:solidFill>
              <a:schemeClr val="lt1"/>
            </a:solidFill>
            <a:latin typeface="+mn-lt"/>
            <a:ea typeface="+mn-ea"/>
            <a:cs typeface="+mn-cs"/>
          </a:endParaRPr>
        </a:p>
      </xdr:txBody>
    </xdr:sp>
    <xdr:clientData/>
  </xdr:twoCellAnchor>
  <xdr:twoCellAnchor>
    <xdr:from>
      <xdr:col>10</xdr:col>
      <xdr:colOff>61452</xdr:colOff>
      <xdr:row>0</xdr:row>
      <xdr:rowOff>61452</xdr:rowOff>
    </xdr:from>
    <xdr:to>
      <xdr:col>11</xdr:col>
      <xdr:colOff>431390</xdr:colOff>
      <xdr:row>1</xdr:row>
      <xdr:rowOff>216310</xdr:rowOff>
    </xdr:to>
    <xdr:sp macro="" textlink="">
      <xdr:nvSpPr>
        <xdr:cNvPr id="9" name="Retângulo 8">
          <a:hlinkClick xmlns:r="http://schemas.openxmlformats.org/officeDocument/2006/relationships" r:id="rId7"/>
          <a:extLst>
            <a:ext uri="{FF2B5EF4-FFF2-40B4-BE49-F238E27FC236}">
              <a16:creationId xmlns:a16="http://schemas.microsoft.com/office/drawing/2014/main" id="{164CF44F-D772-4E95-B012-D029955137DE}"/>
            </a:ext>
          </a:extLst>
        </xdr:cNvPr>
        <xdr:cNvSpPr/>
      </xdr:nvSpPr>
      <xdr:spPr>
        <a:xfrm>
          <a:off x="5424027" y="61452"/>
          <a:ext cx="1903463" cy="297733"/>
        </a:xfrm>
        <a:prstGeom prst="rect">
          <a:avLst/>
        </a:prstGeom>
        <a:solidFill>
          <a:schemeClr val="bg1"/>
        </a:solidFill>
        <a:ln>
          <a:solidFill>
            <a:schemeClr val="bg2">
              <a:lumMod val="75000"/>
            </a:schemeClr>
          </a:solidFill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ctr"/>
          <a:r>
            <a:rPr lang="pt-BR" sz="1600" b="1">
              <a:solidFill>
                <a:sysClr val="windowText" lastClr="000000"/>
              </a:solidFill>
              <a:latin typeface="Century Gothic" panose="020B0502020202020204" pitchFamily="34" charset="0"/>
            </a:rPr>
            <a:t>INSTRUÇÕES</a:t>
          </a:r>
        </a:p>
      </xdr:txBody>
    </xdr:sp>
    <xdr:clientData/>
  </xdr:twoCellAnchor>
  <xdr:twoCellAnchor>
    <xdr:from>
      <xdr:col>10</xdr:col>
      <xdr:colOff>153629</xdr:colOff>
      <xdr:row>1</xdr:row>
      <xdr:rowOff>384073</xdr:rowOff>
    </xdr:from>
    <xdr:to>
      <xdr:col>10</xdr:col>
      <xdr:colOff>1161433</xdr:colOff>
      <xdr:row>4</xdr:row>
      <xdr:rowOff>66721</xdr:rowOff>
    </xdr:to>
    <xdr:grpSp>
      <xdr:nvGrpSpPr>
        <xdr:cNvPr id="13" name="Group 14">
          <a:hlinkClick xmlns:r="http://schemas.openxmlformats.org/officeDocument/2006/relationships" r:id="rId8"/>
          <a:extLst>
            <a:ext uri="{FF2B5EF4-FFF2-40B4-BE49-F238E27FC236}">
              <a16:creationId xmlns:a16="http://schemas.microsoft.com/office/drawing/2014/main" id="{F3E4B47A-44A3-4073-BA9C-661B495C6D99}"/>
            </a:ext>
          </a:extLst>
        </xdr:cNvPr>
        <xdr:cNvGrpSpPr/>
      </xdr:nvGrpSpPr>
      <xdr:grpSpPr>
        <a:xfrm>
          <a:off x="5805129" y="526948"/>
          <a:ext cx="1007804" cy="936773"/>
          <a:chOff x="1766260" y="812959"/>
          <a:chExt cx="1113414" cy="1033899"/>
        </a:xfrm>
      </xdr:grpSpPr>
      <xdr:sp macro="" textlink="">
        <xdr:nvSpPr>
          <xdr:cNvPr id="14" name="Elipse 4">
            <a:extLst>
              <a:ext uri="{FF2B5EF4-FFF2-40B4-BE49-F238E27FC236}">
                <a16:creationId xmlns:a16="http://schemas.microsoft.com/office/drawing/2014/main" id="{83800DAD-AB26-21E0-45DB-B2CDA7B42E89}"/>
              </a:ext>
            </a:extLst>
          </xdr:cNvPr>
          <xdr:cNvSpPr/>
        </xdr:nvSpPr>
        <xdr:spPr>
          <a:xfrm>
            <a:off x="1766260" y="812959"/>
            <a:ext cx="1113414" cy="1033899"/>
          </a:xfrm>
          <a:prstGeom prst="ellipse">
            <a:avLst/>
          </a:prstGeom>
          <a:solidFill>
            <a:schemeClr val="bg1"/>
          </a:solidFill>
          <a:ln>
            <a:solidFill>
              <a:schemeClr val="bg1">
                <a:lumMod val="85000"/>
              </a:schemeClr>
            </a:solidFill>
          </a:ln>
          <a:effectLst>
            <a:outerShdw blurRad="50800" dist="38100" dir="2700000" algn="tl" rotWithShape="0">
              <a:prstClr val="black">
                <a:alpha val="40000"/>
              </a:prstClr>
            </a:outerShdw>
          </a:effectLst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b"/>
          <a:lstStyle/>
          <a:p>
            <a:pPr lvl="0" algn="ctr"/>
            <a:endParaRPr lang="pt-BR" sz="1100">
              <a:latin typeface="Century Gothic" panose="020B0502020202020204" pitchFamily="34" charset="0"/>
            </a:endParaRPr>
          </a:p>
        </xdr:txBody>
      </xdr:sp>
      <xdr:pic>
        <xdr:nvPicPr>
          <xdr:cNvPr id="15" name="Imagem 5">
            <a:extLst>
              <a:ext uri="{FF2B5EF4-FFF2-40B4-BE49-F238E27FC236}">
                <a16:creationId xmlns:a16="http://schemas.microsoft.com/office/drawing/2014/main" id="{2F669CFA-06ED-FCBA-7250-77ECEFE815D5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9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1804720" y="853022"/>
            <a:ext cx="998039" cy="933416"/>
          </a:xfrm>
          <a:prstGeom prst="rect">
            <a:avLst/>
          </a:prstGeom>
        </xdr:spPr>
      </xdr:pic>
    </xdr:grpSp>
    <xdr:clientData/>
  </xdr:twoCellAnchor>
  <xdr:twoCellAnchor editAs="oneCell">
    <xdr:from>
      <xdr:col>10</xdr:col>
      <xdr:colOff>0</xdr:colOff>
      <xdr:row>32</xdr:row>
      <xdr:rowOff>0</xdr:rowOff>
    </xdr:from>
    <xdr:to>
      <xdr:col>11</xdr:col>
      <xdr:colOff>1471776</xdr:colOff>
      <xdr:row>36</xdr:row>
      <xdr:rowOff>72014</xdr:rowOff>
    </xdr:to>
    <xdr:pic>
      <xdr:nvPicPr>
        <xdr:cNvPr id="16" name="Imagem 9">
          <a:extLst>
            <a:ext uri="{FF2B5EF4-FFF2-40B4-BE49-F238E27FC236}">
              <a16:creationId xmlns:a16="http://schemas.microsoft.com/office/drawing/2014/main" id="{CF159D34-1ED8-48FE-99B8-A1B38173DE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5386552" y="14303922"/>
          <a:ext cx="2999060" cy="991670"/>
        </a:xfrm>
        <a:prstGeom prst="rect">
          <a:avLst/>
        </a:prstGeom>
      </xdr:spPr>
    </xdr:pic>
    <xdr:clientData/>
  </xdr:twoCellAnchor>
  <xdr:twoCellAnchor editAs="oneCell">
    <xdr:from>
      <xdr:col>10</xdr:col>
      <xdr:colOff>0</xdr:colOff>
      <xdr:row>36</xdr:row>
      <xdr:rowOff>229912</xdr:rowOff>
    </xdr:from>
    <xdr:to>
      <xdr:col>12</xdr:col>
      <xdr:colOff>118898</xdr:colOff>
      <xdr:row>41</xdr:row>
      <xdr:rowOff>134748</xdr:rowOff>
    </xdr:to>
    <xdr:pic>
      <xdr:nvPicPr>
        <xdr:cNvPr id="17" name="Imagem 10">
          <a:extLst>
            <a:ext uri="{FF2B5EF4-FFF2-40B4-BE49-F238E27FC236}">
              <a16:creationId xmlns:a16="http://schemas.microsoft.com/office/drawing/2014/main" id="{D6843467-3930-4E23-AE8C-6ECC8B653B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5386552" y="15453490"/>
          <a:ext cx="3173467" cy="1054405"/>
        </a:xfrm>
        <a:prstGeom prst="rect">
          <a:avLst/>
        </a:prstGeom>
      </xdr:spPr>
    </xdr:pic>
    <xdr:clientData/>
  </xdr:twoCellAnchor>
</xdr:wsDr>
</file>

<file path=xl/drawings/drawing27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168993</xdr:colOff>
      <xdr:row>1</xdr:row>
      <xdr:rowOff>107541</xdr:rowOff>
    </xdr:from>
    <xdr:to>
      <xdr:col>2</xdr:col>
      <xdr:colOff>1115685</xdr:colOff>
      <xdr:row>3</xdr:row>
      <xdr:rowOff>295695</xdr:rowOff>
    </xdr:to>
    <xdr:pic>
      <xdr:nvPicPr>
        <xdr:cNvPr id="2" name="Imagem 1">
          <a:extLst>
            <a:ext uri="{FF2B5EF4-FFF2-40B4-BE49-F238E27FC236}">
              <a16:creationId xmlns:a16="http://schemas.microsoft.com/office/drawing/2014/main" id="{64FE88F3-5FF5-4998-BC3F-F4E9EB9CDE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69043" y="250416"/>
          <a:ext cx="946692" cy="988254"/>
        </a:xfrm>
        <a:prstGeom prst="rect">
          <a:avLst/>
        </a:prstGeom>
      </xdr:spPr>
    </xdr:pic>
    <xdr:clientData/>
  </xdr:twoCellAnchor>
  <xdr:oneCellAnchor>
    <xdr:from>
      <xdr:col>17</xdr:col>
      <xdr:colOff>1223949</xdr:colOff>
      <xdr:row>0</xdr:row>
      <xdr:rowOff>0</xdr:rowOff>
    </xdr:from>
    <xdr:ext cx="646896" cy="677573"/>
    <xdr:pic>
      <xdr:nvPicPr>
        <xdr:cNvPr id="3" name="Gráfico 2" descr="Início com preenchimento sólido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8B5111F5-C9DC-4D04-A1B5-FCE11DE7CB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  <a:ext uri="{96DAC541-7B7A-43D3-8B79-37D633B846F1}">
              <asvg:svgBlip xmlns:asvg="http://schemas.microsoft.com/office/drawing/2016/SVG/main" r:embed="rId4"/>
            </a:ext>
          </a:extLst>
        </a:blip>
        <a:stretch>
          <a:fillRect/>
        </a:stretch>
      </xdr:blipFill>
      <xdr:spPr>
        <a:xfrm>
          <a:off x="17321199" y="0"/>
          <a:ext cx="646896" cy="677573"/>
        </a:xfrm>
        <a:prstGeom prst="rect">
          <a:avLst/>
        </a:prstGeom>
      </xdr:spPr>
    </xdr:pic>
    <xdr:clientData/>
  </xdr:oneCellAnchor>
  <xdr:twoCellAnchor>
    <xdr:from>
      <xdr:col>17</xdr:col>
      <xdr:colOff>1077423</xdr:colOff>
      <xdr:row>1</xdr:row>
      <xdr:rowOff>473774</xdr:rowOff>
    </xdr:from>
    <xdr:to>
      <xdr:col>18</xdr:col>
      <xdr:colOff>465102</xdr:colOff>
      <xdr:row>2</xdr:row>
      <xdr:rowOff>188024</xdr:rowOff>
    </xdr:to>
    <xdr:sp macro="" textlink="">
      <xdr:nvSpPr>
        <xdr:cNvPr id="4" name="TextBox 18">
          <a:extLst>
            <a:ext uri="{FF2B5EF4-FFF2-40B4-BE49-F238E27FC236}">
              <a16:creationId xmlns:a16="http://schemas.microsoft.com/office/drawing/2014/main" id="{331FAE4C-5730-45EB-954A-0611FC7DD571}"/>
            </a:ext>
          </a:extLst>
        </xdr:cNvPr>
        <xdr:cNvSpPr txBox="1"/>
      </xdr:nvSpPr>
      <xdr:spPr>
        <a:xfrm>
          <a:off x="17174673" y="616649"/>
          <a:ext cx="921204" cy="26670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algn="ctr"/>
          <a:r>
            <a:rPr lang="es-MX" sz="1200">
              <a:solidFill>
                <a:schemeClr val="tx1">
                  <a:lumMod val="75000"/>
                  <a:lumOff val="25000"/>
                </a:schemeClr>
              </a:solidFill>
              <a:latin typeface="Century Gothic" panose="020B0502020202020204" pitchFamily="34" charset="0"/>
            </a:rPr>
            <a:t>Inicio</a:t>
          </a:r>
        </a:p>
      </xdr:txBody>
    </xdr:sp>
    <xdr:clientData/>
  </xdr:twoCellAnchor>
  <xdr:twoCellAnchor>
    <xdr:from>
      <xdr:col>18</xdr:col>
      <xdr:colOff>331751</xdr:colOff>
      <xdr:row>1</xdr:row>
      <xdr:rowOff>487381</xdr:rowOff>
    </xdr:from>
    <xdr:to>
      <xdr:col>18</xdr:col>
      <xdr:colOff>1335959</xdr:colOff>
      <xdr:row>2</xdr:row>
      <xdr:rowOff>232443</xdr:rowOff>
    </xdr:to>
    <xdr:sp macro="" textlink="">
      <xdr:nvSpPr>
        <xdr:cNvPr id="5" name="TextBox 19">
          <a:extLst>
            <a:ext uri="{FF2B5EF4-FFF2-40B4-BE49-F238E27FC236}">
              <a16:creationId xmlns:a16="http://schemas.microsoft.com/office/drawing/2014/main" id="{BA41CCBA-986F-4D2C-9E43-5B3CCD756C07}"/>
            </a:ext>
          </a:extLst>
        </xdr:cNvPr>
        <xdr:cNvSpPr txBox="1"/>
      </xdr:nvSpPr>
      <xdr:spPr>
        <a:xfrm>
          <a:off x="17962526" y="630256"/>
          <a:ext cx="1004208" cy="297512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algn="ctr"/>
          <a:r>
            <a:rPr lang="es-MX" sz="1200">
              <a:solidFill>
                <a:schemeClr val="tx1">
                  <a:lumMod val="75000"/>
                  <a:lumOff val="25000"/>
                </a:schemeClr>
              </a:solidFill>
              <a:latin typeface="Century Gothic" panose="020B0502020202020204" pitchFamily="34" charset="0"/>
            </a:rPr>
            <a:t>Seguiente</a:t>
          </a:r>
        </a:p>
      </xdr:txBody>
    </xdr:sp>
    <xdr:clientData/>
  </xdr:twoCellAnchor>
  <xdr:twoCellAnchor>
    <xdr:from>
      <xdr:col>17</xdr:col>
      <xdr:colOff>307258</xdr:colOff>
      <xdr:row>1</xdr:row>
      <xdr:rowOff>476495</xdr:rowOff>
    </xdr:from>
    <xdr:to>
      <xdr:col>17</xdr:col>
      <xdr:colOff>1311466</xdr:colOff>
      <xdr:row>2</xdr:row>
      <xdr:rowOff>221557</xdr:rowOff>
    </xdr:to>
    <xdr:sp macro="" textlink="">
      <xdr:nvSpPr>
        <xdr:cNvPr id="6" name="TextBox 22">
          <a:extLst>
            <a:ext uri="{FF2B5EF4-FFF2-40B4-BE49-F238E27FC236}">
              <a16:creationId xmlns:a16="http://schemas.microsoft.com/office/drawing/2014/main" id="{4B62D5A0-7B45-4B45-8836-AF3568559EBA}"/>
            </a:ext>
          </a:extLst>
        </xdr:cNvPr>
        <xdr:cNvSpPr txBox="1"/>
      </xdr:nvSpPr>
      <xdr:spPr>
        <a:xfrm>
          <a:off x="16404508" y="619370"/>
          <a:ext cx="1004208" cy="297512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algn="ctr"/>
          <a:r>
            <a:rPr lang="es-MX" sz="1200">
              <a:solidFill>
                <a:schemeClr val="tx1">
                  <a:lumMod val="75000"/>
                  <a:lumOff val="25000"/>
                </a:schemeClr>
              </a:solidFill>
              <a:latin typeface="Century Gothic" panose="020B0502020202020204" pitchFamily="34" charset="0"/>
            </a:rPr>
            <a:t>Anterior</a:t>
          </a:r>
        </a:p>
      </xdr:txBody>
    </xdr:sp>
    <xdr:clientData/>
  </xdr:twoCellAnchor>
  <xdr:twoCellAnchor>
    <xdr:from>
      <xdr:col>18</xdr:col>
      <xdr:colOff>730442</xdr:colOff>
      <xdr:row>0</xdr:row>
      <xdr:rowOff>101773</xdr:rowOff>
    </xdr:from>
    <xdr:to>
      <xdr:col>18</xdr:col>
      <xdr:colOff>1111442</xdr:colOff>
      <xdr:row>1</xdr:row>
      <xdr:rowOff>446563</xdr:rowOff>
    </xdr:to>
    <xdr:sp macro="" textlink="">
      <xdr:nvSpPr>
        <xdr:cNvPr id="7" name="Isosceles Triangle 23">
          <a:hlinkClick xmlns:r="http://schemas.openxmlformats.org/officeDocument/2006/relationships" r:id="rId5"/>
          <a:extLst>
            <a:ext uri="{FF2B5EF4-FFF2-40B4-BE49-F238E27FC236}">
              <a16:creationId xmlns:a16="http://schemas.microsoft.com/office/drawing/2014/main" id="{5ABE43D4-27F6-4E51-9004-7E9A88BF7A6C}"/>
            </a:ext>
          </a:extLst>
        </xdr:cNvPr>
        <xdr:cNvSpPr/>
      </xdr:nvSpPr>
      <xdr:spPr>
        <a:xfrm rot="5400000">
          <a:off x="18307884" y="155106"/>
          <a:ext cx="487665" cy="381000"/>
        </a:xfrm>
        <a:prstGeom prst="triangle">
          <a:avLst/>
        </a:prstGeom>
        <a:solidFill>
          <a:schemeClr val="tx1">
            <a:lumMod val="75000"/>
            <a:lumOff val="25000"/>
          </a:schemeClr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marL="0" indent="0" algn="l"/>
          <a:endParaRPr lang="es-MX" sz="1100">
            <a:solidFill>
              <a:schemeClr val="lt1"/>
            </a:solidFill>
            <a:latin typeface="+mn-lt"/>
            <a:ea typeface="+mn-ea"/>
            <a:cs typeface="+mn-cs"/>
          </a:endParaRPr>
        </a:p>
      </xdr:txBody>
    </xdr:sp>
    <xdr:clientData/>
  </xdr:twoCellAnchor>
  <xdr:twoCellAnchor>
    <xdr:from>
      <xdr:col>17</xdr:col>
      <xdr:colOff>603277</xdr:colOff>
      <xdr:row>0</xdr:row>
      <xdr:rowOff>135420</xdr:rowOff>
    </xdr:from>
    <xdr:to>
      <xdr:col>17</xdr:col>
      <xdr:colOff>984277</xdr:colOff>
      <xdr:row>1</xdr:row>
      <xdr:rowOff>480210</xdr:rowOff>
    </xdr:to>
    <xdr:sp macro="" textlink="">
      <xdr:nvSpPr>
        <xdr:cNvPr id="8" name="Isosceles Triangle 25">
          <a:hlinkClick xmlns:r="http://schemas.openxmlformats.org/officeDocument/2006/relationships" r:id="rId6"/>
          <a:extLst>
            <a:ext uri="{FF2B5EF4-FFF2-40B4-BE49-F238E27FC236}">
              <a16:creationId xmlns:a16="http://schemas.microsoft.com/office/drawing/2014/main" id="{5A0AA0C0-4669-4329-BE0B-EF615BA0122E}"/>
            </a:ext>
          </a:extLst>
        </xdr:cNvPr>
        <xdr:cNvSpPr/>
      </xdr:nvSpPr>
      <xdr:spPr>
        <a:xfrm rot="16200000">
          <a:off x="16647194" y="188753"/>
          <a:ext cx="487665" cy="381000"/>
        </a:xfrm>
        <a:prstGeom prst="triangle">
          <a:avLst/>
        </a:prstGeom>
        <a:solidFill>
          <a:schemeClr val="tx1">
            <a:lumMod val="75000"/>
            <a:lumOff val="25000"/>
          </a:schemeClr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marL="0" indent="0" algn="l"/>
          <a:endParaRPr lang="es-MX" sz="1100">
            <a:solidFill>
              <a:schemeClr val="lt1"/>
            </a:solidFill>
            <a:latin typeface="+mn-lt"/>
            <a:ea typeface="+mn-ea"/>
            <a:cs typeface="+mn-cs"/>
          </a:endParaRPr>
        </a:p>
      </xdr:txBody>
    </xdr:sp>
    <xdr:clientData/>
  </xdr:twoCellAnchor>
  <xdr:twoCellAnchor>
    <xdr:from>
      <xdr:col>10</xdr:col>
      <xdr:colOff>61452</xdr:colOff>
      <xdr:row>0</xdr:row>
      <xdr:rowOff>61452</xdr:rowOff>
    </xdr:from>
    <xdr:to>
      <xdr:col>11</xdr:col>
      <xdr:colOff>431390</xdr:colOff>
      <xdr:row>1</xdr:row>
      <xdr:rowOff>216310</xdr:rowOff>
    </xdr:to>
    <xdr:sp macro="" textlink="">
      <xdr:nvSpPr>
        <xdr:cNvPr id="9" name="Retângulo 8">
          <a:hlinkClick xmlns:r="http://schemas.openxmlformats.org/officeDocument/2006/relationships" r:id="rId7"/>
          <a:extLst>
            <a:ext uri="{FF2B5EF4-FFF2-40B4-BE49-F238E27FC236}">
              <a16:creationId xmlns:a16="http://schemas.microsoft.com/office/drawing/2014/main" id="{FBCCEC8E-B815-4497-B926-80EF475BE1D9}"/>
            </a:ext>
          </a:extLst>
        </xdr:cNvPr>
        <xdr:cNvSpPr/>
      </xdr:nvSpPr>
      <xdr:spPr>
        <a:xfrm>
          <a:off x="5424027" y="61452"/>
          <a:ext cx="1903463" cy="297733"/>
        </a:xfrm>
        <a:prstGeom prst="rect">
          <a:avLst/>
        </a:prstGeom>
        <a:solidFill>
          <a:schemeClr val="bg1"/>
        </a:solidFill>
        <a:ln>
          <a:solidFill>
            <a:schemeClr val="bg2">
              <a:lumMod val="75000"/>
            </a:schemeClr>
          </a:solidFill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ctr"/>
          <a:r>
            <a:rPr lang="pt-BR" sz="1600" b="1">
              <a:solidFill>
                <a:sysClr val="windowText" lastClr="000000"/>
              </a:solidFill>
              <a:latin typeface="Century Gothic" panose="020B0502020202020204" pitchFamily="34" charset="0"/>
            </a:rPr>
            <a:t>INSTRUÇÕES</a:t>
          </a:r>
        </a:p>
      </xdr:txBody>
    </xdr:sp>
    <xdr:clientData/>
  </xdr:twoCellAnchor>
  <xdr:twoCellAnchor>
    <xdr:from>
      <xdr:col>10</xdr:col>
      <xdr:colOff>127000</xdr:colOff>
      <xdr:row>1</xdr:row>
      <xdr:rowOff>428625</xdr:rowOff>
    </xdr:from>
    <xdr:to>
      <xdr:col>10</xdr:col>
      <xdr:colOff>1134804</xdr:colOff>
      <xdr:row>4</xdr:row>
      <xdr:rowOff>101543</xdr:rowOff>
    </xdr:to>
    <xdr:grpSp>
      <xdr:nvGrpSpPr>
        <xdr:cNvPr id="13" name="Group 14">
          <a:hlinkClick xmlns:r="http://schemas.openxmlformats.org/officeDocument/2006/relationships" r:id="rId8"/>
          <a:extLst>
            <a:ext uri="{FF2B5EF4-FFF2-40B4-BE49-F238E27FC236}">
              <a16:creationId xmlns:a16="http://schemas.microsoft.com/office/drawing/2014/main" id="{654DC7B7-0406-4368-8573-5E5A47B9561D}"/>
            </a:ext>
          </a:extLst>
        </xdr:cNvPr>
        <xdr:cNvGrpSpPr/>
      </xdr:nvGrpSpPr>
      <xdr:grpSpPr>
        <a:xfrm>
          <a:off x="5765800" y="568325"/>
          <a:ext cx="1007804" cy="930218"/>
          <a:chOff x="1766260" y="812959"/>
          <a:chExt cx="1113414" cy="1033899"/>
        </a:xfrm>
      </xdr:grpSpPr>
      <xdr:sp macro="" textlink="">
        <xdr:nvSpPr>
          <xdr:cNvPr id="14" name="Elipse 4">
            <a:extLst>
              <a:ext uri="{FF2B5EF4-FFF2-40B4-BE49-F238E27FC236}">
                <a16:creationId xmlns:a16="http://schemas.microsoft.com/office/drawing/2014/main" id="{11E9F810-A26C-0BB2-B9B0-B73E7D436C73}"/>
              </a:ext>
            </a:extLst>
          </xdr:cNvPr>
          <xdr:cNvSpPr/>
        </xdr:nvSpPr>
        <xdr:spPr>
          <a:xfrm>
            <a:off x="1766260" y="812959"/>
            <a:ext cx="1113414" cy="1033899"/>
          </a:xfrm>
          <a:prstGeom prst="ellipse">
            <a:avLst/>
          </a:prstGeom>
          <a:solidFill>
            <a:schemeClr val="bg1"/>
          </a:solidFill>
          <a:ln>
            <a:solidFill>
              <a:schemeClr val="bg1">
                <a:lumMod val="85000"/>
              </a:schemeClr>
            </a:solidFill>
          </a:ln>
          <a:effectLst>
            <a:outerShdw blurRad="50800" dist="38100" dir="2700000" algn="tl" rotWithShape="0">
              <a:prstClr val="black">
                <a:alpha val="40000"/>
              </a:prstClr>
            </a:outerShdw>
          </a:effectLst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b"/>
          <a:lstStyle/>
          <a:p>
            <a:pPr lvl="0" algn="ctr"/>
            <a:endParaRPr lang="pt-BR" sz="1100">
              <a:latin typeface="Century Gothic" panose="020B0502020202020204" pitchFamily="34" charset="0"/>
            </a:endParaRPr>
          </a:p>
        </xdr:txBody>
      </xdr:sp>
      <xdr:pic>
        <xdr:nvPicPr>
          <xdr:cNvPr id="15" name="Imagem 5">
            <a:extLst>
              <a:ext uri="{FF2B5EF4-FFF2-40B4-BE49-F238E27FC236}">
                <a16:creationId xmlns:a16="http://schemas.microsoft.com/office/drawing/2014/main" id="{AC8FDD01-04A4-8408-ABC0-B7DDB59D72B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9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1804720" y="853022"/>
            <a:ext cx="998039" cy="933416"/>
          </a:xfrm>
          <a:prstGeom prst="rect">
            <a:avLst/>
          </a:prstGeom>
        </xdr:spPr>
      </xdr:pic>
    </xdr:grpSp>
    <xdr:clientData/>
  </xdr:twoCellAnchor>
</xdr:wsDr>
</file>

<file path=xl/drawings/drawing28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168993</xdr:colOff>
      <xdr:row>1</xdr:row>
      <xdr:rowOff>107541</xdr:rowOff>
    </xdr:from>
    <xdr:to>
      <xdr:col>2</xdr:col>
      <xdr:colOff>1115685</xdr:colOff>
      <xdr:row>3</xdr:row>
      <xdr:rowOff>295695</xdr:rowOff>
    </xdr:to>
    <xdr:pic>
      <xdr:nvPicPr>
        <xdr:cNvPr id="2" name="Imagem 1">
          <a:extLst>
            <a:ext uri="{FF2B5EF4-FFF2-40B4-BE49-F238E27FC236}">
              <a16:creationId xmlns:a16="http://schemas.microsoft.com/office/drawing/2014/main" id="{A5B0D264-FCC2-4652-9671-E469862014A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69043" y="250416"/>
          <a:ext cx="946692" cy="988254"/>
        </a:xfrm>
        <a:prstGeom prst="rect">
          <a:avLst/>
        </a:prstGeom>
      </xdr:spPr>
    </xdr:pic>
    <xdr:clientData/>
  </xdr:twoCellAnchor>
  <xdr:oneCellAnchor>
    <xdr:from>
      <xdr:col>17</xdr:col>
      <xdr:colOff>1223949</xdr:colOff>
      <xdr:row>0</xdr:row>
      <xdr:rowOff>0</xdr:rowOff>
    </xdr:from>
    <xdr:ext cx="646896" cy="677573"/>
    <xdr:pic>
      <xdr:nvPicPr>
        <xdr:cNvPr id="3" name="Gráfico 2" descr="Início com preenchimento sólido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D63CE7B9-F5E8-48C5-8659-D73C30ECF97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  <a:ext uri="{96DAC541-7B7A-43D3-8B79-37D633B846F1}">
              <asvg:svgBlip xmlns:asvg="http://schemas.microsoft.com/office/drawing/2016/SVG/main" r:embed="rId4"/>
            </a:ext>
          </a:extLst>
        </a:blip>
        <a:stretch>
          <a:fillRect/>
        </a:stretch>
      </xdr:blipFill>
      <xdr:spPr>
        <a:xfrm>
          <a:off x="17321199" y="0"/>
          <a:ext cx="646896" cy="677573"/>
        </a:xfrm>
        <a:prstGeom prst="rect">
          <a:avLst/>
        </a:prstGeom>
      </xdr:spPr>
    </xdr:pic>
    <xdr:clientData/>
  </xdr:oneCellAnchor>
  <xdr:twoCellAnchor>
    <xdr:from>
      <xdr:col>17</xdr:col>
      <xdr:colOff>1077423</xdr:colOff>
      <xdr:row>1</xdr:row>
      <xdr:rowOff>473774</xdr:rowOff>
    </xdr:from>
    <xdr:to>
      <xdr:col>18</xdr:col>
      <xdr:colOff>465102</xdr:colOff>
      <xdr:row>2</xdr:row>
      <xdr:rowOff>188024</xdr:rowOff>
    </xdr:to>
    <xdr:sp macro="" textlink="">
      <xdr:nvSpPr>
        <xdr:cNvPr id="4" name="TextBox 18">
          <a:extLst>
            <a:ext uri="{FF2B5EF4-FFF2-40B4-BE49-F238E27FC236}">
              <a16:creationId xmlns:a16="http://schemas.microsoft.com/office/drawing/2014/main" id="{ED1DE0A0-844A-4A06-ABE6-2AA421C0BF03}"/>
            </a:ext>
          </a:extLst>
        </xdr:cNvPr>
        <xdr:cNvSpPr txBox="1"/>
      </xdr:nvSpPr>
      <xdr:spPr>
        <a:xfrm>
          <a:off x="17174673" y="616649"/>
          <a:ext cx="921204" cy="26670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algn="ctr"/>
          <a:r>
            <a:rPr lang="es-MX" sz="1200">
              <a:solidFill>
                <a:schemeClr val="tx1">
                  <a:lumMod val="75000"/>
                  <a:lumOff val="25000"/>
                </a:schemeClr>
              </a:solidFill>
              <a:latin typeface="Century Gothic" panose="020B0502020202020204" pitchFamily="34" charset="0"/>
            </a:rPr>
            <a:t>Inicio</a:t>
          </a:r>
        </a:p>
      </xdr:txBody>
    </xdr:sp>
    <xdr:clientData/>
  </xdr:twoCellAnchor>
  <xdr:twoCellAnchor>
    <xdr:from>
      <xdr:col>18</xdr:col>
      <xdr:colOff>331751</xdr:colOff>
      <xdr:row>1</xdr:row>
      <xdr:rowOff>487381</xdr:rowOff>
    </xdr:from>
    <xdr:to>
      <xdr:col>18</xdr:col>
      <xdr:colOff>1335959</xdr:colOff>
      <xdr:row>2</xdr:row>
      <xdr:rowOff>232443</xdr:rowOff>
    </xdr:to>
    <xdr:sp macro="" textlink="">
      <xdr:nvSpPr>
        <xdr:cNvPr id="5" name="TextBox 19">
          <a:extLst>
            <a:ext uri="{FF2B5EF4-FFF2-40B4-BE49-F238E27FC236}">
              <a16:creationId xmlns:a16="http://schemas.microsoft.com/office/drawing/2014/main" id="{9CD3F077-9DBC-41D4-8195-E8F4A84C6A8A}"/>
            </a:ext>
          </a:extLst>
        </xdr:cNvPr>
        <xdr:cNvSpPr txBox="1"/>
      </xdr:nvSpPr>
      <xdr:spPr>
        <a:xfrm>
          <a:off x="17962526" y="630256"/>
          <a:ext cx="1004208" cy="297512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algn="ctr"/>
          <a:r>
            <a:rPr lang="es-MX" sz="1200">
              <a:solidFill>
                <a:schemeClr val="tx1">
                  <a:lumMod val="75000"/>
                  <a:lumOff val="25000"/>
                </a:schemeClr>
              </a:solidFill>
              <a:latin typeface="Century Gothic" panose="020B0502020202020204" pitchFamily="34" charset="0"/>
            </a:rPr>
            <a:t>Seguiente</a:t>
          </a:r>
        </a:p>
      </xdr:txBody>
    </xdr:sp>
    <xdr:clientData/>
  </xdr:twoCellAnchor>
  <xdr:twoCellAnchor>
    <xdr:from>
      <xdr:col>17</xdr:col>
      <xdr:colOff>307258</xdr:colOff>
      <xdr:row>1</xdr:row>
      <xdr:rowOff>476495</xdr:rowOff>
    </xdr:from>
    <xdr:to>
      <xdr:col>17</xdr:col>
      <xdr:colOff>1311466</xdr:colOff>
      <xdr:row>2</xdr:row>
      <xdr:rowOff>221557</xdr:rowOff>
    </xdr:to>
    <xdr:sp macro="" textlink="">
      <xdr:nvSpPr>
        <xdr:cNvPr id="6" name="TextBox 22">
          <a:extLst>
            <a:ext uri="{FF2B5EF4-FFF2-40B4-BE49-F238E27FC236}">
              <a16:creationId xmlns:a16="http://schemas.microsoft.com/office/drawing/2014/main" id="{84229309-273E-47FC-9730-743A2D90FC48}"/>
            </a:ext>
          </a:extLst>
        </xdr:cNvPr>
        <xdr:cNvSpPr txBox="1"/>
      </xdr:nvSpPr>
      <xdr:spPr>
        <a:xfrm>
          <a:off x="16404508" y="619370"/>
          <a:ext cx="1004208" cy="297512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algn="ctr"/>
          <a:r>
            <a:rPr lang="es-MX" sz="1200">
              <a:solidFill>
                <a:schemeClr val="tx1">
                  <a:lumMod val="75000"/>
                  <a:lumOff val="25000"/>
                </a:schemeClr>
              </a:solidFill>
              <a:latin typeface="Century Gothic" panose="020B0502020202020204" pitchFamily="34" charset="0"/>
            </a:rPr>
            <a:t>Anterior</a:t>
          </a:r>
        </a:p>
      </xdr:txBody>
    </xdr:sp>
    <xdr:clientData/>
  </xdr:twoCellAnchor>
  <xdr:twoCellAnchor>
    <xdr:from>
      <xdr:col>18</xdr:col>
      <xdr:colOff>730442</xdr:colOff>
      <xdr:row>0</xdr:row>
      <xdr:rowOff>101773</xdr:rowOff>
    </xdr:from>
    <xdr:to>
      <xdr:col>18</xdr:col>
      <xdr:colOff>1111442</xdr:colOff>
      <xdr:row>1</xdr:row>
      <xdr:rowOff>446563</xdr:rowOff>
    </xdr:to>
    <xdr:sp macro="" textlink="">
      <xdr:nvSpPr>
        <xdr:cNvPr id="7" name="Isosceles Triangle 23">
          <a:hlinkClick xmlns:r="http://schemas.openxmlformats.org/officeDocument/2006/relationships" r:id="rId5"/>
          <a:extLst>
            <a:ext uri="{FF2B5EF4-FFF2-40B4-BE49-F238E27FC236}">
              <a16:creationId xmlns:a16="http://schemas.microsoft.com/office/drawing/2014/main" id="{D37204B2-5F01-49E4-A1C4-4EB3B20DBAC4}"/>
            </a:ext>
          </a:extLst>
        </xdr:cNvPr>
        <xdr:cNvSpPr/>
      </xdr:nvSpPr>
      <xdr:spPr>
        <a:xfrm rot="5400000">
          <a:off x="18307884" y="155106"/>
          <a:ext cx="487665" cy="381000"/>
        </a:xfrm>
        <a:prstGeom prst="triangle">
          <a:avLst/>
        </a:prstGeom>
        <a:solidFill>
          <a:schemeClr val="tx1">
            <a:lumMod val="75000"/>
            <a:lumOff val="25000"/>
          </a:schemeClr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marL="0" indent="0" algn="l"/>
          <a:endParaRPr lang="es-MX" sz="1100">
            <a:solidFill>
              <a:schemeClr val="lt1"/>
            </a:solidFill>
            <a:latin typeface="+mn-lt"/>
            <a:ea typeface="+mn-ea"/>
            <a:cs typeface="+mn-cs"/>
          </a:endParaRPr>
        </a:p>
      </xdr:txBody>
    </xdr:sp>
    <xdr:clientData/>
  </xdr:twoCellAnchor>
  <xdr:twoCellAnchor>
    <xdr:from>
      <xdr:col>17</xdr:col>
      <xdr:colOff>603277</xdr:colOff>
      <xdr:row>0</xdr:row>
      <xdr:rowOff>135420</xdr:rowOff>
    </xdr:from>
    <xdr:to>
      <xdr:col>17</xdr:col>
      <xdr:colOff>984277</xdr:colOff>
      <xdr:row>1</xdr:row>
      <xdr:rowOff>480210</xdr:rowOff>
    </xdr:to>
    <xdr:sp macro="" textlink="">
      <xdr:nvSpPr>
        <xdr:cNvPr id="8" name="Isosceles Triangle 25">
          <a:hlinkClick xmlns:r="http://schemas.openxmlformats.org/officeDocument/2006/relationships" r:id="rId6"/>
          <a:extLst>
            <a:ext uri="{FF2B5EF4-FFF2-40B4-BE49-F238E27FC236}">
              <a16:creationId xmlns:a16="http://schemas.microsoft.com/office/drawing/2014/main" id="{23176CAC-9A45-475A-AF9F-36F9821A2F60}"/>
            </a:ext>
          </a:extLst>
        </xdr:cNvPr>
        <xdr:cNvSpPr/>
      </xdr:nvSpPr>
      <xdr:spPr>
        <a:xfrm rot="16200000">
          <a:off x="16647194" y="188753"/>
          <a:ext cx="487665" cy="381000"/>
        </a:xfrm>
        <a:prstGeom prst="triangle">
          <a:avLst/>
        </a:prstGeom>
        <a:solidFill>
          <a:schemeClr val="tx1">
            <a:lumMod val="75000"/>
            <a:lumOff val="25000"/>
          </a:schemeClr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marL="0" indent="0" algn="l"/>
          <a:endParaRPr lang="es-MX" sz="1100">
            <a:solidFill>
              <a:schemeClr val="lt1"/>
            </a:solidFill>
            <a:latin typeface="+mn-lt"/>
            <a:ea typeface="+mn-ea"/>
            <a:cs typeface="+mn-cs"/>
          </a:endParaRPr>
        </a:p>
      </xdr:txBody>
    </xdr:sp>
    <xdr:clientData/>
  </xdr:twoCellAnchor>
  <xdr:twoCellAnchor>
    <xdr:from>
      <xdr:col>10</xdr:col>
      <xdr:colOff>61452</xdr:colOff>
      <xdr:row>0</xdr:row>
      <xdr:rowOff>61452</xdr:rowOff>
    </xdr:from>
    <xdr:to>
      <xdr:col>11</xdr:col>
      <xdr:colOff>431390</xdr:colOff>
      <xdr:row>1</xdr:row>
      <xdr:rowOff>216310</xdr:rowOff>
    </xdr:to>
    <xdr:sp macro="" textlink="">
      <xdr:nvSpPr>
        <xdr:cNvPr id="9" name="Retângulo 8">
          <a:hlinkClick xmlns:r="http://schemas.openxmlformats.org/officeDocument/2006/relationships" r:id="rId7"/>
          <a:extLst>
            <a:ext uri="{FF2B5EF4-FFF2-40B4-BE49-F238E27FC236}">
              <a16:creationId xmlns:a16="http://schemas.microsoft.com/office/drawing/2014/main" id="{1F566328-DA73-4FD6-B48B-E2396F693053}"/>
            </a:ext>
          </a:extLst>
        </xdr:cNvPr>
        <xdr:cNvSpPr/>
      </xdr:nvSpPr>
      <xdr:spPr>
        <a:xfrm>
          <a:off x="5424027" y="61452"/>
          <a:ext cx="1903463" cy="297733"/>
        </a:xfrm>
        <a:prstGeom prst="rect">
          <a:avLst/>
        </a:prstGeom>
        <a:solidFill>
          <a:schemeClr val="bg1"/>
        </a:solidFill>
        <a:ln>
          <a:solidFill>
            <a:schemeClr val="bg2">
              <a:lumMod val="75000"/>
            </a:schemeClr>
          </a:solidFill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ctr"/>
          <a:r>
            <a:rPr lang="pt-BR" sz="1600" b="1">
              <a:solidFill>
                <a:sysClr val="windowText" lastClr="000000"/>
              </a:solidFill>
              <a:latin typeface="Century Gothic" panose="020B0502020202020204" pitchFamily="34" charset="0"/>
            </a:rPr>
            <a:t>INSTRUÇÕES</a:t>
          </a:r>
        </a:p>
      </xdr:txBody>
    </xdr:sp>
    <xdr:clientData/>
  </xdr:twoCellAnchor>
  <xdr:twoCellAnchor>
    <xdr:from>
      <xdr:col>10</xdr:col>
      <xdr:colOff>190500</xdr:colOff>
      <xdr:row>1</xdr:row>
      <xdr:rowOff>381000</xdr:rowOff>
    </xdr:from>
    <xdr:to>
      <xdr:col>10</xdr:col>
      <xdr:colOff>1198304</xdr:colOff>
      <xdr:row>4</xdr:row>
      <xdr:rowOff>53918</xdr:rowOff>
    </xdr:to>
    <xdr:grpSp>
      <xdr:nvGrpSpPr>
        <xdr:cNvPr id="13" name="Group 14">
          <a:hlinkClick xmlns:r="http://schemas.openxmlformats.org/officeDocument/2006/relationships" r:id="rId8"/>
          <a:extLst>
            <a:ext uri="{FF2B5EF4-FFF2-40B4-BE49-F238E27FC236}">
              <a16:creationId xmlns:a16="http://schemas.microsoft.com/office/drawing/2014/main" id="{A7EC34D6-AE65-4349-B58F-9E12B0563A42}"/>
            </a:ext>
          </a:extLst>
        </xdr:cNvPr>
        <xdr:cNvGrpSpPr/>
      </xdr:nvGrpSpPr>
      <xdr:grpSpPr>
        <a:xfrm>
          <a:off x="5842000" y="523875"/>
          <a:ext cx="1007804" cy="927043"/>
          <a:chOff x="1766260" y="812959"/>
          <a:chExt cx="1113414" cy="1033899"/>
        </a:xfrm>
      </xdr:grpSpPr>
      <xdr:sp macro="" textlink="">
        <xdr:nvSpPr>
          <xdr:cNvPr id="14" name="Elipse 4">
            <a:extLst>
              <a:ext uri="{FF2B5EF4-FFF2-40B4-BE49-F238E27FC236}">
                <a16:creationId xmlns:a16="http://schemas.microsoft.com/office/drawing/2014/main" id="{E3B9BE6B-B81D-03CF-8FF2-6E912A7CB0C1}"/>
              </a:ext>
            </a:extLst>
          </xdr:cNvPr>
          <xdr:cNvSpPr/>
        </xdr:nvSpPr>
        <xdr:spPr>
          <a:xfrm>
            <a:off x="1766260" y="812959"/>
            <a:ext cx="1113414" cy="1033899"/>
          </a:xfrm>
          <a:prstGeom prst="ellipse">
            <a:avLst/>
          </a:prstGeom>
          <a:solidFill>
            <a:schemeClr val="bg1"/>
          </a:solidFill>
          <a:ln>
            <a:solidFill>
              <a:schemeClr val="bg1">
                <a:lumMod val="85000"/>
              </a:schemeClr>
            </a:solidFill>
          </a:ln>
          <a:effectLst>
            <a:outerShdw blurRad="50800" dist="38100" dir="2700000" algn="tl" rotWithShape="0">
              <a:prstClr val="black">
                <a:alpha val="40000"/>
              </a:prstClr>
            </a:outerShdw>
          </a:effectLst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b"/>
          <a:lstStyle/>
          <a:p>
            <a:pPr lvl="0" algn="ctr"/>
            <a:endParaRPr lang="pt-BR" sz="1100">
              <a:latin typeface="Century Gothic" panose="020B0502020202020204" pitchFamily="34" charset="0"/>
            </a:endParaRPr>
          </a:p>
        </xdr:txBody>
      </xdr:sp>
      <xdr:pic>
        <xdr:nvPicPr>
          <xdr:cNvPr id="15" name="Imagem 5">
            <a:extLst>
              <a:ext uri="{FF2B5EF4-FFF2-40B4-BE49-F238E27FC236}">
                <a16:creationId xmlns:a16="http://schemas.microsoft.com/office/drawing/2014/main" id="{0B074756-B22F-4E84-985C-7DE57EDF0FC4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9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1804720" y="853022"/>
            <a:ext cx="998039" cy="933416"/>
          </a:xfrm>
          <a:prstGeom prst="rect">
            <a:avLst/>
          </a:prstGeom>
        </xdr:spPr>
      </xdr:pic>
    </xdr:grpSp>
    <xdr:clientData/>
  </xdr:twoCellAnchor>
</xdr:wsDr>
</file>

<file path=xl/drawings/drawing29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168993</xdr:colOff>
      <xdr:row>1</xdr:row>
      <xdr:rowOff>107541</xdr:rowOff>
    </xdr:from>
    <xdr:to>
      <xdr:col>2</xdr:col>
      <xdr:colOff>1115685</xdr:colOff>
      <xdr:row>3</xdr:row>
      <xdr:rowOff>295695</xdr:rowOff>
    </xdr:to>
    <xdr:pic>
      <xdr:nvPicPr>
        <xdr:cNvPr id="2" name="Imagem 1">
          <a:extLst>
            <a:ext uri="{FF2B5EF4-FFF2-40B4-BE49-F238E27FC236}">
              <a16:creationId xmlns:a16="http://schemas.microsoft.com/office/drawing/2014/main" id="{62B6433D-ECB4-4A35-B4C0-758AA6FD392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69043" y="250416"/>
          <a:ext cx="946692" cy="988254"/>
        </a:xfrm>
        <a:prstGeom prst="rect">
          <a:avLst/>
        </a:prstGeom>
      </xdr:spPr>
    </xdr:pic>
    <xdr:clientData/>
  </xdr:twoCellAnchor>
  <xdr:oneCellAnchor>
    <xdr:from>
      <xdr:col>17</xdr:col>
      <xdr:colOff>1223949</xdr:colOff>
      <xdr:row>0</xdr:row>
      <xdr:rowOff>0</xdr:rowOff>
    </xdr:from>
    <xdr:ext cx="646896" cy="677573"/>
    <xdr:pic>
      <xdr:nvPicPr>
        <xdr:cNvPr id="3" name="Gráfico 2" descr="Início com preenchimento sólido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D9472E87-FC4F-44B2-897E-3DE60F2953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  <a:ext uri="{96DAC541-7B7A-43D3-8B79-37D633B846F1}">
              <asvg:svgBlip xmlns:asvg="http://schemas.microsoft.com/office/drawing/2016/SVG/main" r:embed="rId4"/>
            </a:ext>
          </a:extLst>
        </a:blip>
        <a:stretch>
          <a:fillRect/>
        </a:stretch>
      </xdr:blipFill>
      <xdr:spPr>
        <a:xfrm>
          <a:off x="17321199" y="0"/>
          <a:ext cx="646896" cy="677573"/>
        </a:xfrm>
        <a:prstGeom prst="rect">
          <a:avLst/>
        </a:prstGeom>
      </xdr:spPr>
    </xdr:pic>
    <xdr:clientData/>
  </xdr:oneCellAnchor>
  <xdr:twoCellAnchor>
    <xdr:from>
      <xdr:col>17</xdr:col>
      <xdr:colOff>1077423</xdr:colOff>
      <xdr:row>1</xdr:row>
      <xdr:rowOff>473774</xdr:rowOff>
    </xdr:from>
    <xdr:to>
      <xdr:col>18</xdr:col>
      <xdr:colOff>465102</xdr:colOff>
      <xdr:row>2</xdr:row>
      <xdr:rowOff>188024</xdr:rowOff>
    </xdr:to>
    <xdr:sp macro="" textlink="">
      <xdr:nvSpPr>
        <xdr:cNvPr id="4" name="TextBox 18">
          <a:extLst>
            <a:ext uri="{FF2B5EF4-FFF2-40B4-BE49-F238E27FC236}">
              <a16:creationId xmlns:a16="http://schemas.microsoft.com/office/drawing/2014/main" id="{BE94BBF5-50F6-4534-943D-90236E950369}"/>
            </a:ext>
          </a:extLst>
        </xdr:cNvPr>
        <xdr:cNvSpPr txBox="1"/>
      </xdr:nvSpPr>
      <xdr:spPr>
        <a:xfrm>
          <a:off x="17174673" y="616649"/>
          <a:ext cx="921204" cy="26670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algn="ctr"/>
          <a:r>
            <a:rPr lang="es-MX" sz="1200">
              <a:solidFill>
                <a:schemeClr val="tx1">
                  <a:lumMod val="75000"/>
                  <a:lumOff val="25000"/>
                </a:schemeClr>
              </a:solidFill>
              <a:latin typeface="Century Gothic" panose="020B0502020202020204" pitchFamily="34" charset="0"/>
            </a:rPr>
            <a:t>Inicio</a:t>
          </a:r>
        </a:p>
      </xdr:txBody>
    </xdr:sp>
    <xdr:clientData/>
  </xdr:twoCellAnchor>
  <xdr:twoCellAnchor>
    <xdr:from>
      <xdr:col>18</xdr:col>
      <xdr:colOff>331751</xdr:colOff>
      <xdr:row>1</xdr:row>
      <xdr:rowOff>487381</xdr:rowOff>
    </xdr:from>
    <xdr:to>
      <xdr:col>18</xdr:col>
      <xdr:colOff>1335959</xdr:colOff>
      <xdr:row>2</xdr:row>
      <xdr:rowOff>232443</xdr:rowOff>
    </xdr:to>
    <xdr:sp macro="" textlink="">
      <xdr:nvSpPr>
        <xdr:cNvPr id="5" name="TextBox 19">
          <a:extLst>
            <a:ext uri="{FF2B5EF4-FFF2-40B4-BE49-F238E27FC236}">
              <a16:creationId xmlns:a16="http://schemas.microsoft.com/office/drawing/2014/main" id="{2FF17871-F005-477C-9288-F8652E8C989F}"/>
            </a:ext>
          </a:extLst>
        </xdr:cNvPr>
        <xdr:cNvSpPr txBox="1"/>
      </xdr:nvSpPr>
      <xdr:spPr>
        <a:xfrm>
          <a:off x="17962526" y="630256"/>
          <a:ext cx="1004208" cy="297512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algn="ctr"/>
          <a:r>
            <a:rPr lang="es-MX" sz="1200">
              <a:solidFill>
                <a:schemeClr val="tx1">
                  <a:lumMod val="75000"/>
                  <a:lumOff val="25000"/>
                </a:schemeClr>
              </a:solidFill>
              <a:latin typeface="Century Gothic" panose="020B0502020202020204" pitchFamily="34" charset="0"/>
            </a:rPr>
            <a:t>Seguiente</a:t>
          </a:r>
        </a:p>
      </xdr:txBody>
    </xdr:sp>
    <xdr:clientData/>
  </xdr:twoCellAnchor>
  <xdr:twoCellAnchor>
    <xdr:from>
      <xdr:col>17</xdr:col>
      <xdr:colOff>307258</xdr:colOff>
      <xdr:row>1</xdr:row>
      <xdr:rowOff>476495</xdr:rowOff>
    </xdr:from>
    <xdr:to>
      <xdr:col>17</xdr:col>
      <xdr:colOff>1311466</xdr:colOff>
      <xdr:row>2</xdr:row>
      <xdr:rowOff>221557</xdr:rowOff>
    </xdr:to>
    <xdr:sp macro="" textlink="">
      <xdr:nvSpPr>
        <xdr:cNvPr id="6" name="TextBox 22">
          <a:extLst>
            <a:ext uri="{FF2B5EF4-FFF2-40B4-BE49-F238E27FC236}">
              <a16:creationId xmlns:a16="http://schemas.microsoft.com/office/drawing/2014/main" id="{202752A1-A79C-489E-8469-8E4884604948}"/>
            </a:ext>
          </a:extLst>
        </xdr:cNvPr>
        <xdr:cNvSpPr txBox="1"/>
      </xdr:nvSpPr>
      <xdr:spPr>
        <a:xfrm>
          <a:off x="16404508" y="619370"/>
          <a:ext cx="1004208" cy="297512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algn="ctr"/>
          <a:r>
            <a:rPr lang="es-MX" sz="1200">
              <a:solidFill>
                <a:schemeClr val="tx1">
                  <a:lumMod val="75000"/>
                  <a:lumOff val="25000"/>
                </a:schemeClr>
              </a:solidFill>
              <a:latin typeface="Century Gothic" panose="020B0502020202020204" pitchFamily="34" charset="0"/>
            </a:rPr>
            <a:t>Anterior</a:t>
          </a:r>
        </a:p>
      </xdr:txBody>
    </xdr:sp>
    <xdr:clientData/>
  </xdr:twoCellAnchor>
  <xdr:twoCellAnchor>
    <xdr:from>
      <xdr:col>18</xdr:col>
      <xdr:colOff>730442</xdr:colOff>
      <xdr:row>0</xdr:row>
      <xdr:rowOff>101773</xdr:rowOff>
    </xdr:from>
    <xdr:to>
      <xdr:col>18</xdr:col>
      <xdr:colOff>1111442</xdr:colOff>
      <xdr:row>1</xdr:row>
      <xdr:rowOff>446563</xdr:rowOff>
    </xdr:to>
    <xdr:sp macro="" textlink="">
      <xdr:nvSpPr>
        <xdr:cNvPr id="13" name="Isosceles Triangle 23">
          <a:hlinkClick xmlns:r="http://schemas.openxmlformats.org/officeDocument/2006/relationships" r:id="rId5"/>
          <a:extLst>
            <a:ext uri="{FF2B5EF4-FFF2-40B4-BE49-F238E27FC236}">
              <a16:creationId xmlns:a16="http://schemas.microsoft.com/office/drawing/2014/main" id="{4757CD99-24B0-4ED5-9FCF-F161A137B210}"/>
            </a:ext>
          </a:extLst>
        </xdr:cNvPr>
        <xdr:cNvSpPr/>
      </xdr:nvSpPr>
      <xdr:spPr>
        <a:xfrm rot="5400000">
          <a:off x="18307884" y="155106"/>
          <a:ext cx="487665" cy="381000"/>
        </a:xfrm>
        <a:prstGeom prst="triangle">
          <a:avLst/>
        </a:prstGeom>
        <a:solidFill>
          <a:schemeClr val="tx1">
            <a:lumMod val="75000"/>
            <a:lumOff val="25000"/>
          </a:schemeClr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marL="0" indent="0" algn="l"/>
          <a:endParaRPr lang="es-MX" sz="1100">
            <a:solidFill>
              <a:schemeClr val="lt1"/>
            </a:solidFill>
            <a:latin typeface="+mn-lt"/>
            <a:ea typeface="+mn-ea"/>
            <a:cs typeface="+mn-cs"/>
          </a:endParaRPr>
        </a:p>
      </xdr:txBody>
    </xdr:sp>
    <xdr:clientData/>
  </xdr:twoCellAnchor>
  <xdr:twoCellAnchor>
    <xdr:from>
      <xdr:col>17</xdr:col>
      <xdr:colOff>603277</xdr:colOff>
      <xdr:row>0</xdr:row>
      <xdr:rowOff>135420</xdr:rowOff>
    </xdr:from>
    <xdr:to>
      <xdr:col>17</xdr:col>
      <xdr:colOff>984277</xdr:colOff>
      <xdr:row>1</xdr:row>
      <xdr:rowOff>480210</xdr:rowOff>
    </xdr:to>
    <xdr:sp macro="" textlink="">
      <xdr:nvSpPr>
        <xdr:cNvPr id="8" name="Isosceles Triangle 25">
          <a:hlinkClick xmlns:r="http://schemas.openxmlformats.org/officeDocument/2006/relationships" r:id="rId6"/>
          <a:extLst>
            <a:ext uri="{FF2B5EF4-FFF2-40B4-BE49-F238E27FC236}">
              <a16:creationId xmlns:a16="http://schemas.microsoft.com/office/drawing/2014/main" id="{735832CD-9313-4B4E-9830-317A1FAA458D}"/>
            </a:ext>
          </a:extLst>
        </xdr:cNvPr>
        <xdr:cNvSpPr/>
      </xdr:nvSpPr>
      <xdr:spPr>
        <a:xfrm rot="16200000">
          <a:off x="16647194" y="188753"/>
          <a:ext cx="487665" cy="381000"/>
        </a:xfrm>
        <a:prstGeom prst="triangle">
          <a:avLst/>
        </a:prstGeom>
        <a:solidFill>
          <a:schemeClr val="tx1">
            <a:lumMod val="75000"/>
            <a:lumOff val="25000"/>
          </a:schemeClr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marL="0" indent="0" algn="l"/>
          <a:endParaRPr lang="es-MX" sz="1100">
            <a:solidFill>
              <a:schemeClr val="lt1"/>
            </a:solidFill>
            <a:latin typeface="+mn-lt"/>
            <a:ea typeface="+mn-ea"/>
            <a:cs typeface="+mn-cs"/>
          </a:endParaRPr>
        </a:p>
      </xdr:txBody>
    </xdr:sp>
    <xdr:clientData/>
  </xdr:twoCellAnchor>
  <xdr:twoCellAnchor>
    <xdr:from>
      <xdr:col>10</xdr:col>
      <xdr:colOff>61452</xdr:colOff>
      <xdr:row>0</xdr:row>
      <xdr:rowOff>61452</xdr:rowOff>
    </xdr:from>
    <xdr:to>
      <xdr:col>11</xdr:col>
      <xdr:colOff>431390</xdr:colOff>
      <xdr:row>1</xdr:row>
      <xdr:rowOff>216310</xdr:rowOff>
    </xdr:to>
    <xdr:sp macro="" textlink="">
      <xdr:nvSpPr>
        <xdr:cNvPr id="9" name="Retângulo 8">
          <a:hlinkClick xmlns:r="http://schemas.openxmlformats.org/officeDocument/2006/relationships" r:id="rId7"/>
          <a:extLst>
            <a:ext uri="{FF2B5EF4-FFF2-40B4-BE49-F238E27FC236}">
              <a16:creationId xmlns:a16="http://schemas.microsoft.com/office/drawing/2014/main" id="{F704A106-A168-4883-A9CD-ADABA2B3D3B4}"/>
            </a:ext>
          </a:extLst>
        </xdr:cNvPr>
        <xdr:cNvSpPr/>
      </xdr:nvSpPr>
      <xdr:spPr>
        <a:xfrm>
          <a:off x="5424027" y="61452"/>
          <a:ext cx="1903463" cy="297733"/>
        </a:xfrm>
        <a:prstGeom prst="rect">
          <a:avLst/>
        </a:prstGeom>
        <a:solidFill>
          <a:schemeClr val="bg1"/>
        </a:solidFill>
        <a:ln>
          <a:solidFill>
            <a:schemeClr val="bg2">
              <a:lumMod val="75000"/>
            </a:schemeClr>
          </a:solidFill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ctr"/>
          <a:r>
            <a:rPr lang="pt-BR" sz="1600" b="1">
              <a:solidFill>
                <a:sysClr val="windowText" lastClr="000000"/>
              </a:solidFill>
              <a:latin typeface="Century Gothic" panose="020B0502020202020204" pitchFamily="34" charset="0"/>
            </a:rPr>
            <a:t>INSTRUÇÕES</a:t>
          </a:r>
        </a:p>
      </xdr:txBody>
    </xdr:sp>
    <xdr:clientData/>
  </xdr:twoCellAnchor>
  <xdr:twoCellAnchor>
    <xdr:from>
      <xdr:col>10</xdr:col>
      <xdr:colOff>142875</xdr:colOff>
      <xdr:row>1</xdr:row>
      <xdr:rowOff>412750</xdr:rowOff>
    </xdr:from>
    <xdr:to>
      <xdr:col>10</xdr:col>
      <xdr:colOff>1150679</xdr:colOff>
      <xdr:row>4</xdr:row>
      <xdr:rowOff>85668</xdr:rowOff>
    </xdr:to>
    <xdr:grpSp>
      <xdr:nvGrpSpPr>
        <xdr:cNvPr id="17" name="Group 14">
          <a:hlinkClick xmlns:r="http://schemas.openxmlformats.org/officeDocument/2006/relationships" r:id="rId8"/>
          <a:extLst>
            <a:ext uri="{FF2B5EF4-FFF2-40B4-BE49-F238E27FC236}">
              <a16:creationId xmlns:a16="http://schemas.microsoft.com/office/drawing/2014/main" id="{E1DE0FAA-4548-4A46-B7B3-17D445CED0F3}"/>
            </a:ext>
          </a:extLst>
        </xdr:cNvPr>
        <xdr:cNvGrpSpPr/>
      </xdr:nvGrpSpPr>
      <xdr:grpSpPr>
        <a:xfrm>
          <a:off x="5781675" y="552450"/>
          <a:ext cx="1007804" cy="930218"/>
          <a:chOff x="1766260" y="812959"/>
          <a:chExt cx="1113414" cy="1033899"/>
        </a:xfrm>
      </xdr:grpSpPr>
      <xdr:sp macro="" textlink="">
        <xdr:nvSpPr>
          <xdr:cNvPr id="18" name="Elipse 4">
            <a:extLst>
              <a:ext uri="{FF2B5EF4-FFF2-40B4-BE49-F238E27FC236}">
                <a16:creationId xmlns:a16="http://schemas.microsoft.com/office/drawing/2014/main" id="{D84EF7AF-9D9A-654D-49E1-76A8F28DEFDD}"/>
              </a:ext>
            </a:extLst>
          </xdr:cNvPr>
          <xdr:cNvSpPr/>
        </xdr:nvSpPr>
        <xdr:spPr>
          <a:xfrm>
            <a:off x="1766260" y="812959"/>
            <a:ext cx="1113414" cy="1033899"/>
          </a:xfrm>
          <a:prstGeom prst="ellipse">
            <a:avLst/>
          </a:prstGeom>
          <a:solidFill>
            <a:schemeClr val="bg1"/>
          </a:solidFill>
          <a:ln>
            <a:solidFill>
              <a:schemeClr val="bg1">
                <a:lumMod val="85000"/>
              </a:schemeClr>
            </a:solidFill>
          </a:ln>
          <a:effectLst>
            <a:outerShdw blurRad="50800" dist="38100" dir="2700000" algn="tl" rotWithShape="0">
              <a:prstClr val="black">
                <a:alpha val="40000"/>
              </a:prstClr>
            </a:outerShdw>
          </a:effectLst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b"/>
          <a:lstStyle/>
          <a:p>
            <a:pPr lvl="0" algn="ctr"/>
            <a:endParaRPr lang="pt-BR" sz="1100">
              <a:latin typeface="Century Gothic" panose="020B0502020202020204" pitchFamily="34" charset="0"/>
            </a:endParaRPr>
          </a:p>
        </xdr:txBody>
      </xdr:sp>
      <xdr:pic>
        <xdr:nvPicPr>
          <xdr:cNvPr id="19" name="Imagem 5">
            <a:extLst>
              <a:ext uri="{FF2B5EF4-FFF2-40B4-BE49-F238E27FC236}">
                <a16:creationId xmlns:a16="http://schemas.microsoft.com/office/drawing/2014/main" id="{5C2111F4-44E3-1192-2F70-0CC2B8F21AE6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9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1804720" y="853022"/>
            <a:ext cx="998039" cy="933416"/>
          </a:xfrm>
          <a:prstGeom prst="rect">
            <a:avLst/>
          </a:prstGeom>
        </xdr:spPr>
      </xdr:pic>
    </xdr:grpSp>
    <xdr:clientData/>
  </xdr:twoCellAnchor>
  <xdr:twoCellAnchor editAs="oneCell">
    <xdr:from>
      <xdr:col>10</xdr:col>
      <xdr:colOff>0</xdr:colOff>
      <xdr:row>29</xdr:row>
      <xdr:rowOff>0</xdr:rowOff>
    </xdr:from>
    <xdr:to>
      <xdr:col>12</xdr:col>
      <xdr:colOff>96232</xdr:colOff>
      <xdr:row>37</xdr:row>
      <xdr:rowOff>70287</xdr:rowOff>
    </xdr:to>
    <xdr:pic>
      <xdr:nvPicPr>
        <xdr:cNvPr id="10" name="Imagem 6">
          <a:extLst>
            <a:ext uri="{FF2B5EF4-FFF2-40B4-BE49-F238E27FC236}">
              <a16:creationId xmlns:a16="http://schemas.microsoft.com/office/drawing/2014/main" id="{91D979E4-C476-41E0-96EF-903F57D81C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5386552" y="13614181"/>
          <a:ext cx="3163282" cy="1899087"/>
        </a:xfrm>
        <a:prstGeom prst="rect">
          <a:avLst/>
        </a:prstGeom>
      </xdr:spPr>
    </xdr:pic>
    <xdr:clientData/>
  </xdr:twoCellAnchor>
</xdr:wsDr>
</file>

<file path=xl/drawings/drawing30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92177</xdr:colOff>
      <xdr:row>1</xdr:row>
      <xdr:rowOff>153629</xdr:rowOff>
    </xdr:from>
    <xdr:to>
      <xdr:col>2</xdr:col>
      <xdr:colOff>1038869</xdr:colOff>
      <xdr:row>3</xdr:row>
      <xdr:rowOff>341783</xdr:rowOff>
    </xdr:to>
    <xdr:pic>
      <xdr:nvPicPr>
        <xdr:cNvPr id="2" name="Imagem 1">
          <a:extLst>
            <a:ext uri="{FF2B5EF4-FFF2-40B4-BE49-F238E27FC236}">
              <a16:creationId xmlns:a16="http://schemas.microsoft.com/office/drawing/2014/main" id="{0E64ACB5-1EA1-4D16-A2B3-A568521B56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91612" y="291895"/>
          <a:ext cx="946692" cy="987025"/>
        </a:xfrm>
        <a:prstGeom prst="rect">
          <a:avLst/>
        </a:prstGeom>
      </xdr:spPr>
    </xdr:pic>
    <xdr:clientData/>
  </xdr:twoCellAnchor>
  <xdr:twoCellAnchor>
    <xdr:from>
      <xdr:col>10</xdr:col>
      <xdr:colOff>220201</xdr:colOff>
      <xdr:row>1</xdr:row>
      <xdr:rowOff>444500</xdr:rowOff>
    </xdr:from>
    <xdr:to>
      <xdr:col>10</xdr:col>
      <xdr:colOff>1111250</xdr:colOff>
      <xdr:row>4</xdr:row>
      <xdr:rowOff>45856</xdr:rowOff>
    </xdr:to>
    <xdr:grpSp>
      <xdr:nvGrpSpPr>
        <xdr:cNvPr id="3" name="Agrupar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32CD2894-B62D-42CB-9F63-F5EF7D81C411}"/>
            </a:ext>
          </a:extLst>
        </xdr:cNvPr>
        <xdr:cNvGrpSpPr/>
      </xdr:nvGrpSpPr>
      <xdr:grpSpPr>
        <a:xfrm>
          <a:off x="5859001" y="584200"/>
          <a:ext cx="891049" cy="858656"/>
          <a:chOff x="9022773" y="21388"/>
          <a:chExt cx="1593272" cy="1762386"/>
        </a:xfrm>
        <a:effectLst>
          <a:outerShdw blurRad="63500" sx="102000" sy="102000" algn="ctr" rotWithShape="0">
            <a:prstClr val="black">
              <a:alpha val="40000"/>
            </a:prstClr>
          </a:outerShdw>
        </a:effectLst>
      </xdr:grpSpPr>
      <xdr:sp macro="" textlink="">
        <xdr:nvSpPr>
          <xdr:cNvPr id="4" name="Elipse 3">
            <a:extLst>
              <a:ext uri="{FF2B5EF4-FFF2-40B4-BE49-F238E27FC236}">
                <a16:creationId xmlns:a16="http://schemas.microsoft.com/office/drawing/2014/main" id="{A3F8E357-178A-B54F-CB28-C0A6161A9C1B}"/>
              </a:ext>
            </a:extLst>
          </xdr:cNvPr>
          <xdr:cNvSpPr/>
        </xdr:nvSpPr>
        <xdr:spPr>
          <a:xfrm>
            <a:off x="9022773" y="21388"/>
            <a:ext cx="1593272" cy="1762386"/>
          </a:xfrm>
          <a:prstGeom prst="ellipse">
            <a:avLst/>
          </a:prstGeom>
          <a:solidFill>
            <a:schemeClr val="bg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b"/>
          <a:lstStyle/>
          <a:p>
            <a:pPr lvl="0" algn="ctr"/>
            <a:endParaRPr lang="pt-BR" sz="1100">
              <a:latin typeface="Century Gothic" panose="020B0502020202020204" pitchFamily="34" charset="0"/>
            </a:endParaRPr>
          </a:p>
        </xdr:txBody>
      </xdr:sp>
      <xdr:pic>
        <xdr:nvPicPr>
          <xdr:cNvPr id="5" name="Imagem 4">
            <a:extLst>
              <a:ext uri="{FF2B5EF4-FFF2-40B4-BE49-F238E27FC236}">
                <a16:creationId xmlns:a16="http://schemas.microsoft.com/office/drawing/2014/main" id="{A71AFFA7-0652-E4AB-CEEE-757FD1E2FBB6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3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9142685" y="155864"/>
            <a:ext cx="1364857" cy="1569519"/>
          </a:xfrm>
          <a:prstGeom prst="rect">
            <a:avLst/>
          </a:prstGeom>
          <a:ln>
            <a:noFill/>
          </a:ln>
        </xdr:spPr>
      </xdr:pic>
    </xdr:grpSp>
    <xdr:clientData/>
  </xdr:twoCellAnchor>
  <xdr:oneCellAnchor>
    <xdr:from>
      <xdr:col>17</xdr:col>
      <xdr:colOff>1223950</xdr:colOff>
      <xdr:row>0</xdr:row>
      <xdr:rowOff>0</xdr:rowOff>
    </xdr:from>
    <xdr:ext cx="646896" cy="677573"/>
    <xdr:pic>
      <xdr:nvPicPr>
        <xdr:cNvPr id="6" name="Gráfico 5" descr="Início com preenchimento sólido">
          <a:hlinkClick xmlns:r="http://schemas.openxmlformats.org/officeDocument/2006/relationships" r:id="rId4"/>
          <a:extLst>
            <a:ext uri="{FF2B5EF4-FFF2-40B4-BE49-F238E27FC236}">
              <a16:creationId xmlns:a16="http://schemas.microsoft.com/office/drawing/2014/main" id="{5B1972B4-CC2B-4017-A921-BAA8CD168F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  <a:ext uri="{96DAC541-7B7A-43D3-8B79-37D633B846F1}">
              <asvg:svgBlip xmlns:asvg="http://schemas.microsoft.com/office/drawing/2016/SVG/main" r:embed="rId6"/>
            </a:ext>
          </a:extLst>
        </a:blip>
        <a:stretch>
          <a:fillRect/>
        </a:stretch>
      </xdr:blipFill>
      <xdr:spPr>
        <a:xfrm>
          <a:off x="17339635" y="0"/>
          <a:ext cx="646896" cy="677573"/>
        </a:xfrm>
        <a:prstGeom prst="rect">
          <a:avLst/>
        </a:prstGeom>
      </xdr:spPr>
    </xdr:pic>
    <xdr:clientData/>
  </xdr:oneCellAnchor>
  <xdr:twoCellAnchor>
    <xdr:from>
      <xdr:col>17</xdr:col>
      <xdr:colOff>1077424</xdr:colOff>
      <xdr:row>1</xdr:row>
      <xdr:rowOff>473774</xdr:rowOff>
    </xdr:from>
    <xdr:to>
      <xdr:col>18</xdr:col>
      <xdr:colOff>465103</xdr:colOff>
      <xdr:row>2</xdr:row>
      <xdr:rowOff>188024</xdr:rowOff>
    </xdr:to>
    <xdr:sp macro="" textlink="">
      <xdr:nvSpPr>
        <xdr:cNvPr id="7" name="TextBox 18">
          <a:extLst>
            <a:ext uri="{FF2B5EF4-FFF2-40B4-BE49-F238E27FC236}">
              <a16:creationId xmlns:a16="http://schemas.microsoft.com/office/drawing/2014/main" id="{0FDE1E8F-1A8D-4C7A-98BB-5AC5DAB8289D}"/>
            </a:ext>
          </a:extLst>
        </xdr:cNvPr>
        <xdr:cNvSpPr txBox="1"/>
      </xdr:nvSpPr>
      <xdr:spPr>
        <a:xfrm>
          <a:off x="17193109" y="612040"/>
          <a:ext cx="923970" cy="267315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algn="ctr"/>
          <a:r>
            <a:rPr lang="es-MX" sz="1200">
              <a:solidFill>
                <a:schemeClr val="tx1">
                  <a:lumMod val="75000"/>
                  <a:lumOff val="25000"/>
                </a:schemeClr>
              </a:solidFill>
              <a:latin typeface="Century Gothic" panose="020B0502020202020204" pitchFamily="34" charset="0"/>
            </a:rPr>
            <a:t>Inicio</a:t>
          </a:r>
        </a:p>
      </xdr:txBody>
    </xdr:sp>
    <xdr:clientData/>
  </xdr:twoCellAnchor>
  <xdr:twoCellAnchor>
    <xdr:from>
      <xdr:col>18</xdr:col>
      <xdr:colOff>331752</xdr:colOff>
      <xdr:row>1</xdr:row>
      <xdr:rowOff>487381</xdr:rowOff>
    </xdr:from>
    <xdr:to>
      <xdr:col>18</xdr:col>
      <xdr:colOff>1335960</xdr:colOff>
      <xdr:row>2</xdr:row>
      <xdr:rowOff>232443</xdr:rowOff>
    </xdr:to>
    <xdr:sp macro="" textlink="">
      <xdr:nvSpPr>
        <xdr:cNvPr id="8" name="TextBox 19">
          <a:extLst>
            <a:ext uri="{FF2B5EF4-FFF2-40B4-BE49-F238E27FC236}">
              <a16:creationId xmlns:a16="http://schemas.microsoft.com/office/drawing/2014/main" id="{5035C19F-E18D-4E93-921E-102DC3050873}"/>
            </a:ext>
          </a:extLst>
        </xdr:cNvPr>
        <xdr:cNvSpPr txBox="1"/>
      </xdr:nvSpPr>
      <xdr:spPr>
        <a:xfrm>
          <a:off x="17983728" y="625647"/>
          <a:ext cx="1004208" cy="298127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algn="ctr"/>
          <a:r>
            <a:rPr lang="es-MX" sz="1200">
              <a:solidFill>
                <a:schemeClr val="tx1">
                  <a:lumMod val="75000"/>
                  <a:lumOff val="25000"/>
                </a:schemeClr>
              </a:solidFill>
              <a:latin typeface="Century Gothic" panose="020B0502020202020204" pitchFamily="34" charset="0"/>
            </a:rPr>
            <a:t>Seguiente</a:t>
          </a:r>
        </a:p>
      </xdr:txBody>
    </xdr:sp>
    <xdr:clientData/>
  </xdr:twoCellAnchor>
  <xdr:twoCellAnchor>
    <xdr:from>
      <xdr:col>17</xdr:col>
      <xdr:colOff>307259</xdr:colOff>
      <xdr:row>1</xdr:row>
      <xdr:rowOff>476495</xdr:rowOff>
    </xdr:from>
    <xdr:to>
      <xdr:col>17</xdr:col>
      <xdr:colOff>1311467</xdr:colOff>
      <xdr:row>2</xdr:row>
      <xdr:rowOff>221557</xdr:rowOff>
    </xdr:to>
    <xdr:sp macro="" textlink="">
      <xdr:nvSpPr>
        <xdr:cNvPr id="9" name="TextBox 22">
          <a:extLst>
            <a:ext uri="{FF2B5EF4-FFF2-40B4-BE49-F238E27FC236}">
              <a16:creationId xmlns:a16="http://schemas.microsoft.com/office/drawing/2014/main" id="{92920909-5D8D-400B-A279-B0221A70C97C}"/>
            </a:ext>
          </a:extLst>
        </xdr:cNvPr>
        <xdr:cNvSpPr txBox="1"/>
      </xdr:nvSpPr>
      <xdr:spPr>
        <a:xfrm>
          <a:off x="16422944" y="614761"/>
          <a:ext cx="1004208" cy="298127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algn="ctr"/>
          <a:r>
            <a:rPr lang="es-MX" sz="1200">
              <a:solidFill>
                <a:schemeClr val="tx1">
                  <a:lumMod val="75000"/>
                  <a:lumOff val="25000"/>
                </a:schemeClr>
              </a:solidFill>
              <a:latin typeface="Century Gothic" panose="020B0502020202020204" pitchFamily="34" charset="0"/>
            </a:rPr>
            <a:t>Anterior</a:t>
          </a:r>
        </a:p>
      </xdr:txBody>
    </xdr:sp>
    <xdr:clientData/>
  </xdr:twoCellAnchor>
  <xdr:twoCellAnchor>
    <xdr:from>
      <xdr:col>18</xdr:col>
      <xdr:colOff>730443</xdr:colOff>
      <xdr:row>0</xdr:row>
      <xdr:rowOff>101773</xdr:rowOff>
    </xdr:from>
    <xdr:to>
      <xdr:col>18</xdr:col>
      <xdr:colOff>1111443</xdr:colOff>
      <xdr:row>1</xdr:row>
      <xdr:rowOff>446563</xdr:rowOff>
    </xdr:to>
    <xdr:sp macro="" textlink="">
      <xdr:nvSpPr>
        <xdr:cNvPr id="10" name="Isosceles Triangle 23">
          <a:hlinkClick xmlns:r="http://schemas.openxmlformats.org/officeDocument/2006/relationships" r:id="rId7"/>
          <a:extLst>
            <a:ext uri="{FF2B5EF4-FFF2-40B4-BE49-F238E27FC236}">
              <a16:creationId xmlns:a16="http://schemas.microsoft.com/office/drawing/2014/main" id="{01DCE2B3-C08D-4DB2-8590-66A505EE0375}"/>
            </a:ext>
          </a:extLst>
        </xdr:cNvPr>
        <xdr:cNvSpPr/>
      </xdr:nvSpPr>
      <xdr:spPr>
        <a:xfrm rot="5400000">
          <a:off x="18331391" y="152801"/>
          <a:ext cx="483056" cy="381000"/>
        </a:xfrm>
        <a:prstGeom prst="triangle">
          <a:avLst/>
        </a:prstGeom>
        <a:solidFill>
          <a:schemeClr val="tx1">
            <a:lumMod val="75000"/>
            <a:lumOff val="25000"/>
          </a:schemeClr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marL="0" indent="0" algn="l"/>
          <a:endParaRPr lang="es-MX" sz="1100">
            <a:solidFill>
              <a:schemeClr val="lt1"/>
            </a:solidFill>
            <a:latin typeface="+mn-lt"/>
            <a:ea typeface="+mn-ea"/>
            <a:cs typeface="+mn-cs"/>
          </a:endParaRPr>
        </a:p>
      </xdr:txBody>
    </xdr:sp>
    <xdr:clientData/>
  </xdr:twoCellAnchor>
  <xdr:twoCellAnchor>
    <xdr:from>
      <xdr:col>17</xdr:col>
      <xdr:colOff>603278</xdr:colOff>
      <xdr:row>0</xdr:row>
      <xdr:rowOff>135420</xdr:rowOff>
    </xdr:from>
    <xdr:to>
      <xdr:col>17</xdr:col>
      <xdr:colOff>984278</xdr:colOff>
      <xdr:row>1</xdr:row>
      <xdr:rowOff>480210</xdr:rowOff>
    </xdr:to>
    <xdr:sp macro="" textlink="">
      <xdr:nvSpPr>
        <xdr:cNvPr id="11" name="Isosceles Triangle 25">
          <a:hlinkClick xmlns:r="http://schemas.openxmlformats.org/officeDocument/2006/relationships" r:id="rId8"/>
          <a:extLst>
            <a:ext uri="{FF2B5EF4-FFF2-40B4-BE49-F238E27FC236}">
              <a16:creationId xmlns:a16="http://schemas.microsoft.com/office/drawing/2014/main" id="{AAEA3E64-D73E-42B7-9E92-4CE14BCD2864}"/>
            </a:ext>
          </a:extLst>
        </xdr:cNvPr>
        <xdr:cNvSpPr/>
      </xdr:nvSpPr>
      <xdr:spPr>
        <a:xfrm rot="16200000">
          <a:off x="16667935" y="186448"/>
          <a:ext cx="483056" cy="381000"/>
        </a:xfrm>
        <a:prstGeom prst="triangle">
          <a:avLst/>
        </a:prstGeom>
        <a:solidFill>
          <a:schemeClr val="tx1">
            <a:lumMod val="75000"/>
            <a:lumOff val="25000"/>
          </a:schemeClr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marL="0" indent="0" algn="l"/>
          <a:endParaRPr lang="es-MX" sz="1100">
            <a:solidFill>
              <a:schemeClr val="lt1"/>
            </a:solidFill>
            <a:latin typeface="+mn-lt"/>
            <a:ea typeface="+mn-ea"/>
            <a:cs typeface="+mn-cs"/>
          </a:endParaRPr>
        </a:p>
      </xdr:txBody>
    </xdr:sp>
    <xdr:clientData/>
  </xdr:twoCellAnchor>
  <xdr:twoCellAnchor>
    <xdr:from>
      <xdr:col>10</xdr:col>
      <xdr:colOff>15363</xdr:colOff>
      <xdr:row>0</xdr:row>
      <xdr:rowOff>0</xdr:rowOff>
    </xdr:from>
    <xdr:to>
      <xdr:col>11</xdr:col>
      <xdr:colOff>385301</xdr:colOff>
      <xdr:row>1</xdr:row>
      <xdr:rowOff>154858</xdr:rowOff>
    </xdr:to>
    <xdr:sp macro="" textlink="">
      <xdr:nvSpPr>
        <xdr:cNvPr id="13" name="Retângulo 12">
          <a:hlinkClick xmlns:r="http://schemas.openxmlformats.org/officeDocument/2006/relationships" r:id="rId9"/>
          <a:extLst>
            <a:ext uri="{FF2B5EF4-FFF2-40B4-BE49-F238E27FC236}">
              <a16:creationId xmlns:a16="http://schemas.microsoft.com/office/drawing/2014/main" id="{59DB2E45-8EFC-465B-B5B0-E0726AF88A29}"/>
            </a:ext>
          </a:extLst>
        </xdr:cNvPr>
        <xdr:cNvSpPr/>
      </xdr:nvSpPr>
      <xdr:spPr>
        <a:xfrm>
          <a:off x="5377016" y="0"/>
          <a:ext cx="1906229" cy="293124"/>
        </a:xfrm>
        <a:prstGeom prst="rect">
          <a:avLst/>
        </a:prstGeom>
        <a:solidFill>
          <a:schemeClr val="bg1"/>
        </a:solidFill>
        <a:ln>
          <a:solidFill>
            <a:schemeClr val="bg2">
              <a:lumMod val="75000"/>
            </a:schemeClr>
          </a:solidFill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ctr"/>
          <a:r>
            <a:rPr lang="pt-BR" sz="1600" b="1">
              <a:solidFill>
                <a:sysClr val="windowText" lastClr="000000"/>
              </a:solidFill>
              <a:latin typeface="Century Gothic" panose="020B0502020202020204" pitchFamily="34" charset="0"/>
            </a:rPr>
            <a:t>INSTRUÇÕES</a:t>
          </a:r>
        </a:p>
      </xdr:txBody>
    </xdr:sp>
    <xdr:clientData/>
  </xdr:twoCellAnchor>
  <xdr:twoCellAnchor editAs="oneCell">
    <xdr:from>
      <xdr:col>10</xdr:col>
      <xdr:colOff>114958</xdr:colOff>
      <xdr:row>27</xdr:row>
      <xdr:rowOff>49269</xdr:rowOff>
    </xdr:from>
    <xdr:to>
      <xdr:col>11</xdr:col>
      <xdr:colOff>945726</xdr:colOff>
      <xdr:row>30</xdr:row>
      <xdr:rowOff>147803</xdr:rowOff>
    </xdr:to>
    <xdr:pic>
      <xdr:nvPicPr>
        <xdr:cNvPr id="12" name="Imagem 11">
          <a:extLst>
            <a:ext uri="{FF2B5EF4-FFF2-40B4-BE49-F238E27FC236}">
              <a16:creationId xmlns:a16="http://schemas.microsoft.com/office/drawing/2014/main" id="{700B9AB0-D9AB-D556-C0E0-0CE0186533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5501510" y="13203622"/>
          <a:ext cx="2358052" cy="788276"/>
        </a:xfrm>
        <a:prstGeom prst="rect">
          <a:avLst/>
        </a:prstGeom>
      </xdr:spPr>
    </xdr:pic>
    <xdr:clientData/>
  </xdr:twoCellAnchor>
  <xdr:twoCellAnchor editAs="oneCell">
    <xdr:from>
      <xdr:col>10</xdr:col>
      <xdr:colOff>65689</xdr:colOff>
      <xdr:row>39</xdr:row>
      <xdr:rowOff>131378</xdr:rowOff>
    </xdr:from>
    <xdr:to>
      <xdr:col>11</xdr:col>
      <xdr:colOff>809411</xdr:colOff>
      <xdr:row>47</xdr:row>
      <xdr:rowOff>65690</xdr:rowOff>
    </xdr:to>
    <xdr:pic>
      <xdr:nvPicPr>
        <xdr:cNvPr id="14" name="Imagem 13">
          <a:extLst>
            <a:ext uri="{FF2B5EF4-FFF2-40B4-BE49-F238E27FC236}">
              <a16:creationId xmlns:a16="http://schemas.microsoft.com/office/drawing/2014/main" id="{1A380417-152C-DCBB-6BC1-435C2EB33E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5452241" y="16044697"/>
          <a:ext cx="2271006" cy="1773622"/>
        </a:xfrm>
        <a:prstGeom prst="rect">
          <a:avLst/>
        </a:prstGeom>
      </xdr:spPr>
    </xdr:pic>
    <xdr:clientData/>
  </xdr:twoCellAnchor>
  <xdr:twoCellAnchor editAs="oneCell">
    <xdr:from>
      <xdr:col>10</xdr:col>
      <xdr:colOff>16423</xdr:colOff>
      <xdr:row>31</xdr:row>
      <xdr:rowOff>32845</xdr:rowOff>
    </xdr:from>
    <xdr:to>
      <xdr:col>11</xdr:col>
      <xdr:colOff>857672</xdr:colOff>
      <xdr:row>39</xdr:row>
      <xdr:rowOff>103921</xdr:rowOff>
    </xdr:to>
    <xdr:pic>
      <xdr:nvPicPr>
        <xdr:cNvPr id="15" name="Imagem 14">
          <a:extLst>
            <a:ext uri="{FF2B5EF4-FFF2-40B4-BE49-F238E27FC236}">
              <a16:creationId xmlns:a16="http://schemas.microsoft.com/office/drawing/2014/main" id="{3C1D50ED-0478-3A6C-47FE-5AF81C8AD9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5402975" y="14106854"/>
          <a:ext cx="2368533" cy="1910386"/>
        </a:xfrm>
        <a:prstGeom prst="rect">
          <a:avLst/>
        </a:prstGeom>
      </xdr:spPr>
    </xdr:pic>
    <xdr:clientData/>
  </xdr:twoCellAnchor>
  <xdr:twoCellAnchor editAs="oneCell">
    <xdr:from>
      <xdr:col>10</xdr:col>
      <xdr:colOff>804699</xdr:colOff>
      <xdr:row>31</xdr:row>
      <xdr:rowOff>213491</xdr:rowOff>
    </xdr:from>
    <xdr:to>
      <xdr:col>12</xdr:col>
      <xdr:colOff>74642</xdr:colOff>
      <xdr:row>37</xdr:row>
      <xdr:rowOff>170401</xdr:rowOff>
    </xdr:to>
    <xdr:pic>
      <xdr:nvPicPr>
        <xdr:cNvPr id="16" name="Imagem 15">
          <a:extLst>
            <a:ext uri="{FF2B5EF4-FFF2-40B4-BE49-F238E27FC236}">
              <a16:creationId xmlns:a16="http://schemas.microsoft.com/office/drawing/2014/main" id="{D77FAFDD-329D-044D-332F-0B2E56C4F8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6191251" y="14287500"/>
          <a:ext cx="2324512" cy="1336392"/>
        </a:xfrm>
        <a:prstGeom prst="rect">
          <a:avLst/>
        </a:prstGeom>
      </xdr:spPr>
    </xdr:pic>
    <xdr:clientData/>
  </xdr:twoCellAnchor>
  <xdr:twoCellAnchor editAs="oneCell">
    <xdr:from>
      <xdr:col>12</xdr:col>
      <xdr:colOff>443405</xdr:colOff>
      <xdr:row>30</xdr:row>
      <xdr:rowOff>213792</xdr:rowOff>
    </xdr:from>
    <xdr:to>
      <xdr:col>14</xdr:col>
      <xdr:colOff>1067456</xdr:colOff>
      <xdr:row>36</xdr:row>
      <xdr:rowOff>177604</xdr:rowOff>
    </xdr:to>
    <xdr:pic>
      <xdr:nvPicPr>
        <xdr:cNvPr id="17" name="Imagem 16">
          <a:extLst>
            <a:ext uri="{FF2B5EF4-FFF2-40B4-BE49-F238E27FC236}">
              <a16:creationId xmlns:a16="http://schemas.microsoft.com/office/drawing/2014/main" id="{BFB03960-9A2F-D0C2-CB74-BBF88DC424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8884526" y="14057887"/>
          <a:ext cx="3678620" cy="1343295"/>
        </a:xfrm>
        <a:prstGeom prst="rect">
          <a:avLst/>
        </a:prstGeom>
      </xdr:spPr>
    </xdr:pic>
    <xdr:clientData/>
  </xdr:twoCellAnchor>
  <xdr:twoCellAnchor editAs="oneCell">
    <xdr:from>
      <xdr:col>16</xdr:col>
      <xdr:colOff>166253</xdr:colOff>
      <xdr:row>27</xdr:row>
      <xdr:rowOff>65690</xdr:rowOff>
    </xdr:from>
    <xdr:to>
      <xdr:col>17</xdr:col>
      <xdr:colOff>1483748</xdr:colOff>
      <xdr:row>34</xdr:row>
      <xdr:rowOff>65690</xdr:rowOff>
    </xdr:to>
    <xdr:pic>
      <xdr:nvPicPr>
        <xdr:cNvPr id="18" name="Imagem 17">
          <a:extLst>
            <a:ext uri="{FF2B5EF4-FFF2-40B4-BE49-F238E27FC236}">
              <a16:creationId xmlns:a16="http://schemas.microsoft.com/office/drawing/2014/main" id="{76B7FF83-0A82-E11E-B0BE-CF09FF8B052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14716512" y="13220043"/>
          <a:ext cx="2844779" cy="1609397"/>
        </a:xfrm>
        <a:prstGeom prst="rect">
          <a:avLst/>
        </a:prstGeom>
      </xdr:spPr>
    </xdr:pic>
    <xdr:clientData/>
  </xdr:twoCellAnchor>
  <xdr:twoCellAnchor editAs="oneCell">
    <xdr:from>
      <xdr:col>19</xdr:col>
      <xdr:colOff>131380</xdr:colOff>
      <xdr:row>27</xdr:row>
      <xdr:rowOff>197070</xdr:rowOff>
    </xdr:from>
    <xdr:to>
      <xdr:col>20</xdr:col>
      <xdr:colOff>681434</xdr:colOff>
      <xdr:row>31</xdr:row>
      <xdr:rowOff>141833</xdr:rowOff>
    </xdr:to>
    <xdr:pic>
      <xdr:nvPicPr>
        <xdr:cNvPr id="19" name="Imagem 18">
          <a:extLst>
            <a:ext uri="{FF2B5EF4-FFF2-40B4-BE49-F238E27FC236}">
              <a16:creationId xmlns:a16="http://schemas.microsoft.com/office/drawing/2014/main" id="{19FC95B4-35D3-74AE-EF0C-A8AFE46312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19263492" y="13351423"/>
          <a:ext cx="2077339" cy="864419"/>
        </a:xfrm>
        <a:prstGeom prst="rect">
          <a:avLst/>
        </a:prstGeom>
      </xdr:spPr>
    </xdr:pic>
    <xdr:clientData/>
  </xdr:twoCellAnchor>
</xdr:wsDr>
</file>

<file path=xl/drawings/drawing31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92177</xdr:colOff>
      <xdr:row>1</xdr:row>
      <xdr:rowOff>153629</xdr:rowOff>
    </xdr:from>
    <xdr:to>
      <xdr:col>2</xdr:col>
      <xdr:colOff>1038869</xdr:colOff>
      <xdr:row>3</xdr:row>
      <xdr:rowOff>341783</xdr:rowOff>
    </xdr:to>
    <xdr:pic>
      <xdr:nvPicPr>
        <xdr:cNvPr id="2" name="Imagem 1">
          <a:extLst>
            <a:ext uri="{FF2B5EF4-FFF2-40B4-BE49-F238E27FC236}">
              <a16:creationId xmlns:a16="http://schemas.microsoft.com/office/drawing/2014/main" id="{676BD360-3B70-401A-9705-07662521E3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92227" y="296504"/>
          <a:ext cx="946692" cy="988254"/>
        </a:xfrm>
        <a:prstGeom prst="rect">
          <a:avLst/>
        </a:prstGeom>
      </xdr:spPr>
    </xdr:pic>
    <xdr:clientData/>
  </xdr:twoCellAnchor>
  <xdr:oneCellAnchor>
    <xdr:from>
      <xdr:col>17</xdr:col>
      <xdr:colOff>1223950</xdr:colOff>
      <xdr:row>0</xdr:row>
      <xdr:rowOff>0</xdr:rowOff>
    </xdr:from>
    <xdr:ext cx="646896" cy="677573"/>
    <xdr:pic>
      <xdr:nvPicPr>
        <xdr:cNvPr id="6" name="Gráfico 5" descr="Início com preenchimento sólido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B6E50F60-8666-420E-87F0-0E5B72061A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  <a:ext uri="{96DAC541-7B7A-43D3-8B79-37D633B846F1}">
              <asvg:svgBlip xmlns:asvg="http://schemas.microsoft.com/office/drawing/2016/SVG/main" r:embed="rId4"/>
            </a:ext>
          </a:extLst>
        </a:blip>
        <a:stretch>
          <a:fillRect/>
        </a:stretch>
      </xdr:blipFill>
      <xdr:spPr>
        <a:xfrm>
          <a:off x="17321200" y="0"/>
          <a:ext cx="646896" cy="677573"/>
        </a:xfrm>
        <a:prstGeom prst="rect">
          <a:avLst/>
        </a:prstGeom>
      </xdr:spPr>
    </xdr:pic>
    <xdr:clientData/>
  </xdr:oneCellAnchor>
  <xdr:twoCellAnchor>
    <xdr:from>
      <xdr:col>17</xdr:col>
      <xdr:colOff>1077424</xdr:colOff>
      <xdr:row>1</xdr:row>
      <xdr:rowOff>473774</xdr:rowOff>
    </xdr:from>
    <xdr:to>
      <xdr:col>18</xdr:col>
      <xdr:colOff>465103</xdr:colOff>
      <xdr:row>2</xdr:row>
      <xdr:rowOff>188024</xdr:rowOff>
    </xdr:to>
    <xdr:sp macro="" textlink="">
      <xdr:nvSpPr>
        <xdr:cNvPr id="7" name="TextBox 18">
          <a:extLst>
            <a:ext uri="{FF2B5EF4-FFF2-40B4-BE49-F238E27FC236}">
              <a16:creationId xmlns:a16="http://schemas.microsoft.com/office/drawing/2014/main" id="{E3D74939-5040-4566-AB1F-7103B805343C}"/>
            </a:ext>
          </a:extLst>
        </xdr:cNvPr>
        <xdr:cNvSpPr txBox="1"/>
      </xdr:nvSpPr>
      <xdr:spPr>
        <a:xfrm>
          <a:off x="17174674" y="616649"/>
          <a:ext cx="921204" cy="26670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algn="ctr"/>
          <a:r>
            <a:rPr lang="es-MX" sz="1200">
              <a:solidFill>
                <a:schemeClr val="tx1">
                  <a:lumMod val="75000"/>
                  <a:lumOff val="25000"/>
                </a:schemeClr>
              </a:solidFill>
              <a:latin typeface="Century Gothic" panose="020B0502020202020204" pitchFamily="34" charset="0"/>
            </a:rPr>
            <a:t>Inicio</a:t>
          </a:r>
        </a:p>
      </xdr:txBody>
    </xdr:sp>
    <xdr:clientData/>
  </xdr:twoCellAnchor>
  <xdr:twoCellAnchor>
    <xdr:from>
      <xdr:col>18</xdr:col>
      <xdr:colOff>331752</xdr:colOff>
      <xdr:row>1</xdr:row>
      <xdr:rowOff>487381</xdr:rowOff>
    </xdr:from>
    <xdr:to>
      <xdr:col>18</xdr:col>
      <xdr:colOff>1335960</xdr:colOff>
      <xdr:row>2</xdr:row>
      <xdr:rowOff>232443</xdr:rowOff>
    </xdr:to>
    <xdr:sp macro="" textlink="">
      <xdr:nvSpPr>
        <xdr:cNvPr id="8" name="TextBox 19">
          <a:extLst>
            <a:ext uri="{FF2B5EF4-FFF2-40B4-BE49-F238E27FC236}">
              <a16:creationId xmlns:a16="http://schemas.microsoft.com/office/drawing/2014/main" id="{D4063052-2B98-43D7-BEEF-925408FA0D56}"/>
            </a:ext>
          </a:extLst>
        </xdr:cNvPr>
        <xdr:cNvSpPr txBox="1"/>
      </xdr:nvSpPr>
      <xdr:spPr>
        <a:xfrm>
          <a:off x="17962527" y="630256"/>
          <a:ext cx="1004208" cy="297512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algn="ctr"/>
          <a:r>
            <a:rPr lang="es-MX" sz="1200">
              <a:solidFill>
                <a:schemeClr val="tx1">
                  <a:lumMod val="75000"/>
                  <a:lumOff val="25000"/>
                </a:schemeClr>
              </a:solidFill>
              <a:latin typeface="Century Gothic" panose="020B0502020202020204" pitchFamily="34" charset="0"/>
            </a:rPr>
            <a:t>Seguiente</a:t>
          </a:r>
        </a:p>
      </xdr:txBody>
    </xdr:sp>
    <xdr:clientData/>
  </xdr:twoCellAnchor>
  <xdr:twoCellAnchor>
    <xdr:from>
      <xdr:col>17</xdr:col>
      <xdr:colOff>307259</xdr:colOff>
      <xdr:row>1</xdr:row>
      <xdr:rowOff>476495</xdr:rowOff>
    </xdr:from>
    <xdr:to>
      <xdr:col>17</xdr:col>
      <xdr:colOff>1311467</xdr:colOff>
      <xdr:row>2</xdr:row>
      <xdr:rowOff>221557</xdr:rowOff>
    </xdr:to>
    <xdr:sp macro="" textlink="">
      <xdr:nvSpPr>
        <xdr:cNvPr id="9" name="TextBox 22">
          <a:extLst>
            <a:ext uri="{FF2B5EF4-FFF2-40B4-BE49-F238E27FC236}">
              <a16:creationId xmlns:a16="http://schemas.microsoft.com/office/drawing/2014/main" id="{D2FC0E0D-8DC1-4F2A-B94F-4720D43AE5F8}"/>
            </a:ext>
          </a:extLst>
        </xdr:cNvPr>
        <xdr:cNvSpPr txBox="1"/>
      </xdr:nvSpPr>
      <xdr:spPr>
        <a:xfrm>
          <a:off x="16404509" y="619370"/>
          <a:ext cx="1004208" cy="297512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algn="ctr"/>
          <a:r>
            <a:rPr lang="es-MX" sz="1200">
              <a:solidFill>
                <a:schemeClr val="tx1">
                  <a:lumMod val="75000"/>
                  <a:lumOff val="25000"/>
                </a:schemeClr>
              </a:solidFill>
              <a:latin typeface="Century Gothic" panose="020B0502020202020204" pitchFamily="34" charset="0"/>
            </a:rPr>
            <a:t>Anterior</a:t>
          </a:r>
        </a:p>
      </xdr:txBody>
    </xdr:sp>
    <xdr:clientData/>
  </xdr:twoCellAnchor>
  <xdr:twoCellAnchor>
    <xdr:from>
      <xdr:col>18</xdr:col>
      <xdr:colOff>730443</xdr:colOff>
      <xdr:row>0</xdr:row>
      <xdr:rowOff>101773</xdr:rowOff>
    </xdr:from>
    <xdr:to>
      <xdr:col>18</xdr:col>
      <xdr:colOff>1111443</xdr:colOff>
      <xdr:row>1</xdr:row>
      <xdr:rowOff>446563</xdr:rowOff>
    </xdr:to>
    <xdr:sp macro="" textlink="">
      <xdr:nvSpPr>
        <xdr:cNvPr id="10" name="Isosceles Triangle 23">
          <a:hlinkClick xmlns:r="http://schemas.openxmlformats.org/officeDocument/2006/relationships" r:id="rId5"/>
          <a:extLst>
            <a:ext uri="{FF2B5EF4-FFF2-40B4-BE49-F238E27FC236}">
              <a16:creationId xmlns:a16="http://schemas.microsoft.com/office/drawing/2014/main" id="{9E3B0A9F-A8AB-4D92-8C99-7D2417E59183}"/>
            </a:ext>
          </a:extLst>
        </xdr:cNvPr>
        <xdr:cNvSpPr/>
      </xdr:nvSpPr>
      <xdr:spPr>
        <a:xfrm rot="5400000">
          <a:off x="18307885" y="155106"/>
          <a:ext cx="487665" cy="381000"/>
        </a:xfrm>
        <a:prstGeom prst="triangle">
          <a:avLst/>
        </a:prstGeom>
        <a:solidFill>
          <a:schemeClr val="tx1">
            <a:lumMod val="75000"/>
            <a:lumOff val="25000"/>
          </a:schemeClr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marL="0" indent="0" algn="l"/>
          <a:endParaRPr lang="es-MX" sz="1100">
            <a:solidFill>
              <a:schemeClr val="lt1"/>
            </a:solidFill>
            <a:latin typeface="+mn-lt"/>
            <a:ea typeface="+mn-ea"/>
            <a:cs typeface="+mn-cs"/>
          </a:endParaRPr>
        </a:p>
      </xdr:txBody>
    </xdr:sp>
    <xdr:clientData/>
  </xdr:twoCellAnchor>
  <xdr:twoCellAnchor>
    <xdr:from>
      <xdr:col>17</xdr:col>
      <xdr:colOff>603278</xdr:colOff>
      <xdr:row>0</xdr:row>
      <xdr:rowOff>135420</xdr:rowOff>
    </xdr:from>
    <xdr:to>
      <xdr:col>17</xdr:col>
      <xdr:colOff>984278</xdr:colOff>
      <xdr:row>1</xdr:row>
      <xdr:rowOff>480210</xdr:rowOff>
    </xdr:to>
    <xdr:sp macro="" textlink="">
      <xdr:nvSpPr>
        <xdr:cNvPr id="11" name="Isosceles Triangle 25">
          <a:hlinkClick xmlns:r="http://schemas.openxmlformats.org/officeDocument/2006/relationships" r:id="rId6"/>
          <a:extLst>
            <a:ext uri="{FF2B5EF4-FFF2-40B4-BE49-F238E27FC236}">
              <a16:creationId xmlns:a16="http://schemas.microsoft.com/office/drawing/2014/main" id="{6FF863F1-6EA9-4CBF-B5DE-F97905B882EB}"/>
            </a:ext>
          </a:extLst>
        </xdr:cNvPr>
        <xdr:cNvSpPr/>
      </xdr:nvSpPr>
      <xdr:spPr>
        <a:xfrm rot="16200000">
          <a:off x="16647195" y="188753"/>
          <a:ext cx="487665" cy="381000"/>
        </a:xfrm>
        <a:prstGeom prst="triangle">
          <a:avLst/>
        </a:prstGeom>
        <a:solidFill>
          <a:schemeClr val="tx1">
            <a:lumMod val="75000"/>
            <a:lumOff val="25000"/>
          </a:schemeClr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marL="0" indent="0" algn="l"/>
          <a:endParaRPr lang="es-MX" sz="1100">
            <a:solidFill>
              <a:schemeClr val="lt1"/>
            </a:solidFill>
            <a:latin typeface="+mn-lt"/>
            <a:ea typeface="+mn-ea"/>
            <a:cs typeface="+mn-cs"/>
          </a:endParaRPr>
        </a:p>
      </xdr:txBody>
    </xdr:sp>
    <xdr:clientData/>
  </xdr:twoCellAnchor>
  <xdr:twoCellAnchor>
    <xdr:from>
      <xdr:col>10</xdr:col>
      <xdr:colOff>15363</xdr:colOff>
      <xdr:row>0</xdr:row>
      <xdr:rowOff>0</xdr:rowOff>
    </xdr:from>
    <xdr:to>
      <xdr:col>11</xdr:col>
      <xdr:colOff>385301</xdr:colOff>
      <xdr:row>1</xdr:row>
      <xdr:rowOff>154858</xdr:rowOff>
    </xdr:to>
    <xdr:sp macro="" textlink="">
      <xdr:nvSpPr>
        <xdr:cNvPr id="12" name="Retângulo 11">
          <a:hlinkClick xmlns:r="http://schemas.openxmlformats.org/officeDocument/2006/relationships" r:id="rId7"/>
          <a:extLst>
            <a:ext uri="{FF2B5EF4-FFF2-40B4-BE49-F238E27FC236}">
              <a16:creationId xmlns:a16="http://schemas.microsoft.com/office/drawing/2014/main" id="{71032789-6E48-48AE-952A-B25D17A64A29}"/>
            </a:ext>
          </a:extLst>
        </xdr:cNvPr>
        <xdr:cNvSpPr/>
      </xdr:nvSpPr>
      <xdr:spPr>
        <a:xfrm>
          <a:off x="5377938" y="0"/>
          <a:ext cx="1903463" cy="297733"/>
        </a:xfrm>
        <a:prstGeom prst="rect">
          <a:avLst/>
        </a:prstGeom>
        <a:solidFill>
          <a:schemeClr val="bg1"/>
        </a:solidFill>
        <a:ln>
          <a:solidFill>
            <a:schemeClr val="bg2">
              <a:lumMod val="75000"/>
            </a:schemeClr>
          </a:solidFill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ctr"/>
          <a:r>
            <a:rPr lang="pt-BR" sz="1600" b="1">
              <a:solidFill>
                <a:sysClr val="windowText" lastClr="000000"/>
              </a:solidFill>
              <a:latin typeface="Century Gothic" panose="020B0502020202020204" pitchFamily="34" charset="0"/>
            </a:rPr>
            <a:t>INSTRUÇÕES</a:t>
          </a:r>
        </a:p>
      </xdr:txBody>
    </xdr:sp>
    <xdr:clientData/>
  </xdr:twoCellAnchor>
  <xdr:twoCellAnchor>
    <xdr:from>
      <xdr:col>10</xdr:col>
      <xdr:colOff>174625</xdr:colOff>
      <xdr:row>1</xdr:row>
      <xdr:rowOff>444500</xdr:rowOff>
    </xdr:from>
    <xdr:to>
      <xdr:col>10</xdr:col>
      <xdr:colOff>1065674</xdr:colOff>
      <xdr:row>4</xdr:row>
      <xdr:rowOff>45856</xdr:rowOff>
    </xdr:to>
    <xdr:grpSp>
      <xdr:nvGrpSpPr>
        <xdr:cNvPr id="16" name="Agrupar 2">
          <a:hlinkClick xmlns:r="http://schemas.openxmlformats.org/officeDocument/2006/relationships" r:id="rId8"/>
          <a:extLst>
            <a:ext uri="{FF2B5EF4-FFF2-40B4-BE49-F238E27FC236}">
              <a16:creationId xmlns:a16="http://schemas.microsoft.com/office/drawing/2014/main" id="{CA677691-9D7F-4FA3-BD43-9B6ACA1AA8CF}"/>
            </a:ext>
          </a:extLst>
        </xdr:cNvPr>
        <xdr:cNvGrpSpPr/>
      </xdr:nvGrpSpPr>
      <xdr:grpSpPr>
        <a:xfrm>
          <a:off x="5813425" y="584200"/>
          <a:ext cx="891049" cy="858656"/>
          <a:chOff x="9022773" y="21388"/>
          <a:chExt cx="1593272" cy="1762386"/>
        </a:xfrm>
        <a:effectLst>
          <a:outerShdw blurRad="63500" sx="102000" sy="102000" algn="ctr" rotWithShape="0">
            <a:prstClr val="black">
              <a:alpha val="40000"/>
            </a:prstClr>
          </a:outerShdw>
        </a:effectLst>
      </xdr:grpSpPr>
      <xdr:sp macro="" textlink="">
        <xdr:nvSpPr>
          <xdr:cNvPr id="17" name="Elipse 3">
            <a:extLst>
              <a:ext uri="{FF2B5EF4-FFF2-40B4-BE49-F238E27FC236}">
                <a16:creationId xmlns:a16="http://schemas.microsoft.com/office/drawing/2014/main" id="{A4111EBC-F786-2518-021A-D51896FE0801}"/>
              </a:ext>
            </a:extLst>
          </xdr:cNvPr>
          <xdr:cNvSpPr/>
        </xdr:nvSpPr>
        <xdr:spPr>
          <a:xfrm>
            <a:off x="9022773" y="21388"/>
            <a:ext cx="1593272" cy="1762386"/>
          </a:xfrm>
          <a:prstGeom prst="ellipse">
            <a:avLst/>
          </a:prstGeom>
          <a:solidFill>
            <a:schemeClr val="bg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b"/>
          <a:lstStyle/>
          <a:p>
            <a:pPr lvl="0" algn="ctr"/>
            <a:endParaRPr lang="pt-BR" sz="1100">
              <a:latin typeface="Century Gothic" panose="020B0502020202020204" pitchFamily="34" charset="0"/>
            </a:endParaRPr>
          </a:p>
        </xdr:txBody>
      </xdr:sp>
      <xdr:pic>
        <xdr:nvPicPr>
          <xdr:cNvPr id="18" name="Imagem 4">
            <a:extLst>
              <a:ext uri="{FF2B5EF4-FFF2-40B4-BE49-F238E27FC236}">
                <a16:creationId xmlns:a16="http://schemas.microsoft.com/office/drawing/2014/main" id="{BA940BA0-5EA7-9173-9AFB-614D2754DC6E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9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9142685" y="155864"/>
            <a:ext cx="1364857" cy="1569519"/>
          </a:xfrm>
          <a:prstGeom prst="rect">
            <a:avLst/>
          </a:prstGeom>
          <a:ln>
            <a:noFill/>
          </a:ln>
        </xdr:spPr>
      </xdr:pic>
    </xdr:grpSp>
    <xdr:clientData/>
  </xdr:twoCellAnchor>
  <xdr:twoCellAnchor editAs="oneCell">
    <xdr:from>
      <xdr:col>9</xdr:col>
      <xdr:colOff>128097</xdr:colOff>
      <xdr:row>26</xdr:row>
      <xdr:rowOff>65690</xdr:rowOff>
    </xdr:from>
    <xdr:to>
      <xdr:col>12</xdr:col>
      <xdr:colOff>113790</xdr:colOff>
      <xdr:row>29</xdr:row>
      <xdr:rowOff>170256</xdr:rowOff>
    </xdr:to>
    <xdr:pic>
      <xdr:nvPicPr>
        <xdr:cNvPr id="13" name="Imagem 2">
          <a:extLst>
            <a:ext uri="{FF2B5EF4-FFF2-40B4-BE49-F238E27FC236}">
              <a16:creationId xmlns:a16="http://schemas.microsoft.com/office/drawing/2014/main" id="{A8472AD6-FF1E-439B-978F-022001531BC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5366847" y="12990130"/>
          <a:ext cx="3188064" cy="794307"/>
        </a:xfrm>
        <a:prstGeom prst="rect">
          <a:avLst/>
        </a:prstGeom>
      </xdr:spPr>
    </xdr:pic>
    <xdr:clientData/>
  </xdr:twoCellAnchor>
  <xdr:twoCellAnchor editAs="oneCell">
    <xdr:from>
      <xdr:col>9</xdr:col>
      <xdr:colOff>89279</xdr:colOff>
      <xdr:row>26</xdr:row>
      <xdr:rowOff>100028</xdr:rowOff>
    </xdr:from>
    <xdr:to>
      <xdr:col>11</xdr:col>
      <xdr:colOff>655434</xdr:colOff>
      <xdr:row>33</xdr:row>
      <xdr:rowOff>46821</xdr:rowOff>
    </xdr:to>
    <xdr:pic>
      <xdr:nvPicPr>
        <xdr:cNvPr id="14" name="Imagem 3">
          <a:extLst>
            <a:ext uri="{FF2B5EF4-FFF2-40B4-BE49-F238E27FC236}">
              <a16:creationId xmlns:a16="http://schemas.microsoft.com/office/drawing/2014/main" id="{679ADEDB-F509-41A8-A3EE-0500E1B7EB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5328029" y="13024468"/>
          <a:ext cx="2241241" cy="1556189"/>
        </a:xfrm>
        <a:prstGeom prst="rect">
          <a:avLst/>
        </a:prstGeom>
      </xdr:spPr>
    </xdr:pic>
    <xdr:clientData/>
  </xdr:twoCellAnchor>
  <xdr:twoCellAnchor editAs="oneCell">
    <xdr:from>
      <xdr:col>9</xdr:col>
      <xdr:colOff>49268</xdr:colOff>
      <xdr:row>33</xdr:row>
      <xdr:rowOff>99432</xdr:rowOff>
    </xdr:from>
    <xdr:to>
      <xdr:col>11</xdr:col>
      <xdr:colOff>1317257</xdr:colOff>
      <xdr:row>39</xdr:row>
      <xdr:rowOff>84019</xdr:rowOff>
    </xdr:to>
    <xdr:pic>
      <xdr:nvPicPr>
        <xdr:cNvPr id="15" name="Imagem 4">
          <a:extLst>
            <a:ext uri="{FF2B5EF4-FFF2-40B4-BE49-F238E27FC236}">
              <a16:creationId xmlns:a16="http://schemas.microsoft.com/office/drawing/2014/main" id="{9AE3FCF4-6181-4086-AB69-931F3F598DD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5288018" y="14633268"/>
          <a:ext cx="2943075" cy="1364070"/>
        </a:xfrm>
        <a:prstGeom prst="rect">
          <a:avLst/>
        </a:prstGeom>
      </xdr:spPr>
    </xdr:pic>
    <xdr:clientData/>
  </xdr:twoCellAnchor>
  <xdr:twoCellAnchor editAs="oneCell">
    <xdr:from>
      <xdr:col>10</xdr:col>
      <xdr:colOff>23589</xdr:colOff>
      <xdr:row>38</xdr:row>
      <xdr:rowOff>223346</xdr:rowOff>
    </xdr:from>
    <xdr:to>
      <xdr:col>11</xdr:col>
      <xdr:colOff>292100</xdr:colOff>
      <xdr:row>43</xdr:row>
      <xdr:rowOff>7433</xdr:rowOff>
    </xdr:to>
    <xdr:pic>
      <xdr:nvPicPr>
        <xdr:cNvPr id="19" name="Imagem 12">
          <a:extLst>
            <a:ext uri="{FF2B5EF4-FFF2-40B4-BE49-F238E27FC236}">
              <a16:creationId xmlns:a16="http://schemas.microsoft.com/office/drawing/2014/main" id="{F3D8CF5D-C90E-4F90-AFB2-65866B6055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5662389" y="15920546"/>
          <a:ext cx="1881411" cy="927087"/>
        </a:xfrm>
        <a:prstGeom prst="rect">
          <a:avLst/>
        </a:prstGeom>
      </xdr:spPr>
    </xdr:pic>
    <xdr:clientData/>
  </xdr:twoCellAnchor>
</xdr:wsDr>
</file>

<file path=xl/drawings/drawing32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92177</xdr:colOff>
      <xdr:row>1</xdr:row>
      <xdr:rowOff>153629</xdr:rowOff>
    </xdr:from>
    <xdr:to>
      <xdr:col>2</xdr:col>
      <xdr:colOff>1038869</xdr:colOff>
      <xdr:row>3</xdr:row>
      <xdr:rowOff>341783</xdr:rowOff>
    </xdr:to>
    <xdr:pic>
      <xdr:nvPicPr>
        <xdr:cNvPr id="2" name="Imagem 1">
          <a:extLst>
            <a:ext uri="{FF2B5EF4-FFF2-40B4-BE49-F238E27FC236}">
              <a16:creationId xmlns:a16="http://schemas.microsoft.com/office/drawing/2014/main" id="{9E4ABC71-A319-4A24-BC06-A62067CE1A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92227" y="296504"/>
          <a:ext cx="946692" cy="988254"/>
        </a:xfrm>
        <a:prstGeom prst="rect">
          <a:avLst/>
        </a:prstGeom>
      </xdr:spPr>
    </xdr:pic>
    <xdr:clientData/>
  </xdr:twoCellAnchor>
  <xdr:oneCellAnchor>
    <xdr:from>
      <xdr:col>17</xdr:col>
      <xdr:colOff>1223950</xdr:colOff>
      <xdr:row>0</xdr:row>
      <xdr:rowOff>0</xdr:rowOff>
    </xdr:from>
    <xdr:ext cx="646896" cy="677573"/>
    <xdr:pic>
      <xdr:nvPicPr>
        <xdr:cNvPr id="6" name="Gráfico 5" descr="Início com preenchimento sólido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397B038C-FC87-48B0-938F-B8B5F78DE4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  <a:ext uri="{96DAC541-7B7A-43D3-8B79-37D633B846F1}">
              <asvg:svgBlip xmlns:asvg="http://schemas.microsoft.com/office/drawing/2016/SVG/main" r:embed="rId4"/>
            </a:ext>
          </a:extLst>
        </a:blip>
        <a:stretch>
          <a:fillRect/>
        </a:stretch>
      </xdr:blipFill>
      <xdr:spPr>
        <a:xfrm>
          <a:off x="17321200" y="0"/>
          <a:ext cx="646896" cy="677573"/>
        </a:xfrm>
        <a:prstGeom prst="rect">
          <a:avLst/>
        </a:prstGeom>
      </xdr:spPr>
    </xdr:pic>
    <xdr:clientData/>
  </xdr:oneCellAnchor>
  <xdr:twoCellAnchor>
    <xdr:from>
      <xdr:col>17</xdr:col>
      <xdr:colOff>1077424</xdr:colOff>
      <xdr:row>1</xdr:row>
      <xdr:rowOff>473774</xdr:rowOff>
    </xdr:from>
    <xdr:to>
      <xdr:col>18</xdr:col>
      <xdr:colOff>465103</xdr:colOff>
      <xdr:row>2</xdr:row>
      <xdr:rowOff>188024</xdr:rowOff>
    </xdr:to>
    <xdr:sp macro="" textlink="">
      <xdr:nvSpPr>
        <xdr:cNvPr id="7" name="TextBox 18">
          <a:extLst>
            <a:ext uri="{FF2B5EF4-FFF2-40B4-BE49-F238E27FC236}">
              <a16:creationId xmlns:a16="http://schemas.microsoft.com/office/drawing/2014/main" id="{21ECF7A1-0742-4267-9540-03D6B16CD93F}"/>
            </a:ext>
          </a:extLst>
        </xdr:cNvPr>
        <xdr:cNvSpPr txBox="1"/>
      </xdr:nvSpPr>
      <xdr:spPr>
        <a:xfrm>
          <a:off x="17174674" y="616649"/>
          <a:ext cx="921204" cy="26670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algn="ctr"/>
          <a:r>
            <a:rPr lang="es-MX" sz="1200">
              <a:solidFill>
                <a:schemeClr val="tx1">
                  <a:lumMod val="75000"/>
                  <a:lumOff val="25000"/>
                </a:schemeClr>
              </a:solidFill>
              <a:latin typeface="Century Gothic" panose="020B0502020202020204" pitchFamily="34" charset="0"/>
            </a:rPr>
            <a:t>Inicio</a:t>
          </a:r>
        </a:p>
      </xdr:txBody>
    </xdr:sp>
    <xdr:clientData/>
  </xdr:twoCellAnchor>
  <xdr:twoCellAnchor>
    <xdr:from>
      <xdr:col>18</xdr:col>
      <xdr:colOff>331752</xdr:colOff>
      <xdr:row>1</xdr:row>
      <xdr:rowOff>487381</xdr:rowOff>
    </xdr:from>
    <xdr:to>
      <xdr:col>18</xdr:col>
      <xdr:colOff>1335960</xdr:colOff>
      <xdr:row>2</xdr:row>
      <xdr:rowOff>232443</xdr:rowOff>
    </xdr:to>
    <xdr:sp macro="" textlink="">
      <xdr:nvSpPr>
        <xdr:cNvPr id="8" name="TextBox 19">
          <a:extLst>
            <a:ext uri="{FF2B5EF4-FFF2-40B4-BE49-F238E27FC236}">
              <a16:creationId xmlns:a16="http://schemas.microsoft.com/office/drawing/2014/main" id="{1DC3A9F0-F1EC-4F94-B354-4934725B48EB}"/>
            </a:ext>
          </a:extLst>
        </xdr:cNvPr>
        <xdr:cNvSpPr txBox="1"/>
      </xdr:nvSpPr>
      <xdr:spPr>
        <a:xfrm>
          <a:off x="17962527" y="630256"/>
          <a:ext cx="1004208" cy="297512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algn="ctr"/>
          <a:r>
            <a:rPr lang="es-MX" sz="1200">
              <a:solidFill>
                <a:schemeClr val="tx1">
                  <a:lumMod val="75000"/>
                  <a:lumOff val="25000"/>
                </a:schemeClr>
              </a:solidFill>
              <a:latin typeface="Century Gothic" panose="020B0502020202020204" pitchFamily="34" charset="0"/>
            </a:rPr>
            <a:t>Seguiente</a:t>
          </a:r>
        </a:p>
      </xdr:txBody>
    </xdr:sp>
    <xdr:clientData/>
  </xdr:twoCellAnchor>
  <xdr:twoCellAnchor>
    <xdr:from>
      <xdr:col>17</xdr:col>
      <xdr:colOff>307259</xdr:colOff>
      <xdr:row>1</xdr:row>
      <xdr:rowOff>476495</xdr:rowOff>
    </xdr:from>
    <xdr:to>
      <xdr:col>17</xdr:col>
      <xdr:colOff>1311467</xdr:colOff>
      <xdr:row>2</xdr:row>
      <xdr:rowOff>221557</xdr:rowOff>
    </xdr:to>
    <xdr:sp macro="" textlink="">
      <xdr:nvSpPr>
        <xdr:cNvPr id="9" name="TextBox 22">
          <a:extLst>
            <a:ext uri="{FF2B5EF4-FFF2-40B4-BE49-F238E27FC236}">
              <a16:creationId xmlns:a16="http://schemas.microsoft.com/office/drawing/2014/main" id="{8A28DD11-BCFD-4923-B32D-2231BEF19842}"/>
            </a:ext>
          </a:extLst>
        </xdr:cNvPr>
        <xdr:cNvSpPr txBox="1"/>
      </xdr:nvSpPr>
      <xdr:spPr>
        <a:xfrm>
          <a:off x="16404509" y="619370"/>
          <a:ext cx="1004208" cy="297512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algn="ctr"/>
          <a:r>
            <a:rPr lang="es-MX" sz="1200">
              <a:solidFill>
                <a:schemeClr val="tx1">
                  <a:lumMod val="75000"/>
                  <a:lumOff val="25000"/>
                </a:schemeClr>
              </a:solidFill>
              <a:latin typeface="Century Gothic" panose="020B0502020202020204" pitchFamily="34" charset="0"/>
            </a:rPr>
            <a:t>Anterior</a:t>
          </a:r>
        </a:p>
      </xdr:txBody>
    </xdr:sp>
    <xdr:clientData/>
  </xdr:twoCellAnchor>
  <xdr:twoCellAnchor>
    <xdr:from>
      <xdr:col>18</xdr:col>
      <xdr:colOff>730443</xdr:colOff>
      <xdr:row>0</xdr:row>
      <xdr:rowOff>101773</xdr:rowOff>
    </xdr:from>
    <xdr:to>
      <xdr:col>18</xdr:col>
      <xdr:colOff>1111443</xdr:colOff>
      <xdr:row>1</xdr:row>
      <xdr:rowOff>446563</xdr:rowOff>
    </xdr:to>
    <xdr:sp macro="" textlink="">
      <xdr:nvSpPr>
        <xdr:cNvPr id="14" name="Isosceles Triangle 23">
          <a:hlinkClick xmlns:r="http://schemas.openxmlformats.org/officeDocument/2006/relationships" r:id="rId5"/>
          <a:extLst>
            <a:ext uri="{FF2B5EF4-FFF2-40B4-BE49-F238E27FC236}">
              <a16:creationId xmlns:a16="http://schemas.microsoft.com/office/drawing/2014/main" id="{6DCC17DB-7062-4E1B-B3EF-9CFD80231E1E}"/>
            </a:ext>
          </a:extLst>
        </xdr:cNvPr>
        <xdr:cNvSpPr/>
      </xdr:nvSpPr>
      <xdr:spPr>
        <a:xfrm rot="5400000">
          <a:off x="18307885" y="155106"/>
          <a:ext cx="487665" cy="381000"/>
        </a:xfrm>
        <a:prstGeom prst="triangle">
          <a:avLst/>
        </a:prstGeom>
        <a:solidFill>
          <a:schemeClr val="tx1">
            <a:lumMod val="75000"/>
            <a:lumOff val="25000"/>
          </a:schemeClr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marL="0" indent="0" algn="l"/>
          <a:endParaRPr lang="es-MX" sz="1100">
            <a:solidFill>
              <a:schemeClr val="lt1"/>
            </a:solidFill>
            <a:latin typeface="+mn-lt"/>
            <a:ea typeface="+mn-ea"/>
            <a:cs typeface="+mn-cs"/>
          </a:endParaRPr>
        </a:p>
      </xdr:txBody>
    </xdr:sp>
    <xdr:clientData/>
  </xdr:twoCellAnchor>
  <xdr:twoCellAnchor>
    <xdr:from>
      <xdr:col>17</xdr:col>
      <xdr:colOff>603278</xdr:colOff>
      <xdr:row>0</xdr:row>
      <xdr:rowOff>135420</xdr:rowOff>
    </xdr:from>
    <xdr:to>
      <xdr:col>17</xdr:col>
      <xdr:colOff>984278</xdr:colOff>
      <xdr:row>1</xdr:row>
      <xdr:rowOff>480210</xdr:rowOff>
    </xdr:to>
    <xdr:sp macro="" textlink="">
      <xdr:nvSpPr>
        <xdr:cNvPr id="13" name="Isosceles Triangle 25">
          <a:hlinkClick xmlns:r="http://schemas.openxmlformats.org/officeDocument/2006/relationships" r:id="rId6"/>
          <a:extLst>
            <a:ext uri="{FF2B5EF4-FFF2-40B4-BE49-F238E27FC236}">
              <a16:creationId xmlns:a16="http://schemas.microsoft.com/office/drawing/2014/main" id="{228B0D4D-6E8F-4C06-8287-9968F3BE35EA}"/>
            </a:ext>
          </a:extLst>
        </xdr:cNvPr>
        <xdr:cNvSpPr/>
      </xdr:nvSpPr>
      <xdr:spPr>
        <a:xfrm rot="16200000">
          <a:off x="16667935" y="186448"/>
          <a:ext cx="483056" cy="381000"/>
        </a:xfrm>
        <a:prstGeom prst="triangle">
          <a:avLst/>
        </a:prstGeom>
        <a:solidFill>
          <a:schemeClr val="tx1">
            <a:lumMod val="75000"/>
            <a:lumOff val="25000"/>
          </a:schemeClr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marL="0" indent="0" algn="l"/>
          <a:endParaRPr lang="es-MX" sz="1100">
            <a:solidFill>
              <a:schemeClr val="lt1"/>
            </a:solidFill>
            <a:latin typeface="+mn-lt"/>
            <a:ea typeface="+mn-ea"/>
            <a:cs typeface="+mn-cs"/>
          </a:endParaRPr>
        </a:p>
      </xdr:txBody>
    </xdr:sp>
    <xdr:clientData/>
  </xdr:twoCellAnchor>
  <xdr:twoCellAnchor>
    <xdr:from>
      <xdr:col>10</xdr:col>
      <xdr:colOff>15363</xdr:colOff>
      <xdr:row>0</xdr:row>
      <xdr:rowOff>0</xdr:rowOff>
    </xdr:from>
    <xdr:to>
      <xdr:col>11</xdr:col>
      <xdr:colOff>385301</xdr:colOff>
      <xdr:row>1</xdr:row>
      <xdr:rowOff>154858</xdr:rowOff>
    </xdr:to>
    <xdr:sp macro="" textlink="">
      <xdr:nvSpPr>
        <xdr:cNvPr id="12" name="Retângulo 11">
          <a:hlinkClick xmlns:r="http://schemas.openxmlformats.org/officeDocument/2006/relationships" r:id="rId7"/>
          <a:extLst>
            <a:ext uri="{FF2B5EF4-FFF2-40B4-BE49-F238E27FC236}">
              <a16:creationId xmlns:a16="http://schemas.microsoft.com/office/drawing/2014/main" id="{B7A6A0CF-AD1A-4D2D-BAE0-FD043CD00D93}"/>
            </a:ext>
          </a:extLst>
        </xdr:cNvPr>
        <xdr:cNvSpPr/>
      </xdr:nvSpPr>
      <xdr:spPr>
        <a:xfrm>
          <a:off x="5377938" y="0"/>
          <a:ext cx="1903463" cy="297733"/>
        </a:xfrm>
        <a:prstGeom prst="rect">
          <a:avLst/>
        </a:prstGeom>
        <a:solidFill>
          <a:schemeClr val="bg1"/>
        </a:solidFill>
        <a:ln>
          <a:solidFill>
            <a:schemeClr val="bg2">
              <a:lumMod val="75000"/>
            </a:schemeClr>
          </a:solidFill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ctr"/>
          <a:r>
            <a:rPr lang="pt-BR" sz="1600" b="1">
              <a:solidFill>
                <a:sysClr val="windowText" lastClr="000000"/>
              </a:solidFill>
              <a:latin typeface="Century Gothic" panose="020B0502020202020204" pitchFamily="34" charset="0"/>
            </a:rPr>
            <a:t>INSTRUÇÕES</a:t>
          </a:r>
        </a:p>
      </xdr:txBody>
    </xdr:sp>
    <xdr:clientData/>
  </xdr:twoCellAnchor>
  <xdr:twoCellAnchor>
    <xdr:from>
      <xdr:col>10</xdr:col>
      <xdr:colOff>174625</xdr:colOff>
      <xdr:row>1</xdr:row>
      <xdr:rowOff>476250</xdr:rowOff>
    </xdr:from>
    <xdr:to>
      <xdr:col>10</xdr:col>
      <xdr:colOff>1065674</xdr:colOff>
      <xdr:row>4</xdr:row>
      <xdr:rowOff>77606</xdr:rowOff>
    </xdr:to>
    <xdr:grpSp>
      <xdr:nvGrpSpPr>
        <xdr:cNvPr id="15" name="Agrupar 2">
          <a:hlinkClick xmlns:r="http://schemas.openxmlformats.org/officeDocument/2006/relationships" r:id="rId8"/>
          <a:extLst>
            <a:ext uri="{FF2B5EF4-FFF2-40B4-BE49-F238E27FC236}">
              <a16:creationId xmlns:a16="http://schemas.microsoft.com/office/drawing/2014/main" id="{2321CD1F-C51E-4E20-A3B1-8B83B82BB301}"/>
            </a:ext>
          </a:extLst>
        </xdr:cNvPr>
        <xdr:cNvGrpSpPr/>
      </xdr:nvGrpSpPr>
      <xdr:grpSpPr>
        <a:xfrm>
          <a:off x="5813425" y="615950"/>
          <a:ext cx="891049" cy="858656"/>
          <a:chOff x="9022773" y="21388"/>
          <a:chExt cx="1593272" cy="1762386"/>
        </a:xfrm>
        <a:effectLst>
          <a:outerShdw blurRad="63500" sx="102000" sy="102000" algn="ctr" rotWithShape="0">
            <a:prstClr val="black">
              <a:alpha val="40000"/>
            </a:prstClr>
          </a:outerShdw>
        </a:effectLst>
      </xdr:grpSpPr>
      <xdr:sp macro="" textlink="">
        <xdr:nvSpPr>
          <xdr:cNvPr id="16" name="Elipse 3">
            <a:extLst>
              <a:ext uri="{FF2B5EF4-FFF2-40B4-BE49-F238E27FC236}">
                <a16:creationId xmlns:a16="http://schemas.microsoft.com/office/drawing/2014/main" id="{207963AD-CF3A-AE5F-B021-B2D0112779F1}"/>
              </a:ext>
            </a:extLst>
          </xdr:cNvPr>
          <xdr:cNvSpPr/>
        </xdr:nvSpPr>
        <xdr:spPr>
          <a:xfrm>
            <a:off x="9022773" y="21388"/>
            <a:ext cx="1593272" cy="1762386"/>
          </a:xfrm>
          <a:prstGeom prst="ellipse">
            <a:avLst/>
          </a:prstGeom>
          <a:solidFill>
            <a:schemeClr val="bg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b"/>
          <a:lstStyle/>
          <a:p>
            <a:pPr lvl="0" algn="ctr"/>
            <a:endParaRPr lang="pt-BR" sz="1100">
              <a:latin typeface="Century Gothic" panose="020B0502020202020204" pitchFamily="34" charset="0"/>
            </a:endParaRPr>
          </a:p>
        </xdr:txBody>
      </xdr:sp>
      <xdr:pic>
        <xdr:nvPicPr>
          <xdr:cNvPr id="17" name="Imagem 4">
            <a:extLst>
              <a:ext uri="{FF2B5EF4-FFF2-40B4-BE49-F238E27FC236}">
                <a16:creationId xmlns:a16="http://schemas.microsoft.com/office/drawing/2014/main" id="{DB4F388F-C3A6-4B12-4B20-40ADB1422B72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9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9142685" y="155864"/>
            <a:ext cx="1364857" cy="1569519"/>
          </a:xfrm>
          <a:prstGeom prst="rect">
            <a:avLst/>
          </a:prstGeom>
          <a:ln>
            <a:noFill/>
          </a:ln>
        </xdr:spPr>
      </xdr:pic>
    </xdr:grpSp>
    <xdr:clientData/>
  </xdr:twoCellAnchor>
  <xdr:twoCellAnchor editAs="oneCell">
    <xdr:from>
      <xdr:col>9</xdr:col>
      <xdr:colOff>82113</xdr:colOff>
      <xdr:row>26</xdr:row>
      <xdr:rowOff>82112</xdr:rowOff>
    </xdr:from>
    <xdr:to>
      <xdr:col>12</xdr:col>
      <xdr:colOff>1383425</xdr:colOff>
      <xdr:row>31</xdr:row>
      <xdr:rowOff>152726</xdr:rowOff>
    </xdr:to>
    <xdr:pic>
      <xdr:nvPicPr>
        <xdr:cNvPr id="18" name="Imagem 2">
          <a:extLst>
            <a:ext uri="{FF2B5EF4-FFF2-40B4-BE49-F238E27FC236}">
              <a16:creationId xmlns:a16="http://schemas.microsoft.com/office/drawing/2014/main" id="{008467A1-1AE1-4A03-9A39-59BB9D7F37B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5320863" y="13006552"/>
          <a:ext cx="4503683" cy="1220183"/>
        </a:xfrm>
        <a:prstGeom prst="rect">
          <a:avLst/>
        </a:prstGeom>
      </xdr:spPr>
    </xdr:pic>
    <xdr:clientData/>
  </xdr:twoCellAnchor>
  <xdr:twoCellAnchor editAs="oneCell">
    <xdr:from>
      <xdr:col>9</xdr:col>
      <xdr:colOff>82113</xdr:colOff>
      <xdr:row>31</xdr:row>
      <xdr:rowOff>98534</xdr:rowOff>
    </xdr:from>
    <xdr:to>
      <xdr:col>11</xdr:col>
      <xdr:colOff>1094062</xdr:colOff>
      <xdr:row>37</xdr:row>
      <xdr:rowOff>3276</xdr:rowOff>
    </xdr:to>
    <xdr:pic>
      <xdr:nvPicPr>
        <xdr:cNvPr id="19" name="Imagem 3">
          <a:extLst>
            <a:ext uri="{FF2B5EF4-FFF2-40B4-BE49-F238E27FC236}">
              <a16:creationId xmlns:a16="http://schemas.microsoft.com/office/drawing/2014/main" id="{9FD8CEA8-59C1-4F1C-BE6D-206FA11067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5320863" y="14172543"/>
          <a:ext cx="2687035" cy="1284224"/>
        </a:xfrm>
        <a:prstGeom prst="rect">
          <a:avLst/>
        </a:prstGeom>
      </xdr:spPr>
    </xdr:pic>
    <xdr:clientData/>
  </xdr:twoCellAnchor>
  <xdr:twoCellAnchor editAs="oneCell">
    <xdr:from>
      <xdr:col>16</xdr:col>
      <xdr:colOff>0</xdr:colOff>
      <xdr:row>27</xdr:row>
      <xdr:rowOff>16424</xdr:rowOff>
    </xdr:from>
    <xdr:to>
      <xdr:col>18</xdr:col>
      <xdr:colOff>1449114</xdr:colOff>
      <xdr:row>32</xdr:row>
      <xdr:rowOff>87038</xdr:rowOff>
    </xdr:to>
    <xdr:pic>
      <xdr:nvPicPr>
        <xdr:cNvPr id="20" name="Imagem 2">
          <a:extLst>
            <a:ext uri="{FF2B5EF4-FFF2-40B4-BE49-F238E27FC236}">
              <a16:creationId xmlns:a16="http://schemas.microsoft.com/office/drawing/2014/main" id="{018F1609-6F89-4155-BDD6-7DBC994DE11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14550259" y="13170777"/>
          <a:ext cx="4503683" cy="1220183"/>
        </a:xfrm>
        <a:prstGeom prst="rect">
          <a:avLst/>
        </a:prstGeom>
      </xdr:spPr>
    </xdr:pic>
    <xdr:clientData/>
  </xdr:twoCellAnchor>
  <xdr:twoCellAnchor editAs="oneCell">
    <xdr:from>
      <xdr:col>16</xdr:col>
      <xdr:colOff>0</xdr:colOff>
      <xdr:row>32</xdr:row>
      <xdr:rowOff>32846</xdr:rowOff>
    </xdr:from>
    <xdr:to>
      <xdr:col>17</xdr:col>
      <xdr:colOff>1159751</xdr:colOff>
      <xdr:row>37</xdr:row>
      <xdr:rowOff>167501</xdr:rowOff>
    </xdr:to>
    <xdr:pic>
      <xdr:nvPicPr>
        <xdr:cNvPr id="21" name="Imagem 3">
          <a:extLst>
            <a:ext uri="{FF2B5EF4-FFF2-40B4-BE49-F238E27FC236}">
              <a16:creationId xmlns:a16="http://schemas.microsoft.com/office/drawing/2014/main" id="{4ED6E6D7-5475-4B2B-A518-9379D41788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14550259" y="14336768"/>
          <a:ext cx="2687035" cy="1284224"/>
        </a:xfrm>
        <a:prstGeom prst="rect">
          <a:avLst/>
        </a:prstGeom>
      </xdr:spPr>
    </xdr:pic>
    <xdr:clientData/>
  </xdr:twoCellAnchor>
  <xdr:twoCellAnchor editAs="oneCell">
    <xdr:from>
      <xdr:col>22</xdr:col>
      <xdr:colOff>180647</xdr:colOff>
      <xdr:row>26</xdr:row>
      <xdr:rowOff>0</xdr:rowOff>
    </xdr:from>
    <xdr:to>
      <xdr:col>23</xdr:col>
      <xdr:colOff>0</xdr:colOff>
      <xdr:row>31</xdr:row>
      <xdr:rowOff>225035</xdr:rowOff>
    </xdr:to>
    <xdr:pic>
      <xdr:nvPicPr>
        <xdr:cNvPr id="22" name="Imagem 4">
          <a:extLst>
            <a:ext uri="{FF2B5EF4-FFF2-40B4-BE49-F238E27FC236}">
              <a16:creationId xmlns:a16="http://schemas.microsoft.com/office/drawing/2014/main" id="{C8273B42-494E-48EA-8C7F-42F093DD1D7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25174247" y="12954000"/>
          <a:ext cx="1432253" cy="1368035"/>
        </a:xfrm>
        <a:prstGeom prst="rect">
          <a:avLst/>
        </a:prstGeom>
      </xdr:spPr>
    </xdr:pic>
    <xdr:clientData/>
  </xdr:twoCellAnchor>
  <xdr:twoCellAnchor editAs="oneCell">
    <xdr:from>
      <xdr:col>22</xdr:col>
      <xdr:colOff>180648</xdr:colOff>
      <xdr:row>32</xdr:row>
      <xdr:rowOff>114957</xdr:rowOff>
    </xdr:from>
    <xdr:to>
      <xdr:col>23</xdr:col>
      <xdr:colOff>0</xdr:colOff>
      <xdr:row>38</xdr:row>
      <xdr:rowOff>143428</xdr:rowOff>
    </xdr:to>
    <xdr:pic>
      <xdr:nvPicPr>
        <xdr:cNvPr id="23" name="Imagem 9">
          <a:extLst>
            <a:ext uri="{FF2B5EF4-FFF2-40B4-BE49-F238E27FC236}">
              <a16:creationId xmlns:a16="http://schemas.microsoft.com/office/drawing/2014/main" id="{0295BA04-5483-4717-898B-E9FF662AAF8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25174248" y="14440557"/>
          <a:ext cx="1432252" cy="1400071"/>
        </a:xfrm>
        <a:prstGeom prst="rect">
          <a:avLst/>
        </a:prstGeom>
      </xdr:spPr>
    </xdr:pic>
    <xdr:clientData/>
  </xdr:twoCellAnchor>
  <xdr:twoCellAnchor editAs="oneCell">
    <xdr:from>
      <xdr:col>22</xdr:col>
      <xdr:colOff>312027</xdr:colOff>
      <xdr:row>38</xdr:row>
      <xdr:rowOff>0</xdr:rowOff>
    </xdr:from>
    <xdr:to>
      <xdr:col>23</xdr:col>
      <xdr:colOff>0</xdr:colOff>
      <xdr:row>43</xdr:row>
      <xdr:rowOff>135463</xdr:rowOff>
    </xdr:to>
    <xdr:pic>
      <xdr:nvPicPr>
        <xdr:cNvPr id="24" name="Imagem 17">
          <a:extLst>
            <a:ext uri="{FF2B5EF4-FFF2-40B4-BE49-F238E27FC236}">
              <a16:creationId xmlns:a16="http://schemas.microsoft.com/office/drawing/2014/main" id="{35AF458B-E73F-42ED-A190-6D61FB76F64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24025993" y="15683405"/>
          <a:ext cx="2457121" cy="1285032"/>
        </a:xfrm>
        <a:prstGeom prst="rect">
          <a:avLst/>
        </a:prstGeom>
      </xdr:spPr>
    </xdr:pic>
    <xdr:clientData/>
  </xdr:twoCellAnchor>
</xdr:wsDr>
</file>

<file path=xl/drawings/drawing33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92177</xdr:colOff>
      <xdr:row>1</xdr:row>
      <xdr:rowOff>153629</xdr:rowOff>
    </xdr:from>
    <xdr:to>
      <xdr:col>2</xdr:col>
      <xdr:colOff>1038869</xdr:colOff>
      <xdr:row>3</xdr:row>
      <xdr:rowOff>341783</xdr:rowOff>
    </xdr:to>
    <xdr:pic>
      <xdr:nvPicPr>
        <xdr:cNvPr id="2" name="Imagem 1">
          <a:extLst>
            <a:ext uri="{FF2B5EF4-FFF2-40B4-BE49-F238E27FC236}">
              <a16:creationId xmlns:a16="http://schemas.microsoft.com/office/drawing/2014/main" id="{750C49B1-5605-414D-81E4-55A49D021E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92227" y="296504"/>
          <a:ext cx="946692" cy="988254"/>
        </a:xfrm>
        <a:prstGeom prst="rect">
          <a:avLst/>
        </a:prstGeom>
      </xdr:spPr>
    </xdr:pic>
    <xdr:clientData/>
  </xdr:twoCellAnchor>
  <xdr:oneCellAnchor>
    <xdr:from>
      <xdr:col>17</xdr:col>
      <xdr:colOff>1223950</xdr:colOff>
      <xdr:row>0</xdr:row>
      <xdr:rowOff>0</xdr:rowOff>
    </xdr:from>
    <xdr:ext cx="646896" cy="677573"/>
    <xdr:pic>
      <xdr:nvPicPr>
        <xdr:cNvPr id="6" name="Gráfico 5" descr="Início com preenchimento sólido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3103AAFE-1B66-4075-885D-324FD43E071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  <a:ext uri="{96DAC541-7B7A-43D3-8B79-37D633B846F1}">
              <asvg:svgBlip xmlns:asvg="http://schemas.microsoft.com/office/drawing/2016/SVG/main" r:embed="rId4"/>
            </a:ext>
          </a:extLst>
        </a:blip>
        <a:stretch>
          <a:fillRect/>
        </a:stretch>
      </xdr:blipFill>
      <xdr:spPr>
        <a:xfrm>
          <a:off x="17321200" y="0"/>
          <a:ext cx="646896" cy="677573"/>
        </a:xfrm>
        <a:prstGeom prst="rect">
          <a:avLst/>
        </a:prstGeom>
      </xdr:spPr>
    </xdr:pic>
    <xdr:clientData/>
  </xdr:oneCellAnchor>
  <xdr:twoCellAnchor>
    <xdr:from>
      <xdr:col>17</xdr:col>
      <xdr:colOff>1077424</xdr:colOff>
      <xdr:row>1</xdr:row>
      <xdr:rowOff>473774</xdr:rowOff>
    </xdr:from>
    <xdr:to>
      <xdr:col>18</xdr:col>
      <xdr:colOff>465103</xdr:colOff>
      <xdr:row>2</xdr:row>
      <xdr:rowOff>188024</xdr:rowOff>
    </xdr:to>
    <xdr:sp macro="" textlink="">
      <xdr:nvSpPr>
        <xdr:cNvPr id="7" name="TextBox 18">
          <a:extLst>
            <a:ext uri="{FF2B5EF4-FFF2-40B4-BE49-F238E27FC236}">
              <a16:creationId xmlns:a16="http://schemas.microsoft.com/office/drawing/2014/main" id="{2A546046-BB3B-47A1-BD81-A77992E982C9}"/>
            </a:ext>
          </a:extLst>
        </xdr:cNvPr>
        <xdr:cNvSpPr txBox="1"/>
      </xdr:nvSpPr>
      <xdr:spPr>
        <a:xfrm>
          <a:off x="17174674" y="616649"/>
          <a:ext cx="921204" cy="26670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algn="ctr"/>
          <a:r>
            <a:rPr lang="es-MX" sz="1200">
              <a:solidFill>
                <a:schemeClr val="tx1">
                  <a:lumMod val="75000"/>
                  <a:lumOff val="25000"/>
                </a:schemeClr>
              </a:solidFill>
              <a:latin typeface="Century Gothic" panose="020B0502020202020204" pitchFamily="34" charset="0"/>
            </a:rPr>
            <a:t>Inicio</a:t>
          </a:r>
        </a:p>
      </xdr:txBody>
    </xdr:sp>
    <xdr:clientData/>
  </xdr:twoCellAnchor>
  <xdr:twoCellAnchor>
    <xdr:from>
      <xdr:col>18</xdr:col>
      <xdr:colOff>331752</xdr:colOff>
      <xdr:row>1</xdr:row>
      <xdr:rowOff>487381</xdr:rowOff>
    </xdr:from>
    <xdr:to>
      <xdr:col>18</xdr:col>
      <xdr:colOff>1335960</xdr:colOff>
      <xdr:row>2</xdr:row>
      <xdr:rowOff>232443</xdr:rowOff>
    </xdr:to>
    <xdr:sp macro="" textlink="">
      <xdr:nvSpPr>
        <xdr:cNvPr id="8" name="TextBox 19">
          <a:extLst>
            <a:ext uri="{FF2B5EF4-FFF2-40B4-BE49-F238E27FC236}">
              <a16:creationId xmlns:a16="http://schemas.microsoft.com/office/drawing/2014/main" id="{86DB9038-92F1-4283-B6F9-3033D92245D4}"/>
            </a:ext>
          </a:extLst>
        </xdr:cNvPr>
        <xdr:cNvSpPr txBox="1"/>
      </xdr:nvSpPr>
      <xdr:spPr>
        <a:xfrm>
          <a:off x="17962527" y="630256"/>
          <a:ext cx="1004208" cy="297512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algn="ctr"/>
          <a:r>
            <a:rPr lang="es-MX" sz="1200">
              <a:solidFill>
                <a:schemeClr val="tx1">
                  <a:lumMod val="75000"/>
                  <a:lumOff val="25000"/>
                </a:schemeClr>
              </a:solidFill>
              <a:latin typeface="Century Gothic" panose="020B0502020202020204" pitchFamily="34" charset="0"/>
            </a:rPr>
            <a:t>Seguiente</a:t>
          </a:r>
        </a:p>
      </xdr:txBody>
    </xdr:sp>
    <xdr:clientData/>
  </xdr:twoCellAnchor>
  <xdr:twoCellAnchor>
    <xdr:from>
      <xdr:col>17</xdr:col>
      <xdr:colOff>307259</xdr:colOff>
      <xdr:row>1</xdr:row>
      <xdr:rowOff>476495</xdr:rowOff>
    </xdr:from>
    <xdr:to>
      <xdr:col>17</xdr:col>
      <xdr:colOff>1311467</xdr:colOff>
      <xdr:row>2</xdr:row>
      <xdr:rowOff>221557</xdr:rowOff>
    </xdr:to>
    <xdr:sp macro="" textlink="">
      <xdr:nvSpPr>
        <xdr:cNvPr id="9" name="TextBox 22">
          <a:extLst>
            <a:ext uri="{FF2B5EF4-FFF2-40B4-BE49-F238E27FC236}">
              <a16:creationId xmlns:a16="http://schemas.microsoft.com/office/drawing/2014/main" id="{74A2B5EA-CB70-44C8-9447-8957A535F5F1}"/>
            </a:ext>
          </a:extLst>
        </xdr:cNvPr>
        <xdr:cNvSpPr txBox="1"/>
      </xdr:nvSpPr>
      <xdr:spPr>
        <a:xfrm>
          <a:off x="16404509" y="619370"/>
          <a:ext cx="1004208" cy="297512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algn="ctr"/>
          <a:r>
            <a:rPr lang="es-MX" sz="1200">
              <a:solidFill>
                <a:schemeClr val="tx1">
                  <a:lumMod val="75000"/>
                  <a:lumOff val="25000"/>
                </a:schemeClr>
              </a:solidFill>
              <a:latin typeface="Century Gothic" panose="020B0502020202020204" pitchFamily="34" charset="0"/>
            </a:rPr>
            <a:t>Anterior</a:t>
          </a:r>
        </a:p>
      </xdr:txBody>
    </xdr:sp>
    <xdr:clientData/>
  </xdr:twoCellAnchor>
  <xdr:twoCellAnchor>
    <xdr:from>
      <xdr:col>18</xdr:col>
      <xdr:colOff>730443</xdr:colOff>
      <xdr:row>0</xdr:row>
      <xdr:rowOff>101773</xdr:rowOff>
    </xdr:from>
    <xdr:to>
      <xdr:col>18</xdr:col>
      <xdr:colOff>1111443</xdr:colOff>
      <xdr:row>1</xdr:row>
      <xdr:rowOff>446563</xdr:rowOff>
    </xdr:to>
    <xdr:sp macro="" textlink="">
      <xdr:nvSpPr>
        <xdr:cNvPr id="14" name="Isosceles Triangle 23">
          <a:hlinkClick xmlns:r="http://schemas.openxmlformats.org/officeDocument/2006/relationships" r:id="rId5"/>
          <a:extLst>
            <a:ext uri="{FF2B5EF4-FFF2-40B4-BE49-F238E27FC236}">
              <a16:creationId xmlns:a16="http://schemas.microsoft.com/office/drawing/2014/main" id="{912798D8-20C3-4395-886E-7D3FB407B122}"/>
            </a:ext>
          </a:extLst>
        </xdr:cNvPr>
        <xdr:cNvSpPr/>
      </xdr:nvSpPr>
      <xdr:spPr>
        <a:xfrm rot="5400000">
          <a:off x="18307885" y="155106"/>
          <a:ext cx="487665" cy="381000"/>
        </a:xfrm>
        <a:prstGeom prst="triangle">
          <a:avLst/>
        </a:prstGeom>
        <a:solidFill>
          <a:schemeClr val="tx1">
            <a:lumMod val="75000"/>
            <a:lumOff val="25000"/>
          </a:schemeClr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marL="0" indent="0" algn="l"/>
          <a:endParaRPr lang="es-MX" sz="1100">
            <a:solidFill>
              <a:schemeClr val="lt1"/>
            </a:solidFill>
            <a:latin typeface="+mn-lt"/>
            <a:ea typeface="+mn-ea"/>
            <a:cs typeface="+mn-cs"/>
          </a:endParaRPr>
        </a:p>
      </xdr:txBody>
    </xdr:sp>
    <xdr:clientData/>
  </xdr:twoCellAnchor>
  <xdr:twoCellAnchor>
    <xdr:from>
      <xdr:col>17</xdr:col>
      <xdr:colOff>603278</xdr:colOff>
      <xdr:row>0</xdr:row>
      <xdr:rowOff>135420</xdr:rowOff>
    </xdr:from>
    <xdr:to>
      <xdr:col>17</xdr:col>
      <xdr:colOff>984278</xdr:colOff>
      <xdr:row>1</xdr:row>
      <xdr:rowOff>480210</xdr:rowOff>
    </xdr:to>
    <xdr:sp macro="" textlink="">
      <xdr:nvSpPr>
        <xdr:cNvPr id="13" name="Isosceles Triangle 25">
          <a:hlinkClick xmlns:r="http://schemas.openxmlformats.org/officeDocument/2006/relationships" r:id="rId6"/>
          <a:extLst>
            <a:ext uri="{FF2B5EF4-FFF2-40B4-BE49-F238E27FC236}">
              <a16:creationId xmlns:a16="http://schemas.microsoft.com/office/drawing/2014/main" id="{AED22C5C-A459-4A75-B5BC-5D5CCE687B46}"/>
            </a:ext>
          </a:extLst>
        </xdr:cNvPr>
        <xdr:cNvSpPr/>
      </xdr:nvSpPr>
      <xdr:spPr>
        <a:xfrm rot="16200000">
          <a:off x="16647195" y="188753"/>
          <a:ext cx="487665" cy="381000"/>
        </a:xfrm>
        <a:prstGeom prst="triangle">
          <a:avLst/>
        </a:prstGeom>
        <a:solidFill>
          <a:schemeClr val="tx1">
            <a:lumMod val="75000"/>
            <a:lumOff val="25000"/>
          </a:schemeClr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marL="0" indent="0" algn="l"/>
          <a:endParaRPr lang="es-MX" sz="1100">
            <a:solidFill>
              <a:schemeClr val="lt1"/>
            </a:solidFill>
            <a:latin typeface="+mn-lt"/>
            <a:ea typeface="+mn-ea"/>
            <a:cs typeface="+mn-cs"/>
          </a:endParaRPr>
        </a:p>
      </xdr:txBody>
    </xdr:sp>
    <xdr:clientData/>
  </xdr:twoCellAnchor>
  <xdr:twoCellAnchor>
    <xdr:from>
      <xdr:col>10</xdr:col>
      <xdr:colOff>15363</xdr:colOff>
      <xdr:row>0</xdr:row>
      <xdr:rowOff>0</xdr:rowOff>
    </xdr:from>
    <xdr:to>
      <xdr:col>11</xdr:col>
      <xdr:colOff>385301</xdr:colOff>
      <xdr:row>1</xdr:row>
      <xdr:rowOff>154858</xdr:rowOff>
    </xdr:to>
    <xdr:sp macro="" textlink="">
      <xdr:nvSpPr>
        <xdr:cNvPr id="12" name="Retângulo 11">
          <a:hlinkClick xmlns:r="http://schemas.openxmlformats.org/officeDocument/2006/relationships" r:id="rId7"/>
          <a:extLst>
            <a:ext uri="{FF2B5EF4-FFF2-40B4-BE49-F238E27FC236}">
              <a16:creationId xmlns:a16="http://schemas.microsoft.com/office/drawing/2014/main" id="{1EA293CB-9ED0-4024-8B05-05D4DE7C864A}"/>
            </a:ext>
          </a:extLst>
        </xdr:cNvPr>
        <xdr:cNvSpPr/>
      </xdr:nvSpPr>
      <xdr:spPr>
        <a:xfrm>
          <a:off x="5377938" y="0"/>
          <a:ext cx="1903463" cy="297733"/>
        </a:xfrm>
        <a:prstGeom prst="rect">
          <a:avLst/>
        </a:prstGeom>
        <a:solidFill>
          <a:schemeClr val="bg1"/>
        </a:solidFill>
        <a:ln>
          <a:solidFill>
            <a:schemeClr val="bg2">
              <a:lumMod val="75000"/>
            </a:schemeClr>
          </a:solidFill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ctr"/>
          <a:r>
            <a:rPr lang="pt-BR" sz="1600" b="1">
              <a:solidFill>
                <a:sysClr val="windowText" lastClr="000000"/>
              </a:solidFill>
              <a:latin typeface="Century Gothic" panose="020B0502020202020204" pitchFamily="34" charset="0"/>
            </a:rPr>
            <a:t>INSTRUÇÕES</a:t>
          </a:r>
        </a:p>
      </xdr:txBody>
    </xdr:sp>
    <xdr:clientData/>
  </xdr:twoCellAnchor>
  <xdr:twoCellAnchor>
    <xdr:from>
      <xdr:col>10</xdr:col>
      <xdr:colOff>222250</xdr:colOff>
      <xdr:row>1</xdr:row>
      <xdr:rowOff>444500</xdr:rowOff>
    </xdr:from>
    <xdr:to>
      <xdr:col>10</xdr:col>
      <xdr:colOff>1113299</xdr:colOff>
      <xdr:row>4</xdr:row>
      <xdr:rowOff>45856</xdr:rowOff>
    </xdr:to>
    <xdr:grpSp>
      <xdr:nvGrpSpPr>
        <xdr:cNvPr id="15" name="Agrupar 2">
          <a:hlinkClick xmlns:r="http://schemas.openxmlformats.org/officeDocument/2006/relationships" r:id="rId8"/>
          <a:extLst>
            <a:ext uri="{FF2B5EF4-FFF2-40B4-BE49-F238E27FC236}">
              <a16:creationId xmlns:a16="http://schemas.microsoft.com/office/drawing/2014/main" id="{A9C73A1D-580C-4EEE-A18F-C75307CBB96C}"/>
            </a:ext>
          </a:extLst>
        </xdr:cNvPr>
        <xdr:cNvGrpSpPr/>
      </xdr:nvGrpSpPr>
      <xdr:grpSpPr>
        <a:xfrm>
          <a:off x="5861050" y="584200"/>
          <a:ext cx="891049" cy="858656"/>
          <a:chOff x="9022773" y="21388"/>
          <a:chExt cx="1593272" cy="1762386"/>
        </a:xfrm>
        <a:effectLst>
          <a:outerShdw blurRad="63500" sx="102000" sy="102000" algn="ctr" rotWithShape="0">
            <a:prstClr val="black">
              <a:alpha val="40000"/>
            </a:prstClr>
          </a:outerShdw>
        </a:effectLst>
      </xdr:grpSpPr>
      <xdr:sp macro="" textlink="">
        <xdr:nvSpPr>
          <xdr:cNvPr id="16" name="Elipse 3">
            <a:extLst>
              <a:ext uri="{FF2B5EF4-FFF2-40B4-BE49-F238E27FC236}">
                <a16:creationId xmlns:a16="http://schemas.microsoft.com/office/drawing/2014/main" id="{628C8230-4525-E997-A3EF-843BC3C86889}"/>
              </a:ext>
            </a:extLst>
          </xdr:cNvPr>
          <xdr:cNvSpPr/>
        </xdr:nvSpPr>
        <xdr:spPr>
          <a:xfrm>
            <a:off x="9022773" y="21388"/>
            <a:ext cx="1593272" cy="1762386"/>
          </a:xfrm>
          <a:prstGeom prst="ellipse">
            <a:avLst/>
          </a:prstGeom>
          <a:solidFill>
            <a:schemeClr val="bg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b"/>
          <a:lstStyle/>
          <a:p>
            <a:pPr lvl="0" algn="ctr"/>
            <a:endParaRPr lang="pt-BR" sz="1100">
              <a:latin typeface="Century Gothic" panose="020B0502020202020204" pitchFamily="34" charset="0"/>
            </a:endParaRPr>
          </a:p>
        </xdr:txBody>
      </xdr:sp>
      <xdr:pic>
        <xdr:nvPicPr>
          <xdr:cNvPr id="17" name="Imagem 4">
            <a:extLst>
              <a:ext uri="{FF2B5EF4-FFF2-40B4-BE49-F238E27FC236}">
                <a16:creationId xmlns:a16="http://schemas.microsoft.com/office/drawing/2014/main" id="{D599DD9A-600E-FC6E-58F4-EC1273DF7F19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9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9142685" y="155864"/>
            <a:ext cx="1364857" cy="1569519"/>
          </a:xfrm>
          <a:prstGeom prst="rect">
            <a:avLst/>
          </a:prstGeom>
          <a:ln>
            <a:noFill/>
          </a:ln>
        </xdr:spPr>
      </xdr:pic>
    </xdr:grpSp>
    <xdr:clientData/>
  </xdr:twoCellAnchor>
  <xdr:twoCellAnchor editAs="oneCell">
    <xdr:from>
      <xdr:col>10</xdr:col>
      <xdr:colOff>0</xdr:colOff>
      <xdr:row>26</xdr:row>
      <xdr:rowOff>0</xdr:rowOff>
    </xdr:from>
    <xdr:to>
      <xdr:col>12</xdr:col>
      <xdr:colOff>215218</xdr:colOff>
      <xdr:row>33</xdr:row>
      <xdr:rowOff>203966</xdr:rowOff>
    </xdr:to>
    <xdr:pic>
      <xdr:nvPicPr>
        <xdr:cNvPr id="18" name="Imagem 2">
          <a:extLst>
            <a:ext uri="{FF2B5EF4-FFF2-40B4-BE49-F238E27FC236}">
              <a16:creationId xmlns:a16="http://schemas.microsoft.com/office/drawing/2014/main" id="{D5E432EA-189D-4C49-9F53-725AF502B6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5386552" y="12924440"/>
          <a:ext cx="3269787" cy="1698405"/>
        </a:xfrm>
        <a:prstGeom prst="rect">
          <a:avLst/>
        </a:prstGeom>
      </xdr:spPr>
    </xdr:pic>
    <xdr:clientData/>
  </xdr:twoCellAnchor>
  <xdr:twoCellAnchor editAs="oneCell">
    <xdr:from>
      <xdr:col>10</xdr:col>
      <xdr:colOff>34017</xdr:colOff>
      <xdr:row>34</xdr:row>
      <xdr:rowOff>145455</xdr:rowOff>
    </xdr:from>
    <xdr:to>
      <xdr:col>11</xdr:col>
      <xdr:colOff>333</xdr:colOff>
      <xdr:row>40</xdr:row>
      <xdr:rowOff>197843</xdr:rowOff>
    </xdr:to>
    <xdr:pic>
      <xdr:nvPicPr>
        <xdr:cNvPr id="19" name="Imagem 3">
          <a:extLst>
            <a:ext uri="{FF2B5EF4-FFF2-40B4-BE49-F238E27FC236}">
              <a16:creationId xmlns:a16="http://schemas.microsoft.com/office/drawing/2014/main" id="{51D1942C-C036-4F8D-8F66-2D34DD191E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5420569" y="14777826"/>
          <a:ext cx="1493600" cy="1333336"/>
        </a:xfrm>
        <a:prstGeom prst="rect">
          <a:avLst/>
        </a:prstGeom>
      </xdr:spPr>
    </xdr:pic>
    <xdr:clientData/>
  </xdr:twoCellAnchor>
  <xdr:twoCellAnchor editAs="oneCell">
    <xdr:from>
      <xdr:col>16</xdr:col>
      <xdr:colOff>0</xdr:colOff>
      <xdr:row>27</xdr:row>
      <xdr:rowOff>0</xdr:rowOff>
    </xdr:from>
    <xdr:to>
      <xdr:col>18</xdr:col>
      <xdr:colOff>198664</xdr:colOff>
      <xdr:row>33</xdr:row>
      <xdr:rowOff>171450</xdr:rowOff>
    </xdr:to>
    <xdr:pic>
      <xdr:nvPicPr>
        <xdr:cNvPr id="20" name="Imagem 4">
          <a:extLst>
            <a:ext uri="{FF2B5EF4-FFF2-40B4-BE49-F238E27FC236}">
              <a16:creationId xmlns:a16="http://schemas.microsoft.com/office/drawing/2014/main" id="{EFB009AF-2619-4130-B540-9FA41859CC8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14550259" y="13137931"/>
          <a:ext cx="3253233" cy="1452398"/>
        </a:xfrm>
        <a:prstGeom prst="rect">
          <a:avLst/>
        </a:prstGeom>
      </xdr:spPr>
    </xdr:pic>
    <xdr:clientData/>
  </xdr:twoCellAnchor>
</xdr:wsDr>
</file>

<file path=xl/drawings/drawing34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92177</xdr:colOff>
      <xdr:row>1</xdr:row>
      <xdr:rowOff>153629</xdr:rowOff>
    </xdr:from>
    <xdr:to>
      <xdr:col>2</xdr:col>
      <xdr:colOff>1038869</xdr:colOff>
      <xdr:row>3</xdr:row>
      <xdr:rowOff>341783</xdr:rowOff>
    </xdr:to>
    <xdr:pic>
      <xdr:nvPicPr>
        <xdr:cNvPr id="2" name="Imagem 1">
          <a:extLst>
            <a:ext uri="{FF2B5EF4-FFF2-40B4-BE49-F238E27FC236}">
              <a16:creationId xmlns:a16="http://schemas.microsoft.com/office/drawing/2014/main" id="{935CA858-96FB-43D1-BB5D-B86DFACBB4C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92227" y="296504"/>
          <a:ext cx="946692" cy="988254"/>
        </a:xfrm>
        <a:prstGeom prst="rect">
          <a:avLst/>
        </a:prstGeom>
      </xdr:spPr>
    </xdr:pic>
    <xdr:clientData/>
  </xdr:twoCellAnchor>
  <xdr:oneCellAnchor>
    <xdr:from>
      <xdr:col>17</xdr:col>
      <xdr:colOff>1223950</xdr:colOff>
      <xdr:row>0</xdr:row>
      <xdr:rowOff>0</xdr:rowOff>
    </xdr:from>
    <xdr:ext cx="646896" cy="677573"/>
    <xdr:pic>
      <xdr:nvPicPr>
        <xdr:cNvPr id="6" name="Gráfico 5" descr="Início com preenchimento sólido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40B742E4-AE1C-47CC-8020-24ACA3027D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  <a:ext uri="{96DAC541-7B7A-43D3-8B79-37D633B846F1}">
              <asvg:svgBlip xmlns:asvg="http://schemas.microsoft.com/office/drawing/2016/SVG/main" r:embed="rId4"/>
            </a:ext>
          </a:extLst>
        </a:blip>
        <a:stretch>
          <a:fillRect/>
        </a:stretch>
      </xdr:blipFill>
      <xdr:spPr>
        <a:xfrm>
          <a:off x="17321200" y="0"/>
          <a:ext cx="646896" cy="677573"/>
        </a:xfrm>
        <a:prstGeom prst="rect">
          <a:avLst/>
        </a:prstGeom>
      </xdr:spPr>
    </xdr:pic>
    <xdr:clientData/>
  </xdr:oneCellAnchor>
  <xdr:twoCellAnchor>
    <xdr:from>
      <xdr:col>17</xdr:col>
      <xdr:colOff>1077424</xdr:colOff>
      <xdr:row>1</xdr:row>
      <xdr:rowOff>473774</xdr:rowOff>
    </xdr:from>
    <xdr:to>
      <xdr:col>18</xdr:col>
      <xdr:colOff>465103</xdr:colOff>
      <xdr:row>2</xdr:row>
      <xdr:rowOff>188024</xdr:rowOff>
    </xdr:to>
    <xdr:sp macro="" textlink="">
      <xdr:nvSpPr>
        <xdr:cNvPr id="7" name="TextBox 18">
          <a:extLst>
            <a:ext uri="{FF2B5EF4-FFF2-40B4-BE49-F238E27FC236}">
              <a16:creationId xmlns:a16="http://schemas.microsoft.com/office/drawing/2014/main" id="{9992DC59-2E83-427D-92AE-62F77342E776}"/>
            </a:ext>
          </a:extLst>
        </xdr:cNvPr>
        <xdr:cNvSpPr txBox="1"/>
      </xdr:nvSpPr>
      <xdr:spPr>
        <a:xfrm>
          <a:off x="17174674" y="616649"/>
          <a:ext cx="921204" cy="26670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algn="ctr"/>
          <a:r>
            <a:rPr lang="es-MX" sz="1200">
              <a:solidFill>
                <a:schemeClr val="tx1">
                  <a:lumMod val="75000"/>
                  <a:lumOff val="25000"/>
                </a:schemeClr>
              </a:solidFill>
              <a:latin typeface="Century Gothic" panose="020B0502020202020204" pitchFamily="34" charset="0"/>
            </a:rPr>
            <a:t>Inicio</a:t>
          </a:r>
        </a:p>
      </xdr:txBody>
    </xdr:sp>
    <xdr:clientData/>
  </xdr:twoCellAnchor>
  <xdr:twoCellAnchor>
    <xdr:from>
      <xdr:col>18</xdr:col>
      <xdr:colOff>331752</xdr:colOff>
      <xdr:row>1</xdr:row>
      <xdr:rowOff>487381</xdr:rowOff>
    </xdr:from>
    <xdr:to>
      <xdr:col>18</xdr:col>
      <xdr:colOff>1335960</xdr:colOff>
      <xdr:row>2</xdr:row>
      <xdr:rowOff>232443</xdr:rowOff>
    </xdr:to>
    <xdr:sp macro="" textlink="">
      <xdr:nvSpPr>
        <xdr:cNvPr id="8" name="TextBox 19">
          <a:extLst>
            <a:ext uri="{FF2B5EF4-FFF2-40B4-BE49-F238E27FC236}">
              <a16:creationId xmlns:a16="http://schemas.microsoft.com/office/drawing/2014/main" id="{6855A77B-9B6C-47E2-B5F0-AE68BBEC75D8}"/>
            </a:ext>
          </a:extLst>
        </xdr:cNvPr>
        <xdr:cNvSpPr txBox="1"/>
      </xdr:nvSpPr>
      <xdr:spPr>
        <a:xfrm>
          <a:off x="17962527" y="630256"/>
          <a:ext cx="1004208" cy="297512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algn="ctr"/>
          <a:r>
            <a:rPr lang="es-MX" sz="1200">
              <a:solidFill>
                <a:schemeClr val="tx1">
                  <a:lumMod val="75000"/>
                  <a:lumOff val="25000"/>
                </a:schemeClr>
              </a:solidFill>
              <a:latin typeface="Century Gothic" panose="020B0502020202020204" pitchFamily="34" charset="0"/>
            </a:rPr>
            <a:t>Seguiente</a:t>
          </a:r>
        </a:p>
      </xdr:txBody>
    </xdr:sp>
    <xdr:clientData/>
  </xdr:twoCellAnchor>
  <xdr:twoCellAnchor>
    <xdr:from>
      <xdr:col>17</xdr:col>
      <xdr:colOff>307259</xdr:colOff>
      <xdr:row>1</xdr:row>
      <xdr:rowOff>476495</xdr:rowOff>
    </xdr:from>
    <xdr:to>
      <xdr:col>17</xdr:col>
      <xdr:colOff>1311467</xdr:colOff>
      <xdr:row>2</xdr:row>
      <xdr:rowOff>221557</xdr:rowOff>
    </xdr:to>
    <xdr:sp macro="" textlink="">
      <xdr:nvSpPr>
        <xdr:cNvPr id="9" name="TextBox 22">
          <a:extLst>
            <a:ext uri="{FF2B5EF4-FFF2-40B4-BE49-F238E27FC236}">
              <a16:creationId xmlns:a16="http://schemas.microsoft.com/office/drawing/2014/main" id="{A57CA481-FC72-41C3-9B65-88AA41DD8DA7}"/>
            </a:ext>
          </a:extLst>
        </xdr:cNvPr>
        <xdr:cNvSpPr txBox="1"/>
      </xdr:nvSpPr>
      <xdr:spPr>
        <a:xfrm>
          <a:off x="16404509" y="619370"/>
          <a:ext cx="1004208" cy="297512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algn="ctr"/>
          <a:r>
            <a:rPr lang="es-MX" sz="1200">
              <a:solidFill>
                <a:schemeClr val="tx1">
                  <a:lumMod val="75000"/>
                  <a:lumOff val="25000"/>
                </a:schemeClr>
              </a:solidFill>
              <a:latin typeface="Century Gothic" panose="020B0502020202020204" pitchFamily="34" charset="0"/>
            </a:rPr>
            <a:t>Anterior</a:t>
          </a:r>
        </a:p>
      </xdr:txBody>
    </xdr:sp>
    <xdr:clientData/>
  </xdr:twoCellAnchor>
  <xdr:twoCellAnchor>
    <xdr:from>
      <xdr:col>18</xdr:col>
      <xdr:colOff>730443</xdr:colOff>
      <xdr:row>0</xdr:row>
      <xdr:rowOff>101773</xdr:rowOff>
    </xdr:from>
    <xdr:to>
      <xdr:col>18</xdr:col>
      <xdr:colOff>1111443</xdr:colOff>
      <xdr:row>1</xdr:row>
      <xdr:rowOff>446563</xdr:rowOff>
    </xdr:to>
    <xdr:sp macro="" textlink="">
      <xdr:nvSpPr>
        <xdr:cNvPr id="14" name="Isosceles Triangle 23">
          <a:hlinkClick xmlns:r="http://schemas.openxmlformats.org/officeDocument/2006/relationships" r:id="rId5"/>
          <a:extLst>
            <a:ext uri="{FF2B5EF4-FFF2-40B4-BE49-F238E27FC236}">
              <a16:creationId xmlns:a16="http://schemas.microsoft.com/office/drawing/2014/main" id="{B22C2112-5334-407C-9760-DAD04F559906}"/>
            </a:ext>
          </a:extLst>
        </xdr:cNvPr>
        <xdr:cNvSpPr/>
      </xdr:nvSpPr>
      <xdr:spPr>
        <a:xfrm rot="5400000">
          <a:off x="18307885" y="155106"/>
          <a:ext cx="487665" cy="381000"/>
        </a:xfrm>
        <a:prstGeom prst="triangle">
          <a:avLst/>
        </a:prstGeom>
        <a:solidFill>
          <a:schemeClr val="tx1">
            <a:lumMod val="75000"/>
            <a:lumOff val="25000"/>
          </a:schemeClr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marL="0" indent="0" algn="l"/>
          <a:endParaRPr lang="es-MX" sz="1100">
            <a:solidFill>
              <a:schemeClr val="lt1"/>
            </a:solidFill>
            <a:latin typeface="+mn-lt"/>
            <a:ea typeface="+mn-ea"/>
            <a:cs typeface="+mn-cs"/>
          </a:endParaRPr>
        </a:p>
      </xdr:txBody>
    </xdr:sp>
    <xdr:clientData/>
  </xdr:twoCellAnchor>
  <xdr:twoCellAnchor>
    <xdr:from>
      <xdr:col>17</xdr:col>
      <xdr:colOff>603278</xdr:colOff>
      <xdr:row>0</xdr:row>
      <xdr:rowOff>135420</xdr:rowOff>
    </xdr:from>
    <xdr:to>
      <xdr:col>17</xdr:col>
      <xdr:colOff>984278</xdr:colOff>
      <xdr:row>1</xdr:row>
      <xdr:rowOff>480210</xdr:rowOff>
    </xdr:to>
    <xdr:sp macro="" textlink="">
      <xdr:nvSpPr>
        <xdr:cNvPr id="13" name="Isosceles Triangle 25">
          <a:hlinkClick xmlns:r="http://schemas.openxmlformats.org/officeDocument/2006/relationships" r:id="rId6"/>
          <a:extLst>
            <a:ext uri="{FF2B5EF4-FFF2-40B4-BE49-F238E27FC236}">
              <a16:creationId xmlns:a16="http://schemas.microsoft.com/office/drawing/2014/main" id="{45268576-2C5C-4AC7-937D-52FE9A649268}"/>
            </a:ext>
          </a:extLst>
        </xdr:cNvPr>
        <xdr:cNvSpPr/>
      </xdr:nvSpPr>
      <xdr:spPr>
        <a:xfrm rot="16200000">
          <a:off x="16647195" y="188753"/>
          <a:ext cx="487665" cy="381000"/>
        </a:xfrm>
        <a:prstGeom prst="triangle">
          <a:avLst/>
        </a:prstGeom>
        <a:solidFill>
          <a:schemeClr val="tx1">
            <a:lumMod val="75000"/>
            <a:lumOff val="25000"/>
          </a:schemeClr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marL="0" indent="0" algn="l"/>
          <a:endParaRPr lang="es-MX" sz="1100">
            <a:solidFill>
              <a:schemeClr val="lt1"/>
            </a:solidFill>
            <a:latin typeface="+mn-lt"/>
            <a:ea typeface="+mn-ea"/>
            <a:cs typeface="+mn-cs"/>
          </a:endParaRPr>
        </a:p>
      </xdr:txBody>
    </xdr:sp>
    <xdr:clientData/>
  </xdr:twoCellAnchor>
  <xdr:twoCellAnchor>
    <xdr:from>
      <xdr:col>10</xdr:col>
      <xdr:colOff>15363</xdr:colOff>
      <xdr:row>0</xdr:row>
      <xdr:rowOff>0</xdr:rowOff>
    </xdr:from>
    <xdr:to>
      <xdr:col>11</xdr:col>
      <xdr:colOff>385301</xdr:colOff>
      <xdr:row>1</xdr:row>
      <xdr:rowOff>154858</xdr:rowOff>
    </xdr:to>
    <xdr:sp macro="" textlink="">
      <xdr:nvSpPr>
        <xdr:cNvPr id="12" name="Retângulo 11">
          <a:hlinkClick xmlns:r="http://schemas.openxmlformats.org/officeDocument/2006/relationships" r:id="rId7"/>
          <a:extLst>
            <a:ext uri="{FF2B5EF4-FFF2-40B4-BE49-F238E27FC236}">
              <a16:creationId xmlns:a16="http://schemas.microsoft.com/office/drawing/2014/main" id="{3447D6FF-3F43-46C8-9E33-23B2BC634474}"/>
            </a:ext>
          </a:extLst>
        </xdr:cNvPr>
        <xdr:cNvSpPr/>
      </xdr:nvSpPr>
      <xdr:spPr>
        <a:xfrm>
          <a:off x="5377938" y="0"/>
          <a:ext cx="1903463" cy="297733"/>
        </a:xfrm>
        <a:prstGeom prst="rect">
          <a:avLst/>
        </a:prstGeom>
        <a:solidFill>
          <a:schemeClr val="bg1"/>
        </a:solidFill>
        <a:ln>
          <a:solidFill>
            <a:schemeClr val="bg2">
              <a:lumMod val="75000"/>
            </a:schemeClr>
          </a:solidFill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ctr"/>
          <a:r>
            <a:rPr lang="pt-BR" sz="1600" b="1">
              <a:solidFill>
                <a:sysClr val="windowText" lastClr="000000"/>
              </a:solidFill>
              <a:latin typeface="Century Gothic" panose="020B0502020202020204" pitchFamily="34" charset="0"/>
            </a:rPr>
            <a:t>INSTRUÇÕES</a:t>
          </a:r>
        </a:p>
      </xdr:txBody>
    </xdr:sp>
    <xdr:clientData/>
  </xdr:twoCellAnchor>
  <xdr:twoCellAnchor>
    <xdr:from>
      <xdr:col>10</xdr:col>
      <xdr:colOff>254000</xdr:colOff>
      <xdr:row>1</xdr:row>
      <xdr:rowOff>476250</xdr:rowOff>
    </xdr:from>
    <xdr:to>
      <xdr:col>10</xdr:col>
      <xdr:colOff>1145049</xdr:colOff>
      <xdr:row>4</xdr:row>
      <xdr:rowOff>77606</xdr:rowOff>
    </xdr:to>
    <xdr:grpSp>
      <xdr:nvGrpSpPr>
        <xdr:cNvPr id="15" name="Agrupar 2">
          <a:hlinkClick xmlns:r="http://schemas.openxmlformats.org/officeDocument/2006/relationships" r:id="rId8"/>
          <a:extLst>
            <a:ext uri="{FF2B5EF4-FFF2-40B4-BE49-F238E27FC236}">
              <a16:creationId xmlns:a16="http://schemas.microsoft.com/office/drawing/2014/main" id="{17A7D4F6-912E-4A3D-A10A-994E59B183B5}"/>
            </a:ext>
          </a:extLst>
        </xdr:cNvPr>
        <xdr:cNvGrpSpPr/>
      </xdr:nvGrpSpPr>
      <xdr:grpSpPr>
        <a:xfrm>
          <a:off x="5892800" y="615950"/>
          <a:ext cx="891049" cy="858656"/>
          <a:chOff x="9022773" y="21388"/>
          <a:chExt cx="1593272" cy="1762386"/>
        </a:xfrm>
        <a:effectLst>
          <a:outerShdw blurRad="63500" sx="102000" sy="102000" algn="ctr" rotWithShape="0">
            <a:prstClr val="black">
              <a:alpha val="40000"/>
            </a:prstClr>
          </a:outerShdw>
        </a:effectLst>
      </xdr:grpSpPr>
      <xdr:sp macro="" textlink="">
        <xdr:nvSpPr>
          <xdr:cNvPr id="16" name="Elipse 3">
            <a:extLst>
              <a:ext uri="{FF2B5EF4-FFF2-40B4-BE49-F238E27FC236}">
                <a16:creationId xmlns:a16="http://schemas.microsoft.com/office/drawing/2014/main" id="{2E11C54E-F43D-5646-543C-DE7F94E21989}"/>
              </a:ext>
            </a:extLst>
          </xdr:cNvPr>
          <xdr:cNvSpPr/>
        </xdr:nvSpPr>
        <xdr:spPr>
          <a:xfrm>
            <a:off x="9022773" y="21388"/>
            <a:ext cx="1593272" cy="1762386"/>
          </a:xfrm>
          <a:prstGeom prst="ellipse">
            <a:avLst/>
          </a:prstGeom>
          <a:solidFill>
            <a:schemeClr val="bg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b"/>
          <a:lstStyle/>
          <a:p>
            <a:pPr lvl="0" algn="ctr"/>
            <a:endParaRPr lang="pt-BR" sz="1100">
              <a:latin typeface="Century Gothic" panose="020B0502020202020204" pitchFamily="34" charset="0"/>
            </a:endParaRPr>
          </a:p>
        </xdr:txBody>
      </xdr:sp>
      <xdr:pic>
        <xdr:nvPicPr>
          <xdr:cNvPr id="17" name="Imagem 4">
            <a:extLst>
              <a:ext uri="{FF2B5EF4-FFF2-40B4-BE49-F238E27FC236}">
                <a16:creationId xmlns:a16="http://schemas.microsoft.com/office/drawing/2014/main" id="{687FF40D-A8E4-93F4-BADE-741C9B1005D4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9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9142685" y="155864"/>
            <a:ext cx="1364857" cy="1569519"/>
          </a:xfrm>
          <a:prstGeom prst="rect">
            <a:avLst/>
          </a:prstGeom>
          <a:ln>
            <a:noFill/>
          </a:ln>
        </xdr:spPr>
      </xdr:pic>
    </xdr:grpSp>
    <xdr:clientData/>
  </xdr:twoCellAnchor>
  <xdr:twoCellAnchor editAs="oneCell">
    <xdr:from>
      <xdr:col>10</xdr:col>
      <xdr:colOff>0</xdr:colOff>
      <xdr:row>27</xdr:row>
      <xdr:rowOff>0</xdr:rowOff>
    </xdr:from>
    <xdr:to>
      <xdr:col>11</xdr:col>
      <xdr:colOff>1192595</xdr:colOff>
      <xdr:row>31</xdr:row>
      <xdr:rowOff>150393</xdr:rowOff>
    </xdr:to>
    <xdr:pic>
      <xdr:nvPicPr>
        <xdr:cNvPr id="18" name="Imagem 2">
          <a:extLst>
            <a:ext uri="{FF2B5EF4-FFF2-40B4-BE49-F238E27FC236}">
              <a16:creationId xmlns:a16="http://schemas.microsoft.com/office/drawing/2014/main" id="{55F1E967-4E50-43AA-86DC-617E22993E9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5386552" y="13137931"/>
          <a:ext cx="2719879" cy="1004359"/>
        </a:xfrm>
        <a:prstGeom prst="rect">
          <a:avLst/>
        </a:prstGeom>
      </xdr:spPr>
    </xdr:pic>
    <xdr:clientData/>
  </xdr:twoCellAnchor>
</xdr:wsDr>
</file>

<file path=xl/drawings/drawing35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168992</xdr:colOff>
      <xdr:row>1</xdr:row>
      <xdr:rowOff>76814</xdr:rowOff>
    </xdr:from>
    <xdr:to>
      <xdr:col>2</xdr:col>
      <xdr:colOff>1115684</xdr:colOff>
      <xdr:row>3</xdr:row>
      <xdr:rowOff>264968</xdr:rowOff>
    </xdr:to>
    <xdr:pic>
      <xdr:nvPicPr>
        <xdr:cNvPr id="2" name="Imagem 1">
          <a:extLst>
            <a:ext uri="{FF2B5EF4-FFF2-40B4-BE49-F238E27FC236}">
              <a16:creationId xmlns:a16="http://schemas.microsoft.com/office/drawing/2014/main" id="{6F42653D-C092-401D-8F53-708FF39C39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68427" y="215080"/>
          <a:ext cx="946692" cy="987025"/>
        </a:xfrm>
        <a:prstGeom prst="rect">
          <a:avLst/>
        </a:prstGeom>
      </xdr:spPr>
    </xdr:pic>
    <xdr:clientData/>
  </xdr:twoCellAnchor>
  <xdr:twoCellAnchor>
    <xdr:from>
      <xdr:col>10</xdr:col>
      <xdr:colOff>168993</xdr:colOff>
      <xdr:row>1</xdr:row>
      <xdr:rowOff>399435</xdr:rowOff>
    </xdr:from>
    <xdr:to>
      <xdr:col>10</xdr:col>
      <xdr:colOff>1152218</xdr:colOff>
      <xdr:row>4</xdr:row>
      <xdr:rowOff>46368</xdr:rowOff>
    </xdr:to>
    <xdr:grpSp>
      <xdr:nvGrpSpPr>
        <xdr:cNvPr id="6" name="Agrupar 5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94AA9E7-F1B9-4E19-AA11-AB5787BCD859}"/>
            </a:ext>
          </a:extLst>
        </xdr:cNvPr>
        <xdr:cNvGrpSpPr/>
      </xdr:nvGrpSpPr>
      <xdr:grpSpPr>
        <a:xfrm>
          <a:off x="5807793" y="539135"/>
          <a:ext cx="983225" cy="904233"/>
          <a:chOff x="4970318" y="190500"/>
          <a:chExt cx="1143001" cy="1091045"/>
        </a:xfrm>
      </xdr:grpSpPr>
      <xdr:sp macro="" textlink="">
        <xdr:nvSpPr>
          <xdr:cNvPr id="7" name="Elipse 6">
            <a:extLst>
              <a:ext uri="{FF2B5EF4-FFF2-40B4-BE49-F238E27FC236}">
                <a16:creationId xmlns:a16="http://schemas.microsoft.com/office/drawing/2014/main" id="{1C27BC77-7220-E7A4-FD6E-B0993194D65A}"/>
              </a:ext>
            </a:extLst>
          </xdr:cNvPr>
          <xdr:cNvSpPr/>
        </xdr:nvSpPr>
        <xdr:spPr>
          <a:xfrm>
            <a:off x="4970318" y="190500"/>
            <a:ext cx="1143001" cy="1091045"/>
          </a:xfrm>
          <a:prstGeom prst="ellipse">
            <a:avLst/>
          </a:prstGeom>
          <a:solidFill>
            <a:schemeClr val="bg1"/>
          </a:solidFill>
          <a:ln>
            <a:noFill/>
          </a:ln>
          <a:effectLst>
            <a:outerShdw blurRad="63500" sx="102000" sy="102000" algn="ctr" rotWithShape="0">
              <a:prstClr val="black">
                <a:alpha val="40000"/>
              </a:prstClr>
            </a:outerShdw>
          </a:effectLst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b"/>
          <a:lstStyle/>
          <a:p>
            <a:pPr lvl="0" algn="ctr"/>
            <a:endParaRPr lang="pt-BR" sz="1100">
              <a:latin typeface="Century Gothic" panose="020B0502020202020204" pitchFamily="34" charset="0"/>
            </a:endParaRPr>
          </a:p>
        </xdr:txBody>
      </xdr:sp>
      <xdr:pic>
        <xdr:nvPicPr>
          <xdr:cNvPr id="8" name="Imagem 7">
            <a:extLst>
              <a:ext uri="{FF2B5EF4-FFF2-40B4-BE49-F238E27FC236}">
                <a16:creationId xmlns:a16="http://schemas.microsoft.com/office/drawing/2014/main" id="{553792CC-5590-2D6B-7E27-2C6B45F0BECF}"/>
              </a:ext>
            </a:extLst>
          </xdr:cNvPr>
          <xdr:cNvPicPr>
            <a:picLocks noChangeAspect="1"/>
          </xdr:cNvPicPr>
        </xdr:nvPicPr>
        <xdr:blipFill rotWithShape="1">
          <a:blip xmlns:r="http://schemas.openxmlformats.org/officeDocument/2006/relationships" r:embed="rId3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 l="17568" t="15038" r="17568" b="23556"/>
          <a:stretch/>
        </xdr:blipFill>
        <xdr:spPr>
          <a:xfrm>
            <a:off x="5126181" y="259773"/>
            <a:ext cx="831273" cy="848591"/>
          </a:xfrm>
          <a:prstGeom prst="rect">
            <a:avLst/>
          </a:prstGeom>
        </xdr:spPr>
      </xdr:pic>
    </xdr:grpSp>
    <xdr:clientData/>
  </xdr:twoCellAnchor>
  <xdr:oneCellAnchor>
    <xdr:from>
      <xdr:col>17</xdr:col>
      <xdr:colOff>1223949</xdr:colOff>
      <xdr:row>0</xdr:row>
      <xdr:rowOff>0</xdr:rowOff>
    </xdr:from>
    <xdr:ext cx="646896" cy="677573"/>
    <xdr:pic>
      <xdr:nvPicPr>
        <xdr:cNvPr id="9" name="Gráfico 8" descr="Início com preenchimento sólido">
          <a:hlinkClick xmlns:r="http://schemas.openxmlformats.org/officeDocument/2006/relationships" r:id="rId4"/>
          <a:extLst>
            <a:ext uri="{FF2B5EF4-FFF2-40B4-BE49-F238E27FC236}">
              <a16:creationId xmlns:a16="http://schemas.microsoft.com/office/drawing/2014/main" id="{8F9491FF-F51E-422E-9025-0B17EBEC0A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  <a:ext uri="{96DAC541-7B7A-43D3-8B79-37D633B846F1}">
              <asvg:svgBlip xmlns:asvg="http://schemas.microsoft.com/office/drawing/2016/SVG/main" r:embed="rId6"/>
            </a:ext>
          </a:extLst>
        </a:blip>
        <a:stretch>
          <a:fillRect/>
        </a:stretch>
      </xdr:blipFill>
      <xdr:spPr>
        <a:xfrm>
          <a:off x="17339634" y="0"/>
          <a:ext cx="646896" cy="677573"/>
        </a:xfrm>
        <a:prstGeom prst="rect">
          <a:avLst/>
        </a:prstGeom>
      </xdr:spPr>
    </xdr:pic>
    <xdr:clientData/>
  </xdr:oneCellAnchor>
  <xdr:twoCellAnchor>
    <xdr:from>
      <xdr:col>17</xdr:col>
      <xdr:colOff>1077423</xdr:colOff>
      <xdr:row>1</xdr:row>
      <xdr:rowOff>473774</xdr:rowOff>
    </xdr:from>
    <xdr:to>
      <xdr:col>18</xdr:col>
      <xdr:colOff>465102</xdr:colOff>
      <xdr:row>2</xdr:row>
      <xdr:rowOff>188024</xdr:rowOff>
    </xdr:to>
    <xdr:sp macro="" textlink="">
      <xdr:nvSpPr>
        <xdr:cNvPr id="10" name="TextBox 18">
          <a:extLst>
            <a:ext uri="{FF2B5EF4-FFF2-40B4-BE49-F238E27FC236}">
              <a16:creationId xmlns:a16="http://schemas.microsoft.com/office/drawing/2014/main" id="{82A47C4D-C9B8-4A55-81D1-FA2113EF0998}"/>
            </a:ext>
          </a:extLst>
        </xdr:cNvPr>
        <xdr:cNvSpPr txBox="1"/>
      </xdr:nvSpPr>
      <xdr:spPr>
        <a:xfrm>
          <a:off x="17193108" y="612040"/>
          <a:ext cx="923970" cy="267315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algn="ctr"/>
          <a:r>
            <a:rPr lang="es-MX" sz="1200">
              <a:solidFill>
                <a:schemeClr val="tx1">
                  <a:lumMod val="75000"/>
                  <a:lumOff val="25000"/>
                </a:schemeClr>
              </a:solidFill>
              <a:latin typeface="Century Gothic" panose="020B0502020202020204" pitchFamily="34" charset="0"/>
            </a:rPr>
            <a:t>Inicio</a:t>
          </a:r>
        </a:p>
      </xdr:txBody>
    </xdr:sp>
    <xdr:clientData/>
  </xdr:twoCellAnchor>
  <xdr:twoCellAnchor>
    <xdr:from>
      <xdr:col>18</xdr:col>
      <xdr:colOff>331751</xdr:colOff>
      <xdr:row>1</xdr:row>
      <xdr:rowOff>487381</xdr:rowOff>
    </xdr:from>
    <xdr:to>
      <xdr:col>18</xdr:col>
      <xdr:colOff>1335959</xdr:colOff>
      <xdr:row>2</xdr:row>
      <xdr:rowOff>232443</xdr:rowOff>
    </xdr:to>
    <xdr:sp macro="" textlink="">
      <xdr:nvSpPr>
        <xdr:cNvPr id="11" name="TextBox 19">
          <a:extLst>
            <a:ext uri="{FF2B5EF4-FFF2-40B4-BE49-F238E27FC236}">
              <a16:creationId xmlns:a16="http://schemas.microsoft.com/office/drawing/2014/main" id="{B04EBE92-52F3-47F1-B546-E258491F5DD3}"/>
            </a:ext>
          </a:extLst>
        </xdr:cNvPr>
        <xdr:cNvSpPr txBox="1"/>
      </xdr:nvSpPr>
      <xdr:spPr>
        <a:xfrm>
          <a:off x="17983727" y="625647"/>
          <a:ext cx="1004208" cy="298127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algn="ctr"/>
          <a:r>
            <a:rPr lang="es-MX" sz="1200">
              <a:solidFill>
                <a:schemeClr val="tx1">
                  <a:lumMod val="75000"/>
                  <a:lumOff val="25000"/>
                </a:schemeClr>
              </a:solidFill>
              <a:latin typeface="Century Gothic" panose="020B0502020202020204" pitchFamily="34" charset="0"/>
            </a:rPr>
            <a:t>Seguiente</a:t>
          </a:r>
        </a:p>
      </xdr:txBody>
    </xdr:sp>
    <xdr:clientData/>
  </xdr:twoCellAnchor>
  <xdr:twoCellAnchor>
    <xdr:from>
      <xdr:col>17</xdr:col>
      <xdr:colOff>307258</xdr:colOff>
      <xdr:row>1</xdr:row>
      <xdr:rowOff>476495</xdr:rowOff>
    </xdr:from>
    <xdr:to>
      <xdr:col>17</xdr:col>
      <xdr:colOff>1311466</xdr:colOff>
      <xdr:row>2</xdr:row>
      <xdr:rowOff>221557</xdr:rowOff>
    </xdr:to>
    <xdr:sp macro="" textlink="">
      <xdr:nvSpPr>
        <xdr:cNvPr id="12" name="TextBox 22">
          <a:extLst>
            <a:ext uri="{FF2B5EF4-FFF2-40B4-BE49-F238E27FC236}">
              <a16:creationId xmlns:a16="http://schemas.microsoft.com/office/drawing/2014/main" id="{A3DB67BD-8137-4F19-8E57-79F3FB435798}"/>
            </a:ext>
          </a:extLst>
        </xdr:cNvPr>
        <xdr:cNvSpPr txBox="1"/>
      </xdr:nvSpPr>
      <xdr:spPr>
        <a:xfrm>
          <a:off x="16422943" y="614761"/>
          <a:ext cx="1004208" cy="298127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algn="ctr"/>
          <a:r>
            <a:rPr lang="es-MX" sz="1200">
              <a:solidFill>
                <a:schemeClr val="tx1">
                  <a:lumMod val="75000"/>
                  <a:lumOff val="25000"/>
                </a:schemeClr>
              </a:solidFill>
              <a:latin typeface="Century Gothic" panose="020B0502020202020204" pitchFamily="34" charset="0"/>
            </a:rPr>
            <a:t>Anterior</a:t>
          </a:r>
        </a:p>
      </xdr:txBody>
    </xdr:sp>
    <xdr:clientData/>
  </xdr:twoCellAnchor>
  <xdr:twoCellAnchor>
    <xdr:from>
      <xdr:col>18</xdr:col>
      <xdr:colOff>730442</xdr:colOff>
      <xdr:row>0</xdr:row>
      <xdr:rowOff>101773</xdr:rowOff>
    </xdr:from>
    <xdr:to>
      <xdr:col>18</xdr:col>
      <xdr:colOff>1111442</xdr:colOff>
      <xdr:row>1</xdr:row>
      <xdr:rowOff>446563</xdr:rowOff>
    </xdr:to>
    <xdr:sp macro="" textlink="">
      <xdr:nvSpPr>
        <xdr:cNvPr id="13" name="Isosceles Triangle 23">
          <a:hlinkClick xmlns:r="http://schemas.openxmlformats.org/officeDocument/2006/relationships" r:id="rId7"/>
          <a:extLst>
            <a:ext uri="{FF2B5EF4-FFF2-40B4-BE49-F238E27FC236}">
              <a16:creationId xmlns:a16="http://schemas.microsoft.com/office/drawing/2014/main" id="{63CA2EE2-4608-48B9-8ADC-DF605AB8E476}"/>
            </a:ext>
          </a:extLst>
        </xdr:cNvPr>
        <xdr:cNvSpPr/>
      </xdr:nvSpPr>
      <xdr:spPr>
        <a:xfrm rot="5400000">
          <a:off x="18331390" y="152801"/>
          <a:ext cx="483056" cy="381000"/>
        </a:xfrm>
        <a:prstGeom prst="triangle">
          <a:avLst/>
        </a:prstGeom>
        <a:solidFill>
          <a:schemeClr val="tx1">
            <a:lumMod val="75000"/>
            <a:lumOff val="25000"/>
          </a:schemeClr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marL="0" indent="0" algn="l"/>
          <a:endParaRPr lang="es-MX" sz="1100">
            <a:solidFill>
              <a:schemeClr val="lt1"/>
            </a:solidFill>
            <a:latin typeface="+mn-lt"/>
            <a:ea typeface="+mn-ea"/>
            <a:cs typeface="+mn-cs"/>
          </a:endParaRPr>
        </a:p>
      </xdr:txBody>
    </xdr:sp>
    <xdr:clientData/>
  </xdr:twoCellAnchor>
  <xdr:twoCellAnchor>
    <xdr:from>
      <xdr:col>17</xdr:col>
      <xdr:colOff>603277</xdr:colOff>
      <xdr:row>0</xdr:row>
      <xdr:rowOff>135420</xdr:rowOff>
    </xdr:from>
    <xdr:to>
      <xdr:col>17</xdr:col>
      <xdr:colOff>984277</xdr:colOff>
      <xdr:row>1</xdr:row>
      <xdr:rowOff>480210</xdr:rowOff>
    </xdr:to>
    <xdr:sp macro="" textlink="">
      <xdr:nvSpPr>
        <xdr:cNvPr id="4" name="Isosceles Triangle 25">
          <a:hlinkClick xmlns:r="http://schemas.openxmlformats.org/officeDocument/2006/relationships" r:id="rId8"/>
          <a:extLst>
            <a:ext uri="{FF2B5EF4-FFF2-40B4-BE49-F238E27FC236}">
              <a16:creationId xmlns:a16="http://schemas.microsoft.com/office/drawing/2014/main" id="{F94EDE8A-898E-42AE-BD7E-7A1780482D6F}"/>
            </a:ext>
          </a:extLst>
        </xdr:cNvPr>
        <xdr:cNvSpPr/>
      </xdr:nvSpPr>
      <xdr:spPr>
        <a:xfrm rot="16200000">
          <a:off x="16667934" y="186448"/>
          <a:ext cx="483056" cy="381000"/>
        </a:xfrm>
        <a:prstGeom prst="triangle">
          <a:avLst/>
        </a:prstGeom>
        <a:solidFill>
          <a:schemeClr val="tx1">
            <a:lumMod val="75000"/>
            <a:lumOff val="25000"/>
          </a:schemeClr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marL="0" indent="0" algn="l"/>
          <a:endParaRPr lang="es-MX" sz="1100">
            <a:solidFill>
              <a:schemeClr val="lt1"/>
            </a:solidFill>
            <a:latin typeface="+mn-lt"/>
            <a:ea typeface="+mn-ea"/>
            <a:cs typeface="+mn-cs"/>
          </a:endParaRPr>
        </a:p>
      </xdr:txBody>
    </xdr:sp>
    <xdr:clientData/>
  </xdr:twoCellAnchor>
  <xdr:twoCellAnchor>
    <xdr:from>
      <xdr:col>10</xdr:col>
      <xdr:colOff>46089</xdr:colOff>
      <xdr:row>0</xdr:row>
      <xdr:rowOff>46089</xdr:rowOff>
    </xdr:from>
    <xdr:to>
      <xdr:col>11</xdr:col>
      <xdr:colOff>416027</xdr:colOff>
      <xdr:row>1</xdr:row>
      <xdr:rowOff>200947</xdr:rowOff>
    </xdr:to>
    <xdr:sp macro="" textlink="">
      <xdr:nvSpPr>
        <xdr:cNvPr id="16" name="Retângulo 15">
          <a:hlinkClick xmlns:r="http://schemas.openxmlformats.org/officeDocument/2006/relationships" r:id="rId9"/>
          <a:extLst>
            <a:ext uri="{FF2B5EF4-FFF2-40B4-BE49-F238E27FC236}">
              <a16:creationId xmlns:a16="http://schemas.microsoft.com/office/drawing/2014/main" id="{071C0033-E673-4DB2-BF23-72826FDBEC49}"/>
            </a:ext>
          </a:extLst>
        </xdr:cNvPr>
        <xdr:cNvSpPr/>
      </xdr:nvSpPr>
      <xdr:spPr>
        <a:xfrm>
          <a:off x="5407742" y="46089"/>
          <a:ext cx="1906229" cy="293124"/>
        </a:xfrm>
        <a:prstGeom prst="rect">
          <a:avLst/>
        </a:prstGeom>
        <a:solidFill>
          <a:schemeClr val="bg1"/>
        </a:solidFill>
        <a:ln>
          <a:solidFill>
            <a:schemeClr val="bg2">
              <a:lumMod val="75000"/>
            </a:schemeClr>
          </a:solidFill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ctr"/>
          <a:r>
            <a:rPr lang="pt-BR" sz="1600" b="1">
              <a:solidFill>
                <a:sysClr val="windowText" lastClr="000000"/>
              </a:solidFill>
              <a:latin typeface="Century Gothic" panose="020B0502020202020204" pitchFamily="34" charset="0"/>
            </a:rPr>
            <a:t>INSTRUÇÕES</a:t>
          </a:r>
        </a:p>
      </xdr:txBody>
    </xdr:sp>
    <xdr:clientData/>
  </xdr:twoCellAnchor>
  <xdr:twoCellAnchor editAs="oneCell">
    <xdr:from>
      <xdr:col>10</xdr:col>
      <xdr:colOff>0</xdr:colOff>
      <xdr:row>27</xdr:row>
      <xdr:rowOff>0</xdr:rowOff>
    </xdr:from>
    <xdr:to>
      <xdr:col>12</xdr:col>
      <xdr:colOff>9525</xdr:colOff>
      <xdr:row>32</xdr:row>
      <xdr:rowOff>134724</xdr:rowOff>
    </xdr:to>
    <xdr:pic>
      <xdr:nvPicPr>
        <xdr:cNvPr id="14" name="Imagem 13">
          <a:extLst>
            <a:ext uri="{FF2B5EF4-FFF2-40B4-BE49-F238E27FC236}">
              <a16:creationId xmlns:a16="http://schemas.microsoft.com/office/drawing/2014/main" id="{5CE7C34F-3AAB-441B-8C48-64B68E6207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5386552" y="13137931"/>
          <a:ext cx="3064094" cy="1202181"/>
        </a:xfrm>
        <a:prstGeom prst="rect">
          <a:avLst/>
        </a:prstGeom>
      </xdr:spPr>
    </xdr:pic>
    <xdr:clientData/>
  </xdr:twoCellAnchor>
  <xdr:twoCellAnchor editAs="oneCell">
    <xdr:from>
      <xdr:col>10</xdr:col>
      <xdr:colOff>0</xdr:colOff>
      <xdr:row>33</xdr:row>
      <xdr:rowOff>0</xdr:rowOff>
    </xdr:from>
    <xdr:to>
      <xdr:col>12</xdr:col>
      <xdr:colOff>380343</xdr:colOff>
      <xdr:row>34</xdr:row>
      <xdr:rowOff>101818</xdr:rowOff>
    </xdr:to>
    <xdr:pic>
      <xdr:nvPicPr>
        <xdr:cNvPr id="15" name="Imagem 14">
          <a:extLst>
            <a:ext uri="{FF2B5EF4-FFF2-40B4-BE49-F238E27FC236}">
              <a16:creationId xmlns:a16="http://schemas.microsoft.com/office/drawing/2014/main" id="{03EFFA65-C6B6-4AE4-8476-57564F5C85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5386552" y="14418879"/>
          <a:ext cx="3434912" cy="315310"/>
        </a:xfrm>
        <a:prstGeom prst="rect">
          <a:avLst/>
        </a:prstGeom>
      </xdr:spPr>
    </xdr:pic>
    <xdr:clientData/>
  </xdr:twoCellAnchor>
  <xdr:twoCellAnchor editAs="oneCell">
    <xdr:from>
      <xdr:col>10</xdr:col>
      <xdr:colOff>0</xdr:colOff>
      <xdr:row>35</xdr:row>
      <xdr:rowOff>0</xdr:rowOff>
    </xdr:from>
    <xdr:to>
      <xdr:col>11</xdr:col>
      <xdr:colOff>1411997</xdr:colOff>
      <xdr:row>41</xdr:row>
      <xdr:rowOff>16423</xdr:rowOff>
    </xdr:to>
    <xdr:pic>
      <xdr:nvPicPr>
        <xdr:cNvPr id="17" name="Imagem 16">
          <a:extLst>
            <a:ext uri="{FF2B5EF4-FFF2-40B4-BE49-F238E27FC236}">
              <a16:creationId xmlns:a16="http://schemas.microsoft.com/office/drawing/2014/main" id="{77DF4056-4C5B-4618-BBF0-CFC71D95A8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5386552" y="14845862"/>
          <a:ext cx="2939281" cy="1297371"/>
        </a:xfrm>
        <a:prstGeom prst="rect">
          <a:avLst/>
        </a:prstGeom>
      </xdr:spPr>
    </xdr:pic>
    <xdr:clientData/>
  </xdr:twoCellAnchor>
  <xdr:twoCellAnchor editAs="oneCell">
    <xdr:from>
      <xdr:col>10</xdr:col>
      <xdr:colOff>0</xdr:colOff>
      <xdr:row>41</xdr:row>
      <xdr:rowOff>0</xdr:rowOff>
    </xdr:from>
    <xdr:to>
      <xdr:col>11</xdr:col>
      <xdr:colOff>1218050</xdr:colOff>
      <xdr:row>49</xdr:row>
      <xdr:rowOff>0</xdr:rowOff>
    </xdr:to>
    <xdr:pic>
      <xdr:nvPicPr>
        <xdr:cNvPr id="18" name="Imagem 17">
          <a:extLst>
            <a:ext uri="{FF2B5EF4-FFF2-40B4-BE49-F238E27FC236}">
              <a16:creationId xmlns:a16="http://schemas.microsoft.com/office/drawing/2014/main" id="{E7E8FA17-9836-4414-AAD1-5FE5FD1D95D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5386552" y="16126810"/>
          <a:ext cx="2745334" cy="1707931"/>
        </a:xfrm>
        <a:prstGeom prst="rect">
          <a:avLst/>
        </a:prstGeom>
      </xdr:spPr>
    </xdr:pic>
    <xdr:clientData/>
  </xdr:twoCellAnchor>
  <xdr:twoCellAnchor editAs="oneCell">
    <xdr:from>
      <xdr:col>9</xdr:col>
      <xdr:colOff>82113</xdr:colOff>
      <xdr:row>40</xdr:row>
      <xdr:rowOff>180647</xdr:rowOff>
    </xdr:from>
    <xdr:to>
      <xdr:col>12</xdr:col>
      <xdr:colOff>404858</xdr:colOff>
      <xdr:row>44</xdr:row>
      <xdr:rowOff>197070</xdr:rowOff>
    </xdr:to>
    <xdr:pic>
      <xdr:nvPicPr>
        <xdr:cNvPr id="19" name="Imagem 18">
          <a:extLst>
            <a:ext uri="{FF2B5EF4-FFF2-40B4-BE49-F238E27FC236}">
              <a16:creationId xmlns:a16="http://schemas.microsoft.com/office/drawing/2014/main" id="{BD2A3D5C-6E4C-49ED-99AB-BE73F12E8F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5320863" y="16093966"/>
          <a:ext cx="3525116" cy="870388"/>
        </a:xfrm>
        <a:prstGeom prst="rect">
          <a:avLst/>
        </a:prstGeom>
      </xdr:spPr>
    </xdr:pic>
    <xdr:clientData/>
  </xdr:twoCellAnchor>
  <xdr:twoCellAnchor editAs="oneCell">
    <xdr:from>
      <xdr:col>13</xdr:col>
      <xdr:colOff>0</xdr:colOff>
      <xdr:row>26</xdr:row>
      <xdr:rowOff>0</xdr:rowOff>
    </xdr:from>
    <xdr:to>
      <xdr:col>15</xdr:col>
      <xdr:colOff>368304</xdr:colOff>
      <xdr:row>32</xdr:row>
      <xdr:rowOff>32845</xdr:rowOff>
    </xdr:to>
    <xdr:pic>
      <xdr:nvPicPr>
        <xdr:cNvPr id="20" name="Imagem 19">
          <a:extLst>
            <a:ext uri="{FF2B5EF4-FFF2-40B4-BE49-F238E27FC236}">
              <a16:creationId xmlns:a16="http://schemas.microsoft.com/office/drawing/2014/main" id="{0853E9AF-213F-491A-AE6A-DDF12D5B85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9968405" y="12924440"/>
          <a:ext cx="3422873" cy="1313793"/>
        </a:xfrm>
        <a:prstGeom prst="rect">
          <a:avLst/>
        </a:prstGeom>
      </xdr:spPr>
    </xdr:pic>
    <xdr:clientData/>
  </xdr:twoCellAnchor>
  <xdr:twoCellAnchor editAs="oneCell">
    <xdr:from>
      <xdr:col>13</xdr:col>
      <xdr:colOff>114958</xdr:colOff>
      <xdr:row>33</xdr:row>
      <xdr:rowOff>0</xdr:rowOff>
    </xdr:from>
    <xdr:to>
      <xdr:col>14</xdr:col>
      <xdr:colOff>718193</xdr:colOff>
      <xdr:row>40</xdr:row>
      <xdr:rowOff>197069</xdr:rowOff>
    </xdr:to>
    <xdr:pic>
      <xdr:nvPicPr>
        <xdr:cNvPr id="21" name="Imagem 20">
          <a:extLst>
            <a:ext uri="{FF2B5EF4-FFF2-40B4-BE49-F238E27FC236}">
              <a16:creationId xmlns:a16="http://schemas.microsoft.com/office/drawing/2014/main" id="{07D0E686-CAD8-4746-8A33-A77B5792C3C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10083363" y="14418879"/>
          <a:ext cx="2130520" cy="1691509"/>
        </a:xfrm>
        <a:prstGeom prst="rect">
          <a:avLst/>
        </a:prstGeom>
      </xdr:spPr>
    </xdr:pic>
    <xdr:clientData/>
  </xdr:twoCellAnchor>
  <xdr:twoCellAnchor editAs="oneCell">
    <xdr:from>
      <xdr:col>13</xdr:col>
      <xdr:colOff>0</xdr:colOff>
      <xdr:row>37</xdr:row>
      <xdr:rowOff>210207</xdr:rowOff>
    </xdr:from>
    <xdr:to>
      <xdr:col>15</xdr:col>
      <xdr:colOff>537670</xdr:colOff>
      <xdr:row>45</xdr:row>
      <xdr:rowOff>1051</xdr:rowOff>
    </xdr:to>
    <xdr:pic>
      <xdr:nvPicPr>
        <xdr:cNvPr id="22" name="Imagem 21">
          <a:extLst>
            <a:ext uri="{FF2B5EF4-FFF2-40B4-BE49-F238E27FC236}">
              <a16:creationId xmlns:a16="http://schemas.microsoft.com/office/drawing/2014/main" id="{1755B2D5-41D6-42ED-8C46-24790967E3B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9968405" y="15483052"/>
          <a:ext cx="3592239" cy="1498775"/>
        </a:xfrm>
        <a:prstGeom prst="rect">
          <a:avLst/>
        </a:prstGeom>
      </xdr:spPr>
    </xdr:pic>
    <xdr:clientData/>
  </xdr:twoCellAnchor>
</xdr:wsDr>
</file>

<file path=xl/drawings/drawing36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168992</xdr:colOff>
      <xdr:row>1</xdr:row>
      <xdr:rowOff>76814</xdr:rowOff>
    </xdr:from>
    <xdr:to>
      <xdr:col>2</xdr:col>
      <xdr:colOff>1115684</xdr:colOff>
      <xdr:row>3</xdr:row>
      <xdr:rowOff>264968</xdr:rowOff>
    </xdr:to>
    <xdr:pic>
      <xdr:nvPicPr>
        <xdr:cNvPr id="2" name="Imagem 1">
          <a:extLst>
            <a:ext uri="{FF2B5EF4-FFF2-40B4-BE49-F238E27FC236}">
              <a16:creationId xmlns:a16="http://schemas.microsoft.com/office/drawing/2014/main" id="{89CBAA97-65F2-4024-8879-D12DBA7844E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69042" y="219689"/>
          <a:ext cx="946692" cy="988254"/>
        </a:xfrm>
        <a:prstGeom prst="rect">
          <a:avLst/>
        </a:prstGeom>
      </xdr:spPr>
    </xdr:pic>
    <xdr:clientData/>
  </xdr:twoCellAnchor>
  <xdr:oneCellAnchor>
    <xdr:from>
      <xdr:col>17</xdr:col>
      <xdr:colOff>1223949</xdr:colOff>
      <xdr:row>0</xdr:row>
      <xdr:rowOff>0</xdr:rowOff>
    </xdr:from>
    <xdr:ext cx="646896" cy="677573"/>
    <xdr:pic>
      <xdr:nvPicPr>
        <xdr:cNvPr id="6" name="Gráfico 5" descr="Início com preenchimento sólido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7AB401CD-0279-47C1-9C3B-69D6B427FE5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  <a:ext uri="{96DAC541-7B7A-43D3-8B79-37D633B846F1}">
              <asvg:svgBlip xmlns:asvg="http://schemas.microsoft.com/office/drawing/2016/SVG/main" r:embed="rId4"/>
            </a:ext>
          </a:extLst>
        </a:blip>
        <a:stretch>
          <a:fillRect/>
        </a:stretch>
      </xdr:blipFill>
      <xdr:spPr>
        <a:xfrm>
          <a:off x="17321199" y="0"/>
          <a:ext cx="646896" cy="677573"/>
        </a:xfrm>
        <a:prstGeom prst="rect">
          <a:avLst/>
        </a:prstGeom>
      </xdr:spPr>
    </xdr:pic>
    <xdr:clientData/>
  </xdr:oneCellAnchor>
  <xdr:twoCellAnchor>
    <xdr:from>
      <xdr:col>17</xdr:col>
      <xdr:colOff>1077423</xdr:colOff>
      <xdr:row>1</xdr:row>
      <xdr:rowOff>473774</xdr:rowOff>
    </xdr:from>
    <xdr:to>
      <xdr:col>18</xdr:col>
      <xdr:colOff>465102</xdr:colOff>
      <xdr:row>2</xdr:row>
      <xdr:rowOff>188024</xdr:rowOff>
    </xdr:to>
    <xdr:sp macro="" textlink="">
      <xdr:nvSpPr>
        <xdr:cNvPr id="7" name="TextBox 18">
          <a:extLst>
            <a:ext uri="{FF2B5EF4-FFF2-40B4-BE49-F238E27FC236}">
              <a16:creationId xmlns:a16="http://schemas.microsoft.com/office/drawing/2014/main" id="{D34553A7-C884-44F7-91E8-8E7F51515151}"/>
            </a:ext>
          </a:extLst>
        </xdr:cNvPr>
        <xdr:cNvSpPr txBox="1"/>
      </xdr:nvSpPr>
      <xdr:spPr>
        <a:xfrm>
          <a:off x="17174673" y="616649"/>
          <a:ext cx="921204" cy="26670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algn="ctr"/>
          <a:r>
            <a:rPr lang="es-MX" sz="1200">
              <a:solidFill>
                <a:schemeClr val="tx1">
                  <a:lumMod val="75000"/>
                  <a:lumOff val="25000"/>
                </a:schemeClr>
              </a:solidFill>
              <a:latin typeface="Century Gothic" panose="020B0502020202020204" pitchFamily="34" charset="0"/>
            </a:rPr>
            <a:t>Inicio</a:t>
          </a:r>
        </a:p>
      </xdr:txBody>
    </xdr:sp>
    <xdr:clientData/>
  </xdr:twoCellAnchor>
  <xdr:twoCellAnchor>
    <xdr:from>
      <xdr:col>18</xdr:col>
      <xdr:colOff>331751</xdr:colOff>
      <xdr:row>1</xdr:row>
      <xdr:rowOff>487381</xdr:rowOff>
    </xdr:from>
    <xdr:to>
      <xdr:col>18</xdr:col>
      <xdr:colOff>1335959</xdr:colOff>
      <xdr:row>2</xdr:row>
      <xdr:rowOff>232443</xdr:rowOff>
    </xdr:to>
    <xdr:sp macro="" textlink="">
      <xdr:nvSpPr>
        <xdr:cNvPr id="8" name="TextBox 19">
          <a:extLst>
            <a:ext uri="{FF2B5EF4-FFF2-40B4-BE49-F238E27FC236}">
              <a16:creationId xmlns:a16="http://schemas.microsoft.com/office/drawing/2014/main" id="{15669D88-6431-41D4-9746-013115956175}"/>
            </a:ext>
          </a:extLst>
        </xdr:cNvPr>
        <xdr:cNvSpPr txBox="1"/>
      </xdr:nvSpPr>
      <xdr:spPr>
        <a:xfrm>
          <a:off x="17962526" y="630256"/>
          <a:ext cx="1004208" cy="297512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algn="ctr"/>
          <a:r>
            <a:rPr lang="es-MX" sz="1200">
              <a:solidFill>
                <a:schemeClr val="tx1">
                  <a:lumMod val="75000"/>
                  <a:lumOff val="25000"/>
                </a:schemeClr>
              </a:solidFill>
              <a:latin typeface="Century Gothic" panose="020B0502020202020204" pitchFamily="34" charset="0"/>
            </a:rPr>
            <a:t>Seguiente</a:t>
          </a:r>
        </a:p>
      </xdr:txBody>
    </xdr:sp>
    <xdr:clientData/>
  </xdr:twoCellAnchor>
  <xdr:twoCellAnchor>
    <xdr:from>
      <xdr:col>17</xdr:col>
      <xdr:colOff>307258</xdr:colOff>
      <xdr:row>1</xdr:row>
      <xdr:rowOff>476495</xdr:rowOff>
    </xdr:from>
    <xdr:to>
      <xdr:col>17</xdr:col>
      <xdr:colOff>1311466</xdr:colOff>
      <xdr:row>2</xdr:row>
      <xdr:rowOff>221557</xdr:rowOff>
    </xdr:to>
    <xdr:sp macro="" textlink="">
      <xdr:nvSpPr>
        <xdr:cNvPr id="9" name="TextBox 22">
          <a:extLst>
            <a:ext uri="{FF2B5EF4-FFF2-40B4-BE49-F238E27FC236}">
              <a16:creationId xmlns:a16="http://schemas.microsoft.com/office/drawing/2014/main" id="{578A9751-D9F0-46C2-AB39-3CA64F5D2F69}"/>
            </a:ext>
          </a:extLst>
        </xdr:cNvPr>
        <xdr:cNvSpPr txBox="1"/>
      </xdr:nvSpPr>
      <xdr:spPr>
        <a:xfrm>
          <a:off x="16404508" y="619370"/>
          <a:ext cx="1004208" cy="297512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algn="ctr"/>
          <a:r>
            <a:rPr lang="es-MX" sz="1200">
              <a:solidFill>
                <a:schemeClr val="tx1">
                  <a:lumMod val="75000"/>
                  <a:lumOff val="25000"/>
                </a:schemeClr>
              </a:solidFill>
              <a:latin typeface="Century Gothic" panose="020B0502020202020204" pitchFamily="34" charset="0"/>
            </a:rPr>
            <a:t>Anterior</a:t>
          </a:r>
        </a:p>
      </xdr:txBody>
    </xdr:sp>
    <xdr:clientData/>
  </xdr:twoCellAnchor>
  <xdr:twoCellAnchor>
    <xdr:from>
      <xdr:col>18</xdr:col>
      <xdr:colOff>730442</xdr:colOff>
      <xdr:row>0</xdr:row>
      <xdr:rowOff>101773</xdr:rowOff>
    </xdr:from>
    <xdr:to>
      <xdr:col>18</xdr:col>
      <xdr:colOff>1111442</xdr:colOff>
      <xdr:row>1</xdr:row>
      <xdr:rowOff>446563</xdr:rowOff>
    </xdr:to>
    <xdr:sp macro="" textlink="">
      <xdr:nvSpPr>
        <xdr:cNvPr id="10" name="Isosceles Triangle 23">
          <a:hlinkClick xmlns:r="http://schemas.openxmlformats.org/officeDocument/2006/relationships" r:id="rId5"/>
          <a:extLst>
            <a:ext uri="{FF2B5EF4-FFF2-40B4-BE49-F238E27FC236}">
              <a16:creationId xmlns:a16="http://schemas.microsoft.com/office/drawing/2014/main" id="{22CABBBA-9916-4BD1-8AAD-58ACC9E1D982}"/>
            </a:ext>
          </a:extLst>
        </xdr:cNvPr>
        <xdr:cNvSpPr/>
      </xdr:nvSpPr>
      <xdr:spPr>
        <a:xfrm rot="5400000">
          <a:off x="18307884" y="155106"/>
          <a:ext cx="487665" cy="381000"/>
        </a:xfrm>
        <a:prstGeom prst="triangle">
          <a:avLst/>
        </a:prstGeom>
        <a:solidFill>
          <a:schemeClr val="tx1">
            <a:lumMod val="75000"/>
            <a:lumOff val="25000"/>
          </a:schemeClr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marL="0" indent="0" algn="l"/>
          <a:endParaRPr lang="es-MX" sz="1100">
            <a:solidFill>
              <a:schemeClr val="lt1"/>
            </a:solidFill>
            <a:latin typeface="+mn-lt"/>
            <a:ea typeface="+mn-ea"/>
            <a:cs typeface="+mn-cs"/>
          </a:endParaRPr>
        </a:p>
      </xdr:txBody>
    </xdr:sp>
    <xdr:clientData/>
  </xdr:twoCellAnchor>
  <xdr:twoCellAnchor>
    <xdr:from>
      <xdr:col>17</xdr:col>
      <xdr:colOff>603277</xdr:colOff>
      <xdr:row>0</xdr:row>
      <xdr:rowOff>135420</xdr:rowOff>
    </xdr:from>
    <xdr:to>
      <xdr:col>17</xdr:col>
      <xdr:colOff>984277</xdr:colOff>
      <xdr:row>1</xdr:row>
      <xdr:rowOff>480210</xdr:rowOff>
    </xdr:to>
    <xdr:sp macro="" textlink="">
      <xdr:nvSpPr>
        <xdr:cNvPr id="13" name="Isosceles Triangle 25">
          <a:hlinkClick xmlns:r="http://schemas.openxmlformats.org/officeDocument/2006/relationships" r:id="rId6"/>
          <a:extLst>
            <a:ext uri="{FF2B5EF4-FFF2-40B4-BE49-F238E27FC236}">
              <a16:creationId xmlns:a16="http://schemas.microsoft.com/office/drawing/2014/main" id="{9E5A558E-3094-4F04-8373-6CAA9B297202}"/>
            </a:ext>
          </a:extLst>
        </xdr:cNvPr>
        <xdr:cNvSpPr/>
      </xdr:nvSpPr>
      <xdr:spPr>
        <a:xfrm rot="16200000">
          <a:off x="16667934" y="186448"/>
          <a:ext cx="483056" cy="381000"/>
        </a:xfrm>
        <a:prstGeom prst="triangle">
          <a:avLst>
            <a:gd name="adj" fmla="val 50000"/>
          </a:avLst>
        </a:prstGeom>
        <a:solidFill>
          <a:schemeClr val="tx1">
            <a:lumMod val="75000"/>
            <a:lumOff val="25000"/>
          </a:schemeClr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marL="0" indent="0" algn="l"/>
          <a:endParaRPr lang="es-MX" sz="1100">
            <a:solidFill>
              <a:schemeClr val="lt1"/>
            </a:solidFill>
            <a:latin typeface="+mn-lt"/>
            <a:ea typeface="+mn-ea"/>
            <a:cs typeface="+mn-cs"/>
          </a:endParaRPr>
        </a:p>
      </xdr:txBody>
    </xdr:sp>
    <xdr:clientData/>
  </xdr:twoCellAnchor>
  <xdr:twoCellAnchor>
    <xdr:from>
      <xdr:col>10</xdr:col>
      <xdr:colOff>46089</xdr:colOff>
      <xdr:row>0</xdr:row>
      <xdr:rowOff>46089</xdr:rowOff>
    </xdr:from>
    <xdr:to>
      <xdr:col>11</xdr:col>
      <xdr:colOff>416027</xdr:colOff>
      <xdr:row>1</xdr:row>
      <xdr:rowOff>200947</xdr:rowOff>
    </xdr:to>
    <xdr:sp macro="" textlink="">
      <xdr:nvSpPr>
        <xdr:cNvPr id="12" name="Retângulo 11">
          <a:hlinkClick xmlns:r="http://schemas.openxmlformats.org/officeDocument/2006/relationships" r:id="rId7"/>
          <a:extLst>
            <a:ext uri="{FF2B5EF4-FFF2-40B4-BE49-F238E27FC236}">
              <a16:creationId xmlns:a16="http://schemas.microsoft.com/office/drawing/2014/main" id="{35BDD25C-3254-44E3-B049-AA881916F9B4}"/>
            </a:ext>
          </a:extLst>
        </xdr:cNvPr>
        <xdr:cNvSpPr/>
      </xdr:nvSpPr>
      <xdr:spPr>
        <a:xfrm>
          <a:off x="5408664" y="46089"/>
          <a:ext cx="1903463" cy="297733"/>
        </a:xfrm>
        <a:prstGeom prst="rect">
          <a:avLst/>
        </a:prstGeom>
        <a:solidFill>
          <a:schemeClr val="bg1"/>
        </a:solidFill>
        <a:ln>
          <a:solidFill>
            <a:schemeClr val="bg2">
              <a:lumMod val="75000"/>
            </a:schemeClr>
          </a:solidFill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ctr"/>
          <a:r>
            <a:rPr lang="pt-BR" sz="1600" b="1">
              <a:solidFill>
                <a:sysClr val="windowText" lastClr="000000"/>
              </a:solidFill>
              <a:latin typeface="Century Gothic" panose="020B0502020202020204" pitchFamily="34" charset="0"/>
            </a:rPr>
            <a:t>INSTRUÇÕES</a:t>
          </a:r>
        </a:p>
      </xdr:txBody>
    </xdr:sp>
    <xdr:clientData/>
  </xdr:twoCellAnchor>
  <xdr:twoCellAnchor>
    <xdr:from>
      <xdr:col>10</xdr:col>
      <xdr:colOff>222250</xdr:colOff>
      <xdr:row>1</xdr:row>
      <xdr:rowOff>396875</xdr:rowOff>
    </xdr:from>
    <xdr:to>
      <xdr:col>10</xdr:col>
      <xdr:colOff>1205475</xdr:colOff>
      <xdr:row>4</xdr:row>
      <xdr:rowOff>43808</xdr:rowOff>
    </xdr:to>
    <xdr:grpSp>
      <xdr:nvGrpSpPr>
        <xdr:cNvPr id="17" name="Agrupar 5">
          <a:hlinkClick xmlns:r="http://schemas.openxmlformats.org/officeDocument/2006/relationships" r:id="rId8"/>
          <a:extLst>
            <a:ext uri="{FF2B5EF4-FFF2-40B4-BE49-F238E27FC236}">
              <a16:creationId xmlns:a16="http://schemas.microsoft.com/office/drawing/2014/main" id="{72A6636E-8559-4DE1-B95C-7029879910C4}"/>
            </a:ext>
          </a:extLst>
        </xdr:cNvPr>
        <xdr:cNvGrpSpPr/>
      </xdr:nvGrpSpPr>
      <xdr:grpSpPr>
        <a:xfrm>
          <a:off x="5861050" y="536575"/>
          <a:ext cx="983225" cy="904233"/>
          <a:chOff x="4970318" y="190500"/>
          <a:chExt cx="1143001" cy="1091045"/>
        </a:xfrm>
      </xdr:grpSpPr>
      <xdr:sp macro="" textlink="">
        <xdr:nvSpPr>
          <xdr:cNvPr id="18" name="Elipse 6">
            <a:extLst>
              <a:ext uri="{FF2B5EF4-FFF2-40B4-BE49-F238E27FC236}">
                <a16:creationId xmlns:a16="http://schemas.microsoft.com/office/drawing/2014/main" id="{C434CACF-5B51-BF6E-4CDC-1FD66E90614F}"/>
              </a:ext>
            </a:extLst>
          </xdr:cNvPr>
          <xdr:cNvSpPr/>
        </xdr:nvSpPr>
        <xdr:spPr>
          <a:xfrm>
            <a:off x="4970318" y="190500"/>
            <a:ext cx="1143001" cy="1091045"/>
          </a:xfrm>
          <a:prstGeom prst="ellipse">
            <a:avLst/>
          </a:prstGeom>
          <a:solidFill>
            <a:schemeClr val="bg1"/>
          </a:solidFill>
          <a:ln>
            <a:noFill/>
          </a:ln>
          <a:effectLst>
            <a:outerShdw blurRad="63500" sx="102000" sy="102000" algn="ctr" rotWithShape="0">
              <a:prstClr val="black">
                <a:alpha val="40000"/>
              </a:prstClr>
            </a:outerShdw>
          </a:effectLst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b"/>
          <a:lstStyle/>
          <a:p>
            <a:pPr lvl="0" algn="ctr"/>
            <a:endParaRPr lang="pt-BR" sz="1100">
              <a:latin typeface="Century Gothic" panose="020B0502020202020204" pitchFamily="34" charset="0"/>
            </a:endParaRPr>
          </a:p>
        </xdr:txBody>
      </xdr:sp>
      <xdr:pic>
        <xdr:nvPicPr>
          <xdr:cNvPr id="19" name="Imagem 7">
            <a:extLst>
              <a:ext uri="{FF2B5EF4-FFF2-40B4-BE49-F238E27FC236}">
                <a16:creationId xmlns:a16="http://schemas.microsoft.com/office/drawing/2014/main" id="{F478658C-FD30-94E3-2750-B73967593327}"/>
              </a:ext>
            </a:extLst>
          </xdr:cNvPr>
          <xdr:cNvPicPr>
            <a:picLocks noChangeAspect="1"/>
          </xdr:cNvPicPr>
        </xdr:nvPicPr>
        <xdr:blipFill rotWithShape="1">
          <a:blip xmlns:r="http://schemas.openxmlformats.org/officeDocument/2006/relationships" r:embed="rId9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 l="17568" t="15038" r="17568" b="23556"/>
          <a:stretch/>
        </xdr:blipFill>
        <xdr:spPr>
          <a:xfrm>
            <a:off x="5126181" y="259773"/>
            <a:ext cx="831273" cy="848591"/>
          </a:xfrm>
          <a:prstGeom prst="rect">
            <a:avLst/>
          </a:prstGeom>
        </xdr:spPr>
      </xdr:pic>
    </xdr:grpSp>
    <xdr:clientData/>
  </xdr:twoCellAnchor>
  <xdr:twoCellAnchor editAs="oneCell">
    <xdr:from>
      <xdr:col>10</xdr:col>
      <xdr:colOff>1</xdr:colOff>
      <xdr:row>26</xdr:row>
      <xdr:rowOff>0</xdr:rowOff>
    </xdr:from>
    <xdr:to>
      <xdr:col>12</xdr:col>
      <xdr:colOff>965283</xdr:colOff>
      <xdr:row>31</xdr:row>
      <xdr:rowOff>200353</xdr:rowOff>
    </xdr:to>
    <xdr:pic>
      <xdr:nvPicPr>
        <xdr:cNvPr id="4" name="Imagem 2">
          <a:extLst>
            <a:ext uri="{FF2B5EF4-FFF2-40B4-BE49-F238E27FC236}">
              <a16:creationId xmlns:a16="http://schemas.microsoft.com/office/drawing/2014/main" id="{3C9195C6-5D49-798F-228D-F30B6ED79C9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5386553" y="12924440"/>
          <a:ext cx="4032332" cy="1248103"/>
        </a:xfrm>
        <a:prstGeom prst="rect">
          <a:avLst/>
        </a:prstGeom>
      </xdr:spPr>
    </xdr:pic>
    <xdr:clientData/>
  </xdr:twoCellAnchor>
  <xdr:twoCellAnchor editAs="oneCell">
    <xdr:from>
      <xdr:col>10</xdr:col>
      <xdr:colOff>1</xdr:colOff>
      <xdr:row>32</xdr:row>
      <xdr:rowOff>1</xdr:rowOff>
    </xdr:from>
    <xdr:to>
      <xdr:col>12</xdr:col>
      <xdr:colOff>746695</xdr:colOff>
      <xdr:row>39</xdr:row>
      <xdr:rowOff>60435</xdr:rowOff>
    </xdr:to>
    <xdr:pic>
      <xdr:nvPicPr>
        <xdr:cNvPr id="11" name="Imagem 3">
          <a:extLst>
            <a:ext uri="{FF2B5EF4-FFF2-40B4-BE49-F238E27FC236}">
              <a16:creationId xmlns:a16="http://schemas.microsoft.com/office/drawing/2014/main" id="{83364A0A-AA17-8965-5522-C07858201F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5386553" y="14205389"/>
          <a:ext cx="3813744" cy="1527284"/>
        </a:xfrm>
        <a:prstGeom prst="rect">
          <a:avLst/>
        </a:prstGeom>
      </xdr:spPr>
    </xdr:pic>
    <xdr:clientData/>
  </xdr:twoCellAnchor>
  <xdr:twoCellAnchor editAs="oneCell">
    <xdr:from>
      <xdr:col>13</xdr:col>
      <xdr:colOff>0</xdr:colOff>
      <xdr:row>26</xdr:row>
      <xdr:rowOff>0</xdr:rowOff>
    </xdr:from>
    <xdr:to>
      <xdr:col>18</xdr:col>
      <xdr:colOff>515492</xdr:colOff>
      <xdr:row>40</xdr:row>
      <xdr:rowOff>190936</xdr:rowOff>
    </xdr:to>
    <xdr:pic>
      <xdr:nvPicPr>
        <xdr:cNvPr id="14" name="Imagem 4">
          <a:extLst>
            <a:ext uri="{FF2B5EF4-FFF2-40B4-BE49-F238E27FC236}">
              <a16:creationId xmlns:a16="http://schemas.microsoft.com/office/drawing/2014/main" id="{9582A047-26E9-60F4-C6F7-A7A08C4D0B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9968405" y="12924440"/>
          <a:ext cx="8183117" cy="3124636"/>
        </a:xfrm>
        <a:prstGeom prst="rect">
          <a:avLst/>
        </a:prstGeom>
      </xdr:spPr>
    </xdr:pic>
    <xdr:clientData/>
  </xdr:twoCellAnchor>
</xdr:wsDr>
</file>

<file path=xl/drawings/drawing37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168992</xdr:colOff>
      <xdr:row>1</xdr:row>
      <xdr:rowOff>76814</xdr:rowOff>
    </xdr:from>
    <xdr:to>
      <xdr:col>2</xdr:col>
      <xdr:colOff>1115684</xdr:colOff>
      <xdr:row>3</xdr:row>
      <xdr:rowOff>264968</xdr:rowOff>
    </xdr:to>
    <xdr:pic>
      <xdr:nvPicPr>
        <xdr:cNvPr id="2" name="Imagem 1">
          <a:extLst>
            <a:ext uri="{FF2B5EF4-FFF2-40B4-BE49-F238E27FC236}">
              <a16:creationId xmlns:a16="http://schemas.microsoft.com/office/drawing/2014/main" id="{CA115C61-18A7-4D92-9BB9-F6566745FE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69042" y="219689"/>
          <a:ext cx="946692" cy="988254"/>
        </a:xfrm>
        <a:prstGeom prst="rect">
          <a:avLst/>
        </a:prstGeom>
      </xdr:spPr>
    </xdr:pic>
    <xdr:clientData/>
  </xdr:twoCellAnchor>
  <xdr:oneCellAnchor>
    <xdr:from>
      <xdr:col>17</xdr:col>
      <xdr:colOff>1223949</xdr:colOff>
      <xdr:row>0</xdr:row>
      <xdr:rowOff>0</xdr:rowOff>
    </xdr:from>
    <xdr:ext cx="646896" cy="677573"/>
    <xdr:pic>
      <xdr:nvPicPr>
        <xdr:cNvPr id="6" name="Gráfico 5" descr="Início com preenchimento sólido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55ADD65D-921C-41F9-B001-B1C7A2D0031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  <a:ext uri="{96DAC541-7B7A-43D3-8B79-37D633B846F1}">
              <asvg:svgBlip xmlns:asvg="http://schemas.microsoft.com/office/drawing/2016/SVG/main" r:embed="rId4"/>
            </a:ext>
          </a:extLst>
        </a:blip>
        <a:stretch>
          <a:fillRect/>
        </a:stretch>
      </xdr:blipFill>
      <xdr:spPr>
        <a:xfrm>
          <a:off x="17321199" y="0"/>
          <a:ext cx="646896" cy="677573"/>
        </a:xfrm>
        <a:prstGeom prst="rect">
          <a:avLst/>
        </a:prstGeom>
      </xdr:spPr>
    </xdr:pic>
    <xdr:clientData/>
  </xdr:oneCellAnchor>
  <xdr:twoCellAnchor>
    <xdr:from>
      <xdr:col>17</xdr:col>
      <xdr:colOff>1077423</xdr:colOff>
      <xdr:row>1</xdr:row>
      <xdr:rowOff>473774</xdr:rowOff>
    </xdr:from>
    <xdr:to>
      <xdr:col>18</xdr:col>
      <xdr:colOff>465102</xdr:colOff>
      <xdr:row>2</xdr:row>
      <xdr:rowOff>188024</xdr:rowOff>
    </xdr:to>
    <xdr:sp macro="" textlink="">
      <xdr:nvSpPr>
        <xdr:cNvPr id="7" name="TextBox 18">
          <a:extLst>
            <a:ext uri="{FF2B5EF4-FFF2-40B4-BE49-F238E27FC236}">
              <a16:creationId xmlns:a16="http://schemas.microsoft.com/office/drawing/2014/main" id="{040FDA12-A30D-453F-895C-790B372A4865}"/>
            </a:ext>
          </a:extLst>
        </xdr:cNvPr>
        <xdr:cNvSpPr txBox="1"/>
      </xdr:nvSpPr>
      <xdr:spPr>
        <a:xfrm>
          <a:off x="17174673" y="616649"/>
          <a:ext cx="921204" cy="26670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algn="ctr"/>
          <a:r>
            <a:rPr lang="es-MX" sz="1200">
              <a:solidFill>
                <a:schemeClr val="tx1">
                  <a:lumMod val="75000"/>
                  <a:lumOff val="25000"/>
                </a:schemeClr>
              </a:solidFill>
              <a:latin typeface="Century Gothic" panose="020B0502020202020204" pitchFamily="34" charset="0"/>
            </a:rPr>
            <a:t>Inicio</a:t>
          </a:r>
        </a:p>
      </xdr:txBody>
    </xdr:sp>
    <xdr:clientData/>
  </xdr:twoCellAnchor>
  <xdr:twoCellAnchor>
    <xdr:from>
      <xdr:col>18</xdr:col>
      <xdr:colOff>331751</xdr:colOff>
      <xdr:row>1</xdr:row>
      <xdr:rowOff>487381</xdr:rowOff>
    </xdr:from>
    <xdr:to>
      <xdr:col>18</xdr:col>
      <xdr:colOff>1335959</xdr:colOff>
      <xdr:row>2</xdr:row>
      <xdr:rowOff>232443</xdr:rowOff>
    </xdr:to>
    <xdr:sp macro="" textlink="">
      <xdr:nvSpPr>
        <xdr:cNvPr id="8" name="TextBox 19">
          <a:extLst>
            <a:ext uri="{FF2B5EF4-FFF2-40B4-BE49-F238E27FC236}">
              <a16:creationId xmlns:a16="http://schemas.microsoft.com/office/drawing/2014/main" id="{BD93540C-0B49-434C-A0A1-5BDE0889613C}"/>
            </a:ext>
          </a:extLst>
        </xdr:cNvPr>
        <xdr:cNvSpPr txBox="1"/>
      </xdr:nvSpPr>
      <xdr:spPr>
        <a:xfrm>
          <a:off x="17962526" y="630256"/>
          <a:ext cx="1004208" cy="297512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algn="ctr"/>
          <a:r>
            <a:rPr lang="es-MX" sz="1200">
              <a:solidFill>
                <a:schemeClr val="tx1">
                  <a:lumMod val="75000"/>
                  <a:lumOff val="25000"/>
                </a:schemeClr>
              </a:solidFill>
              <a:latin typeface="Century Gothic" panose="020B0502020202020204" pitchFamily="34" charset="0"/>
            </a:rPr>
            <a:t>Seguiente</a:t>
          </a:r>
        </a:p>
      </xdr:txBody>
    </xdr:sp>
    <xdr:clientData/>
  </xdr:twoCellAnchor>
  <xdr:twoCellAnchor>
    <xdr:from>
      <xdr:col>17</xdr:col>
      <xdr:colOff>307258</xdr:colOff>
      <xdr:row>1</xdr:row>
      <xdr:rowOff>476495</xdr:rowOff>
    </xdr:from>
    <xdr:to>
      <xdr:col>17</xdr:col>
      <xdr:colOff>1311466</xdr:colOff>
      <xdr:row>2</xdr:row>
      <xdr:rowOff>221557</xdr:rowOff>
    </xdr:to>
    <xdr:sp macro="" textlink="">
      <xdr:nvSpPr>
        <xdr:cNvPr id="9" name="TextBox 22">
          <a:extLst>
            <a:ext uri="{FF2B5EF4-FFF2-40B4-BE49-F238E27FC236}">
              <a16:creationId xmlns:a16="http://schemas.microsoft.com/office/drawing/2014/main" id="{CBE613A6-D188-4BF8-BAA5-9157CED0E54A}"/>
            </a:ext>
          </a:extLst>
        </xdr:cNvPr>
        <xdr:cNvSpPr txBox="1"/>
      </xdr:nvSpPr>
      <xdr:spPr>
        <a:xfrm>
          <a:off x="16404508" y="619370"/>
          <a:ext cx="1004208" cy="297512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algn="ctr"/>
          <a:r>
            <a:rPr lang="es-MX" sz="1200">
              <a:solidFill>
                <a:schemeClr val="tx1">
                  <a:lumMod val="75000"/>
                  <a:lumOff val="25000"/>
                </a:schemeClr>
              </a:solidFill>
              <a:latin typeface="Century Gothic" panose="020B0502020202020204" pitchFamily="34" charset="0"/>
            </a:rPr>
            <a:t>Anterior</a:t>
          </a:r>
        </a:p>
      </xdr:txBody>
    </xdr:sp>
    <xdr:clientData/>
  </xdr:twoCellAnchor>
  <xdr:twoCellAnchor>
    <xdr:from>
      <xdr:col>18</xdr:col>
      <xdr:colOff>730442</xdr:colOff>
      <xdr:row>0</xdr:row>
      <xdr:rowOff>101773</xdr:rowOff>
    </xdr:from>
    <xdr:to>
      <xdr:col>18</xdr:col>
      <xdr:colOff>1111442</xdr:colOff>
      <xdr:row>1</xdr:row>
      <xdr:rowOff>446563</xdr:rowOff>
    </xdr:to>
    <xdr:sp macro="" textlink="">
      <xdr:nvSpPr>
        <xdr:cNvPr id="10" name="Isosceles Triangle 23">
          <a:hlinkClick xmlns:r="http://schemas.openxmlformats.org/officeDocument/2006/relationships" r:id="rId5"/>
          <a:extLst>
            <a:ext uri="{FF2B5EF4-FFF2-40B4-BE49-F238E27FC236}">
              <a16:creationId xmlns:a16="http://schemas.microsoft.com/office/drawing/2014/main" id="{9C9DD91F-9038-4D88-8803-268223F52A82}"/>
            </a:ext>
          </a:extLst>
        </xdr:cNvPr>
        <xdr:cNvSpPr/>
      </xdr:nvSpPr>
      <xdr:spPr>
        <a:xfrm rot="5400000">
          <a:off x="18307884" y="155106"/>
          <a:ext cx="487665" cy="381000"/>
        </a:xfrm>
        <a:prstGeom prst="triangle">
          <a:avLst/>
        </a:prstGeom>
        <a:solidFill>
          <a:schemeClr val="tx1">
            <a:lumMod val="75000"/>
            <a:lumOff val="25000"/>
          </a:schemeClr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marL="0" indent="0" algn="l"/>
          <a:endParaRPr lang="es-MX" sz="1100">
            <a:solidFill>
              <a:schemeClr val="lt1"/>
            </a:solidFill>
            <a:latin typeface="+mn-lt"/>
            <a:ea typeface="+mn-ea"/>
            <a:cs typeface="+mn-cs"/>
          </a:endParaRPr>
        </a:p>
      </xdr:txBody>
    </xdr:sp>
    <xdr:clientData/>
  </xdr:twoCellAnchor>
  <xdr:twoCellAnchor>
    <xdr:from>
      <xdr:col>17</xdr:col>
      <xdr:colOff>603277</xdr:colOff>
      <xdr:row>0</xdr:row>
      <xdr:rowOff>135420</xdr:rowOff>
    </xdr:from>
    <xdr:to>
      <xdr:col>17</xdr:col>
      <xdr:colOff>984277</xdr:colOff>
      <xdr:row>1</xdr:row>
      <xdr:rowOff>480210</xdr:rowOff>
    </xdr:to>
    <xdr:sp macro="" textlink="">
      <xdr:nvSpPr>
        <xdr:cNvPr id="14" name="Isosceles Triangle 25">
          <a:hlinkClick xmlns:r="http://schemas.openxmlformats.org/officeDocument/2006/relationships" r:id="rId6"/>
          <a:extLst>
            <a:ext uri="{FF2B5EF4-FFF2-40B4-BE49-F238E27FC236}">
              <a16:creationId xmlns:a16="http://schemas.microsoft.com/office/drawing/2014/main" id="{CDF745F8-F085-4910-B004-DEA2830DE50C}"/>
            </a:ext>
          </a:extLst>
        </xdr:cNvPr>
        <xdr:cNvSpPr/>
      </xdr:nvSpPr>
      <xdr:spPr>
        <a:xfrm rot="16200000">
          <a:off x="16647194" y="188753"/>
          <a:ext cx="487665" cy="381000"/>
        </a:xfrm>
        <a:prstGeom prst="triangle">
          <a:avLst/>
        </a:prstGeom>
        <a:solidFill>
          <a:schemeClr val="tx1">
            <a:lumMod val="75000"/>
            <a:lumOff val="25000"/>
          </a:schemeClr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marL="0" indent="0" algn="l"/>
          <a:endParaRPr lang="es-MX" sz="1100">
            <a:solidFill>
              <a:schemeClr val="lt1"/>
            </a:solidFill>
            <a:latin typeface="+mn-lt"/>
            <a:ea typeface="+mn-ea"/>
            <a:cs typeface="+mn-cs"/>
          </a:endParaRPr>
        </a:p>
      </xdr:txBody>
    </xdr:sp>
    <xdr:clientData/>
  </xdr:twoCellAnchor>
  <xdr:twoCellAnchor>
    <xdr:from>
      <xdr:col>10</xdr:col>
      <xdr:colOff>46089</xdr:colOff>
      <xdr:row>0</xdr:row>
      <xdr:rowOff>46089</xdr:rowOff>
    </xdr:from>
    <xdr:to>
      <xdr:col>11</xdr:col>
      <xdr:colOff>416027</xdr:colOff>
      <xdr:row>1</xdr:row>
      <xdr:rowOff>200947</xdr:rowOff>
    </xdr:to>
    <xdr:sp macro="" textlink="">
      <xdr:nvSpPr>
        <xdr:cNvPr id="12" name="Retângulo 11">
          <a:hlinkClick xmlns:r="http://schemas.openxmlformats.org/officeDocument/2006/relationships" r:id="rId7"/>
          <a:extLst>
            <a:ext uri="{FF2B5EF4-FFF2-40B4-BE49-F238E27FC236}">
              <a16:creationId xmlns:a16="http://schemas.microsoft.com/office/drawing/2014/main" id="{C361A49C-CAB1-43E6-8759-E05F224D40FF}"/>
            </a:ext>
          </a:extLst>
        </xdr:cNvPr>
        <xdr:cNvSpPr/>
      </xdr:nvSpPr>
      <xdr:spPr>
        <a:xfrm>
          <a:off x="5408664" y="46089"/>
          <a:ext cx="1903463" cy="297733"/>
        </a:xfrm>
        <a:prstGeom prst="rect">
          <a:avLst/>
        </a:prstGeom>
        <a:solidFill>
          <a:schemeClr val="bg1"/>
        </a:solidFill>
        <a:ln>
          <a:solidFill>
            <a:schemeClr val="bg2">
              <a:lumMod val="75000"/>
            </a:schemeClr>
          </a:solidFill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ctr"/>
          <a:r>
            <a:rPr lang="pt-BR" sz="1600" b="1">
              <a:solidFill>
                <a:sysClr val="windowText" lastClr="000000"/>
              </a:solidFill>
              <a:latin typeface="Century Gothic" panose="020B0502020202020204" pitchFamily="34" charset="0"/>
            </a:rPr>
            <a:t>INSTRUÇÕES</a:t>
          </a:r>
        </a:p>
      </xdr:txBody>
    </xdr:sp>
    <xdr:clientData/>
  </xdr:twoCellAnchor>
  <xdr:twoCellAnchor>
    <xdr:from>
      <xdr:col>10</xdr:col>
      <xdr:colOff>254000</xdr:colOff>
      <xdr:row>1</xdr:row>
      <xdr:rowOff>428625</xdr:rowOff>
    </xdr:from>
    <xdr:to>
      <xdr:col>10</xdr:col>
      <xdr:colOff>1237225</xdr:colOff>
      <xdr:row>4</xdr:row>
      <xdr:rowOff>75558</xdr:rowOff>
    </xdr:to>
    <xdr:grpSp>
      <xdr:nvGrpSpPr>
        <xdr:cNvPr id="16" name="Agrupar 5">
          <a:hlinkClick xmlns:r="http://schemas.openxmlformats.org/officeDocument/2006/relationships" r:id="rId8"/>
          <a:extLst>
            <a:ext uri="{FF2B5EF4-FFF2-40B4-BE49-F238E27FC236}">
              <a16:creationId xmlns:a16="http://schemas.microsoft.com/office/drawing/2014/main" id="{91D4A83E-6DDE-43E1-B4B4-6665E231FE8A}"/>
            </a:ext>
          </a:extLst>
        </xdr:cNvPr>
        <xdr:cNvGrpSpPr/>
      </xdr:nvGrpSpPr>
      <xdr:grpSpPr>
        <a:xfrm>
          <a:off x="5892800" y="568325"/>
          <a:ext cx="983225" cy="904233"/>
          <a:chOff x="4970318" y="190500"/>
          <a:chExt cx="1143001" cy="1091045"/>
        </a:xfrm>
      </xdr:grpSpPr>
      <xdr:sp macro="" textlink="">
        <xdr:nvSpPr>
          <xdr:cNvPr id="17" name="Elipse 6">
            <a:extLst>
              <a:ext uri="{FF2B5EF4-FFF2-40B4-BE49-F238E27FC236}">
                <a16:creationId xmlns:a16="http://schemas.microsoft.com/office/drawing/2014/main" id="{CDD7806D-A722-7648-6E41-27EDF85A0B05}"/>
              </a:ext>
            </a:extLst>
          </xdr:cNvPr>
          <xdr:cNvSpPr/>
        </xdr:nvSpPr>
        <xdr:spPr>
          <a:xfrm>
            <a:off x="4970318" y="190500"/>
            <a:ext cx="1143001" cy="1091045"/>
          </a:xfrm>
          <a:prstGeom prst="ellipse">
            <a:avLst/>
          </a:prstGeom>
          <a:solidFill>
            <a:schemeClr val="bg1"/>
          </a:solidFill>
          <a:ln>
            <a:noFill/>
          </a:ln>
          <a:effectLst>
            <a:outerShdw blurRad="63500" sx="102000" sy="102000" algn="ctr" rotWithShape="0">
              <a:prstClr val="black">
                <a:alpha val="40000"/>
              </a:prstClr>
            </a:outerShdw>
          </a:effectLst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b"/>
          <a:lstStyle/>
          <a:p>
            <a:pPr lvl="0" algn="ctr"/>
            <a:endParaRPr lang="pt-BR" sz="1100">
              <a:latin typeface="Century Gothic" panose="020B0502020202020204" pitchFamily="34" charset="0"/>
            </a:endParaRPr>
          </a:p>
        </xdr:txBody>
      </xdr:sp>
      <xdr:pic>
        <xdr:nvPicPr>
          <xdr:cNvPr id="18" name="Imagem 7">
            <a:extLst>
              <a:ext uri="{FF2B5EF4-FFF2-40B4-BE49-F238E27FC236}">
                <a16:creationId xmlns:a16="http://schemas.microsoft.com/office/drawing/2014/main" id="{ECDDD704-7041-CBEF-BD12-8D2AE7931B36}"/>
              </a:ext>
            </a:extLst>
          </xdr:cNvPr>
          <xdr:cNvPicPr>
            <a:picLocks noChangeAspect="1"/>
          </xdr:cNvPicPr>
        </xdr:nvPicPr>
        <xdr:blipFill rotWithShape="1">
          <a:blip xmlns:r="http://schemas.openxmlformats.org/officeDocument/2006/relationships" r:embed="rId9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 l="17568" t="15038" r="17568" b="23556"/>
          <a:stretch/>
        </xdr:blipFill>
        <xdr:spPr>
          <a:xfrm>
            <a:off x="5126181" y="259773"/>
            <a:ext cx="831273" cy="848591"/>
          </a:xfrm>
          <a:prstGeom prst="rect">
            <a:avLst/>
          </a:prstGeom>
        </xdr:spPr>
      </xdr:pic>
    </xdr:grpSp>
    <xdr:clientData/>
  </xdr:twoCellAnchor>
  <xdr:twoCellAnchor editAs="oneCell">
    <xdr:from>
      <xdr:col>10</xdr:col>
      <xdr:colOff>0</xdr:colOff>
      <xdr:row>27</xdr:row>
      <xdr:rowOff>1</xdr:rowOff>
    </xdr:from>
    <xdr:to>
      <xdr:col>11</xdr:col>
      <xdr:colOff>1356820</xdr:colOff>
      <xdr:row>31</xdr:row>
      <xdr:rowOff>207934</xdr:rowOff>
    </xdr:to>
    <xdr:pic>
      <xdr:nvPicPr>
        <xdr:cNvPr id="5" name="Imagem 2">
          <a:extLst>
            <a:ext uri="{FF2B5EF4-FFF2-40B4-BE49-F238E27FC236}">
              <a16:creationId xmlns:a16="http://schemas.microsoft.com/office/drawing/2014/main" id="{5B684C56-0FCB-D0E6-9B6F-34FDA253027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5386552" y="13384268"/>
          <a:ext cx="2890345" cy="1122333"/>
        </a:xfrm>
        <a:prstGeom prst="rect">
          <a:avLst/>
        </a:prstGeom>
      </xdr:spPr>
    </xdr:pic>
    <xdr:clientData/>
  </xdr:twoCellAnchor>
  <xdr:twoCellAnchor editAs="oneCell">
    <xdr:from>
      <xdr:col>10</xdr:col>
      <xdr:colOff>1</xdr:colOff>
      <xdr:row>32</xdr:row>
      <xdr:rowOff>0</xdr:rowOff>
    </xdr:from>
    <xdr:to>
      <xdr:col>11</xdr:col>
      <xdr:colOff>1320104</xdr:colOff>
      <xdr:row>38</xdr:row>
      <xdr:rowOff>57150</xdr:rowOff>
    </xdr:to>
    <xdr:pic>
      <xdr:nvPicPr>
        <xdr:cNvPr id="13" name="Imagem 3">
          <a:extLst>
            <a:ext uri="{FF2B5EF4-FFF2-40B4-BE49-F238E27FC236}">
              <a16:creationId xmlns:a16="http://schemas.microsoft.com/office/drawing/2014/main" id="{65F05648-C4C3-4C2C-2F2E-2A628F0090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5386553" y="14533836"/>
          <a:ext cx="2853628" cy="1428750"/>
        </a:xfrm>
        <a:prstGeom prst="rect">
          <a:avLst/>
        </a:prstGeom>
      </xdr:spPr>
    </xdr:pic>
    <xdr:clientData/>
  </xdr:twoCellAnchor>
  <xdr:twoCellAnchor editAs="oneCell">
    <xdr:from>
      <xdr:col>13</xdr:col>
      <xdr:colOff>0</xdr:colOff>
      <xdr:row>26</xdr:row>
      <xdr:rowOff>0</xdr:rowOff>
    </xdr:from>
    <xdr:to>
      <xdr:col>15</xdr:col>
      <xdr:colOff>447347</xdr:colOff>
      <xdr:row>31</xdr:row>
      <xdr:rowOff>206792</xdr:rowOff>
    </xdr:to>
    <xdr:pic>
      <xdr:nvPicPr>
        <xdr:cNvPr id="19" name="Imagem 4">
          <a:extLst>
            <a:ext uri="{FF2B5EF4-FFF2-40B4-BE49-F238E27FC236}">
              <a16:creationId xmlns:a16="http://schemas.microsoft.com/office/drawing/2014/main" id="{DE912C8B-4EB6-5C36-B13D-DE8C2C6420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9968405" y="13154353"/>
          <a:ext cx="3514397" cy="1349792"/>
        </a:xfrm>
        <a:prstGeom prst="rect">
          <a:avLst/>
        </a:prstGeom>
      </xdr:spPr>
    </xdr:pic>
    <xdr:clientData/>
  </xdr:twoCellAnchor>
  <xdr:twoCellAnchor editAs="oneCell">
    <xdr:from>
      <xdr:col>13</xdr:col>
      <xdr:colOff>0</xdr:colOff>
      <xdr:row>32</xdr:row>
      <xdr:rowOff>0</xdr:rowOff>
    </xdr:from>
    <xdr:to>
      <xdr:col>15</xdr:col>
      <xdr:colOff>217189</xdr:colOff>
      <xdr:row>38</xdr:row>
      <xdr:rowOff>89995</xdr:rowOff>
    </xdr:to>
    <xdr:pic>
      <xdr:nvPicPr>
        <xdr:cNvPr id="21" name="Imagem 10">
          <a:extLst>
            <a:ext uri="{FF2B5EF4-FFF2-40B4-BE49-F238E27FC236}">
              <a16:creationId xmlns:a16="http://schemas.microsoft.com/office/drawing/2014/main" id="{FE131752-0B3D-DE90-3BD4-9571CD6131A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9968405" y="14533836"/>
          <a:ext cx="3284239" cy="1461595"/>
        </a:xfrm>
        <a:prstGeom prst="rect">
          <a:avLst/>
        </a:prstGeom>
      </xdr:spPr>
    </xdr:pic>
    <xdr:clientData/>
  </xdr:twoCellAnchor>
  <xdr:twoCellAnchor editAs="oneCell">
    <xdr:from>
      <xdr:col>16</xdr:col>
      <xdr:colOff>262757</xdr:colOff>
      <xdr:row>26</xdr:row>
      <xdr:rowOff>0</xdr:rowOff>
    </xdr:from>
    <xdr:to>
      <xdr:col>18</xdr:col>
      <xdr:colOff>186292</xdr:colOff>
      <xdr:row>33</xdr:row>
      <xdr:rowOff>168344</xdr:rowOff>
    </xdr:to>
    <xdr:pic>
      <xdr:nvPicPr>
        <xdr:cNvPr id="27" name="Imagem 12">
          <a:extLst>
            <a:ext uri="{FF2B5EF4-FFF2-40B4-BE49-F238E27FC236}">
              <a16:creationId xmlns:a16="http://schemas.microsoft.com/office/drawing/2014/main" id="{FBD831F1-8AAA-A509-BC87-542E948CD1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14813016" y="13154353"/>
          <a:ext cx="2990585" cy="1768544"/>
        </a:xfrm>
        <a:prstGeom prst="rect">
          <a:avLst/>
        </a:prstGeom>
      </xdr:spPr>
    </xdr:pic>
    <xdr:clientData/>
  </xdr:twoCellAnchor>
  <xdr:twoCellAnchor editAs="oneCell">
    <xdr:from>
      <xdr:col>19</xdr:col>
      <xdr:colOff>0</xdr:colOff>
      <xdr:row>26</xdr:row>
      <xdr:rowOff>1</xdr:rowOff>
    </xdr:from>
    <xdr:to>
      <xdr:col>20</xdr:col>
      <xdr:colOff>840262</xdr:colOff>
      <xdr:row>32</xdr:row>
      <xdr:rowOff>106419</xdr:rowOff>
    </xdr:to>
    <xdr:pic>
      <xdr:nvPicPr>
        <xdr:cNvPr id="29" name="Imagem 14">
          <a:extLst>
            <a:ext uri="{FF2B5EF4-FFF2-40B4-BE49-F238E27FC236}">
              <a16:creationId xmlns:a16="http://schemas.microsoft.com/office/drawing/2014/main" id="{EDCE0EDB-0ECF-917D-3D64-B448D36AF1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19132112" y="13154354"/>
          <a:ext cx="2373787" cy="1478018"/>
        </a:xfrm>
        <a:prstGeom prst="rect">
          <a:avLst/>
        </a:prstGeom>
      </xdr:spPr>
    </xdr:pic>
    <xdr:clientData/>
  </xdr:twoCellAnchor>
</xdr:wsDr>
</file>

<file path=xl/drawings/drawing38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168992</xdr:colOff>
      <xdr:row>1</xdr:row>
      <xdr:rowOff>76814</xdr:rowOff>
    </xdr:from>
    <xdr:to>
      <xdr:col>2</xdr:col>
      <xdr:colOff>1115684</xdr:colOff>
      <xdr:row>3</xdr:row>
      <xdr:rowOff>264968</xdr:rowOff>
    </xdr:to>
    <xdr:pic>
      <xdr:nvPicPr>
        <xdr:cNvPr id="2" name="Imagem 1">
          <a:extLst>
            <a:ext uri="{FF2B5EF4-FFF2-40B4-BE49-F238E27FC236}">
              <a16:creationId xmlns:a16="http://schemas.microsoft.com/office/drawing/2014/main" id="{0D682510-2B3C-4825-9D3F-BF2EC3EAB9E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69042" y="219689"/>
          <a:ext cx="946692" cy="988254"/>
        </a:xfrm>
        <a:prstGeom prst="rect">
          <a:avLst/>
        </a:prstGeom>
      </xdr:spPr>
    </xdr:pic>
    <xdr:clientData/>
  </xdr:twoCellAnchor>
  <xdr:oneCellAnchor>
    <xdr:from>
      <xdr:col>17</xdr:col>
      <xdr:colOff>1223949</xdr:colOff>
      <xdr:row>0</xdr:row>
      <xdr:rowOff>0</xdr:rowOff>
    </xdr:from>
    <xdr:ext cx="646896" cy="677573"/>
    <xdr:pic>
      <xdr:nvPicPr>
        <xdr:cNvPr id="6" name="Gráfico 5" descr="Início com preenchimento sólido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B3A3AB41-DC21-4DC3-9323-26A44351A2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  <a:ext uri="{96DAC541-7B7A-43D3-8B79-37D633B846F1}">
              <asvg:svgBlip xmlns:asvg="http://schemas.microsoft.com/office/drawing/2016/SVG/main" r:embed="rId4"/>
            </a:ext>
          </a:extLst>
        </a:blip>
        <a:stretch>
          <a:fillRect/>
        </a:stretch>
      </xdr:blipFill>
      <xdr:spPr>
        <a:xfrm>
          <a:off x="17321199" y="0"/>
          <a:ext cx="646896" cy="677573"/>
        </a:xfrm>
        <a:prstGeom prst="rect">
          <a:avLst/>
        </a:prstGeom>
      </xdr:spPr>
    </xdr:pic>
    <xdr:clientData/>
  </xdr:oneCellAnchor>
  <xdr:twoCellAnchor>
    <xdr:from>
      <xdr:col>17</xdr:col>
      <xdr:colOff>1077423</xdr:colOff>
      <xdr:row>1</xdr:row>
      <xdr:rowOff>473774</xdr:rowOff>
    </xdr:from>
    <xdr:to>
      <xdr:col>18</xdr:col>
      <xdr:colOff>465102</xdr:colOff>
      <xdr:row>2</xdr:row>
      <xdr:rowOff>188024</xdr:rowOff>
    </xdr:to>
    <xdr:sp macro="" textlink="">
      <xdr:nvSpPr>
        <xdr:cNvPr id="7" name="TextBox 18">
          <a:extLst>
            <a:ext uri="{FF2B5EF4-FFF2-40B4-BE49-F238E27FC236}">
              <a16:creationId xmlns:a16="http://schemas.microsoft.com/office/drawing/2014/main" id="{CDF732F1-1E96-49FA-ACD0-9A4012943D62}"/>
            </a:ext>
          </a:extLst>
        </xdr:cNvPr>
        <xdr:cNvSpPr txBox="1"/>
      </xdr:nvSpPr>
      <xdr:spPr>
        <a:xfrm>
          <a:off x="17174673" y="616649"/>
          <a:ext cx="921204" cy="26670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algn="ctr"/>
          <a:r>
            <a:rPr lang="es-MX" sz="1200">
              <a:solidFill>
                <a:schemeClr val="tx1">
                  <a:lumMod val="75000"/>
                  <a:lumOff val="25000"/>
                </a:schemeClr>
              </a:solidFill>
              <a:latin typeface="Century Gothic" panose="020B0502020202020204" pitchFamily="34" charset="0"/>
            </a:rPr>
            <a:t>Inicio</a:t>
          </a:r>
        </a:p>
      </xdr:txBody>
    </xdr:sp>
    <xdr:clientData/>
  </xdr:twoCellAnchor>
  <xdr:twoCellAnchor>
    <xdr:from>
      <xdr:col>18</xdr:col>
      <xdr:colOff>331751</xdr:colOff>
      <xdr:row>1</xdr:row>
      <xdr:rowOff>487381</xdr:rowOff>
    </xdr:from>
    <xdr:to>
      <xdr:col>18</xdr:col>
      <xdr:colOff>1335959</xdr:colOff>
      <xdr:row>2</xdr:row>
      <xdr:rowOff>232443</xdr:rowOff>
    </xdr:to>
    <xdr:sp macro="" textlink="">
      <xdr:nvSpPr>
        <xdr:cNvPr id="8" name="TextBox 19">
          <a:extLst>
            <a:ext uri="{FF2B5EF4-FFF2-40B4-BE49-F238E27FC236}">
              <a16:creationId xmlns:a16="http://schemas.microsoft.com/office/drawing/2014/main" id="{9290E728-BD15-4A45-8E44-B05C0FFD1758}"/>
            </a:ext>
          </a:extLst>
        </xdr:cNvPr>
        <xdr:cNvSpPr txBox="1"/>
      </xdr:nvSpPr>
      <xdr:spPr>
        <a:xfrm>
          <a:off x="17962526" y="630256"/>
          <a:ext cx="1004208" cy="297512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algn="ctr"/>
          <a:r>
            <a:rPr lang="es-MX" sz="1200">
              <a:solidFill>
                <a:schemeClr val="tx1">
                  <a:lumMod val="75000"/>
                  <a:lumOff val="25000"/>
                </a:schemeClr>
              </a:solidFill>
              <a:latin typeface="Century Gothic" panose="020B0502020202020204" pitchFamily="34" charset="0"/>
            </a:rPr>
            <a:t>Seguiente</a:t>
          </a:r>
        </a:p>
      </xdr:txBody>
    </xdr:sp>
    <xdr:clientData/>
  </xdr:twoCellAnchor>
  <xdr:twoCellAnchor>
    <xdr:from>
      <xdr:col>17</xdr:col>
      <xdr:colOff>307258</xdr:colOff>
      <xdr:row>1</xdr:row>
      <xdr:rowOff>476495</xdr:rowOff>
    </xdr:from>
    <xdr:to>
      <xdr:col>17</xdr:col>
      <xdr:colOff>1311466</xdr:colOff>
      <xdr:row>2</xdr:row>
      <xdr:rowOff>221557</xdr:rowOff>
    </xdr:to>
    <xdr:sp macro="" textlink="">
      <xdr:nvSpPr>
        <xdr:cNvPr id="9" name="TextBox 22">
          <a:extLst>
            <a:ext uri="{FF2B5EF4-FFF2-40B4-BE49-F238E27FC236}">
              <a16:creationId xmlns:a16="http://schemas.microsoft.com/office/drawing/2014/main" id="{12471526-5566-4088-9877-034DAAB6416D}"/>
            </a:ext>
          </a:extLst>
        </xdr:cNvPr>
        <xdr:cNvSpPr txBox="1"/>
      </xdr:nvSpPr>
      <xdr:spPr>
        <a:xfrm>
          <a:off x="16404508" y="619370"/>
          <a:ext cx="1004208" cy="297512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algn="ctr"/>
          <a:r>
            <a:rPr lang="es-MX" sz="1200">
              <a:solidFill>
                <a:schemeClr val="tx1">
                  <a:lumMod val="75000"/>
                  <a:lumOff val="25000"/>
                </a:schemeClr>
              </a:solidFill>
              <a:latin typeface="Century Gothic" panose="020B0502020202020204" pitchFamily="34" charset="0"/>
            </a:rPr>
            <a:t>Anterior</a:t>
          </a:r>
        </a:p>
      </xdr:txBody>
    </xdr:sp>
    <xdr:clientData/>
  </xdr:twoCellAnchor>
  <xdr:twoCellAnchor>
    <xdr:from>
      <xdr:col>18</xdr:col>
      <xdr:colOff>730442</xdr:colOff>
      <xdr:row>0</xdr:row>
      <xdr:rowOff>101773</xdr:rowOff>
    </xdr:from>
    <xdr:to>
      <xdr:col>18</xdr:col>
      <xdr:colOff>1111442</xdr:colOff>
      <xdr:row>1</xdr:row>
      <xdr:rowOff>446563</xdr:rowOff>
    </xdr:to>
    <xdr:sp macro="" textlink="">
      <xdr:nvSpPr>
        <xdr:cNvPr id="10" name="Isosceles Triangle 23">
          <a:hlinkClick xmlns:r="http://schemas.openxmlformats.org/officeDocument/2006/relationships" r:id="rId5"/>
          <a:extLst>
            <a:ext uri="{FF2B5EF4-FFF2-40B4-BE49-F238E27FC236}">
              <a16:creationId xmlns:a16="http://schemas.microsoft.com/office/drawing/2014/main" id="{D6C2CDBC-5347-4BE3-886C-DEA14F29F1D2}"/>
            </a:ext>
          </a:extLst>
        </xdr:cNvPr>
        <xdr:cNvSpPr/>
      </xdr:nvSpPr>
      <xdr:spPr>
        <a:xfrm rot="5400000">
          <a:off x="18307884" y="155106"/>
          <a:ext cx="487665" cy="381000"/>
        </a:xfrm>
        <a:prstGeom prst="triangle">
          <a:avLst/>
        </a:prstGeom>
        <a:solidFill>
          <a:schemeClr val="tx1">
            <a:lumMod val="75000"/>
            <a:lumOff val="25000"/>
          </a:schemeClr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marL="0" indent="0" algn="l"/>
          <a:endParaRPr lang="es-MX" sz="1100">
            <a:solidFill>
              <a:schemeClr val="lt1"/>
            </a:solidFill>
            <a:latin typeface="+mn-lt"/>
            <a:ea typeface="+mn-ea"/>
            <a:cs typeface="+mn-cs"/>
          </a:endParaRPr>
        </a:p>
      </xdr:txBody>
    </xdr:sp>
    <xdr:clientData/>
  </xdr:twoCellAnchor>
  <xdr:twoCellAnchor>
    <xdr:from>
      <xdr:col>17</xdr:col>
      <xdr:colOff>603277</xdr:colOff>
      <xdr:row>0</xdr:row>
      <xdr:rowOff>135420</xdr:rowOff>
    </xdr:from>
    <xdr:to>
      <xdr:col>17</xdr:col>
      <xdr:colOff>984277</xdr:colOff>
      <xdr:row>1</xdr:row>
      <xdr:rowOff>480210</xdr:rowOff>
    </xdr:to>
    <xdr:sp macro="" textlink="">
      <xdr:nvSpPr>
        <xdr:cNvPr id="13" name="Isosceles Triangle 25">
          <a:hlinkClick xmlns:r="http://schemas.openxmlformats.org/officeDocument/2006/relationships" r:id="rId6"/>
          <a:extLst>
            <a:ext uri="{FF2B5EF4-FFF2-40B4-BE49-F238E27FC236}">
              <a16:creationId xmlns:a16="http://schemas.microsoft.com/office/drawing/2014/main" id="{18AA4D58-4E42-4285-9C8F-88EC423F19B0}"/>
            </a:ext>
          </a:extLst>
        </xdr:cNvPr>
        <xdr:cNvSpPr/>
      </xdr:nvSpPr>
      <xdr:spPr>
        <a:xfrm rot="16200000">
          <a:off x="16647194" y="188753"/>
          <a:ext cx="487665" cy="381000"/>
        </a:xfrm>
        <a:prstGeom prst="triangle">
          <a:avLst/>
        </a:prstGeom>
        <a:solidFill>
          <a:schemeClr val="tx1">
            <a:lumMod val="75000"/>
            <a:lumOff val="25000"/>
          </a:schemeClr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marL="0" indent="0" algn="l"/>
          <a:endParaRPr lang="es-MX" sz="1100">
            <a:solidFill>
              <a:schemeClr val="lt1"/>
            </a:solidFill>
            <a:latin typeface="+mn-lt"/>
            <a:ea typeface="+mn-ea"/>
            <a:cs typeface="+mn-cs"/>
          </a:endParaRPr>
        </a:p>
      </xdr:txBody>
    </xdr:sp>
    <xdr:clientData/>
  </xdr:twoCellAnchor>
  <xdr:twoCellAnchor>
    <xdr:from>
      <xdr:col>10</xdr:col>
      <xdr:colOff>46089</xdr:colOff>
      <xdr:row>0</xdr:row>
      <xdr:rowOff>46089</xdr:rowOff>
    </xdr:from>
    <xdr:to>
      <xdr:col>11</xdr:col>
      <xdr:colOff>416027</xdr:colOff>
      <xdr:row>1</xdr:row>
      <xdr:rowOff>200947</xdr:rowOff>
    </xdr:to>
    <xdr:sp macro="" textlink="">
      <xdr:nvSpPr>
        <xdr:cNvPr id="12" name="Retângulo 11">
          <a:hlinkClick xmlns:r="http://schemas.openxmlformats.org/officeDocument/2006/relationships" r:id="rId7"/>
          <a:extLst>
            <a:ext uri="{FF2B5EF4-FFF2-40B4-BE49-F238E27FC236}">
              <a16:creationId xmlns:a16="http://schemas.microsoft.com/office/drawing/2014/main" id="{B3176BF5-F7B1-49AB-9842-EA8D26A21CF3}"/>
            </a:ext>
          </a:extLst>
        </xdr:cNvPr>
        <xdr:cNvSpPr/>
      </xdr:nvSpPr>
      <xdr:spPr>
        <a:xfrm>
          <a:off x="5408664" y="46089"/>
          <a:ext cx="1903463" cy="297733"/>
        </a:xfrm>
        <a:prstGeom prst="rect">
          <a:avLst/>
        </a:prstGeom>
        <a:solidFill>
          <a:schemeClr val="bg1"/>
        </a:solidFill>
        <a:ln>
          <a:solidFill>
            <a:schemeClr val="bg2">
              <a:lumMod val="75000"/>
            </a:schemeClr>
          </a:solidFill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ctr"/>
          <a:r>
            <a:rPr lang="pt-BR" sz="1600" b="1">
              <a:solidFill>
                <a:sysClr val="windowText" lastClr="000000"/>
              </a:solidFill>
              <a:latin typeface="Century Gothic" panose="020B0502020202020204" pitchFamily="34" charset="0"/>
            </a:rPr>
            <a:t>INSTRUÇÕES</a:t>
          </a:r>
        </a:p>
      </xdr:txBody>
    </xdr:sp>
    <xdr:clientData/>
  </xdr:twoCellAnchor>
  <xdr:twoCellAnchor>
    <xdr:from>
      <xdr:col>10</xdr:col>
      <xdr:colOff>215081</xdr:colOff>
      <xdr:row>1</xdr:row>
      <xdr:rowOff>399436</xdr:rowOff>
    </xdr:from>
    <xdr:to>
      <xdr:col>10</xdr:col>
      <xdr:colOff>1198306</xdr:colOff>
      <xdr:row>4</xdr:row>
      <xdr:rowOff>56099</xdr:rowOff>
    </xdr:to>
    <xdr:grpSp>
      <xdr:nvGrpSpPr>
        <xdr:cNvPr id="16" name="Agrupar 5">
          <a:hlinkClick xmlns:r="http://schemas.openxmlformats.org/officeDocument/2006/relationships" r:id="rId8"/>
          <a:extLst>
            <a:ext uri="{FF2B5EF4-FFF2-40B4-BE49-F238E27FC236}">
              <a16:creationId xmlns:a16="http://schemas.microsoft.com/office/drawing/2014/main" id="{27490609-9DDE-48C2-8509-AD1A39283895}"/>
            </a:ext>
          </a:extLst>
        </xdr:cNvPr>
        <xdr:cNvGrpSpPr/>
      </xdr:nvGrpSpPr>
      <xdr:grpSpPr>
        <a:xfrm>
          <a:off x="5853881" y="539136"/>
          <a:ext cx="983225" cy="913963"/>
          <a:chOff x="4970318" y="190500"/>
          <a:chExt cx="1143001" cy="1091045"/>
        </a:xfrm>
      </xdr:grpSpPr>
      <xdr:sp macro="" textlink="">
        <xdr:nvSpPr>
          <xdr:cNvPr id="17" name="Elipse 6">
            <a:extLst>
              <a:ext uri="{FF2B5EF4-FFF2-40B4-BE49-F238E27FC236}">
                <a16:creationId xmlns:a16="http://schemas.microsoft.com/office/drawing/2014/main" id="{0ED43322-6AD8-2F04-11FF-70DC03217E4F}"/>
              </a:ext>
            </a:extLst>
          </xdr:cNvPr>
          <xdr:cNvSpPr/>
        </xdr:nvSpPr>
        <xdr:spPr>
          <a:xfrm>
            <a:off x="4970318" y="190500"/>
            <a:ext cx="1143001" cy="1091045"/>
          </a:xfrm>
          <a:prstGeom prst="ellipse">
            <a:avLst/>
          </a:prstGeom>
          <a:solidFill>
            <a:schemeClr val="bg1"/>
          </a:solidFill>
          <a:ln>
            <a:noFill/>
          </a:ln>
          <a:effectLst>
            <a:outerShdw blurRad="63500" sx="102000" sy="102000" algn="ctr" rotWithShape="0">
              <a:prstClr val="black">
                <a:alpha val="40000"/>
              </a:prstClr>
            </a:outerShdw>
          </a:effectLst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b"/>
          <a:lstStyle/>
          <a:p>
            <a:pPr lvl="0" algn="ctr"/>
            <a:endParaRPr lang="pt-BR" sz="1100">
              <a:latin typeface="Century Gothic" panose="020B0502020202020204" pitchFamily="34" charset="0"/>
            </a:endParaRPr>
          </a:p>
        </xdr:txBody>
      </xdr:sp>
      <xdr:pic>
        <xdr:nvPicPr>
          <xdr:cNvPr id="18" name="Imagem 7">
            <a:extLst>
              <a:ext uri="{FF2B5EF4-FFF2-40B4-BE49-F238E27FC236}">
                <a16:creationId xmlns:a16="http://schemas.microsoft.com/office/drawing/2014/main" id="{ADFF9B4C-7979-D15B-0559-8241593CD79B}"/>
              </a:ext>
            </a:extLst>
          </xdr:cNvPr>
          <xdr:cNvPicPr>
            <a:picLocks noChangeAspect="1"/>
          </xdr:cNvPicPr>
        </xdr:nvPicPr>
        <xdr:blipFill rotWithShape="1">
          <a:blip xmlns:r="http://schemas.openxmlformats.org/officeDocument/2006/relationships" r:embed="rId9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 l="17568" t="15038" r="17568" b="23556"/>
          <a:stretch/>
        </xdr:blipFill>
        <xdr:spPr>
          <a:xfrm>
            <a:off x="5126181" y="259773"/>
            <a:ext cx="831273" cy="848591"/>
          </a:xfrm>
          <a:prstGeom prst="rect">
            <a:avLst/>
          </a:prstGeom>
        </xdr:spPr>
      </xdr:pic>
    </xdr:grpSp>
    <xdr:clientData/>
  </xdr:twoCellAnchor>
  <xdr:twoCellAnchor editAs="oneCell">
    <xdr:from>
      <xdr:col>10</xdr:col>
      <xdr:colOff>1</xdr:colOff>
      <xdr:row>26</xdr:row>
      <xdr:rowOff>1</xdr:rowOff>
    </xdr:from>
    <xdr:to>
      <xdr:col>12</xdr:col>
      <xdr:colOff>471501</xdr:colOff>
      <xdr:row>31</xdr:row>
      <xdr:rowOff>203639</xdr:rowOff>
    </xdr:to>
    <xdr:pic>
      <xdr:nvPicPr>
        <xdr:cNvPr id="4" name="Imagem 2">
          <a:extLst>
            <a:ext uri="{FF2B5EF4-FFF2-40B4-BE49-F238E27FC236}">
              <a16:creationId xmlns:a16="http://schemas.microsoft.com/office/drawing/2014/main" id="{4714C0D5-8318-A11B-D3FD-C24B1C07BFA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5386553" y="13154354"/>
          <a:ext cx="3538550" cy="1346638"/>
        </a:xfrm>
        <a:prstGeom prst="rect">
          <a:avLst/>
        </a:prstGeom>
      </xdr:spPr>
    </xdr:pic>
    <xdr:clientData/>
  </xdr:twoCellAnchor>
  <xdr:twoCellAnchor editAs="oneCell">
    <xdr:from>
      <xdr:col>10</xdr:col>
      <xdr:colOff>0</xdr:colOff>
      <xdr:row>32</xdr:row>
      <xdr:rowOff>0</xdr:rowOff>
    </xdr:from>
    <xdr:to>
      <xdr:col>12</xdr:col>
      <xdr:colOff>373722</xdr:colOff>
      <xdr:row>37</xdr:row>
      <xdr:rowOff>187216</xdr:rowOff>
    </xdr:to>
    <xdr:pic>
      <xdr:nvPicPr>
        <xdr:cNvPr id="11" name="Imagem 3">
          <a:extLst>
            <a:ext uri="{FF2B5EF4-FFF2-40B4-BE49-F238E27FC236}">
              <a16:creationId xmlns:a16="http://schemas.microsoft.com/office/drawing/2014/main" id="{78177AAF-EFAC-D5E6-EB73-170828A027C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5386552" y="14533836"/>
          <a:ext cx="3440772" cy="1330216"/>
        </a:xfrm>
        <a:prstGeom prst="rect">
          <a:avLst/>
        </a:prstGeom>
      </xdr:spPr>
    </xdr:pic>
    <xdr:clientData/>
  </xdr:twoCellAnchor>
  <xdr:twoCellAnchor editAs="oneCell">
    <xdr:from>
      <xdr:col>9</xdr:col>
      <xdr:colOff>98535</xdr:colOff>
      <xdr:row>38</xdr:row>
      <xdr:rowOff>164224</xdr:rowOff>
    </xdr:from>
    <xdr:to>
      <xdr:col>12</xdr:col>
      <xdr:colOff>649343</xdr:colOff>
      <xdr:row>45</xdr:row>
      <xdr:rowOff>20519</xdr:rowOff>
    </xdr:to>
    <xdr:pic>
      <xdr:nvPicPr>
        <xdr:cNvPr id="20" name="Imagem 4">
          <a:extLst>
            <a:ext uri="{FF2B5EF4-FFF2-40B4-BE49-F238E27FC236}">
              <a16:creationId xmlns:a16="http://schemas.microsoft.com/office/drawing/2014/main" id="{861F80EB-BE0D-D190-CC2F-FB4B01D7CF3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5337285" y="16077543"/>
          <a:ext cx="3760733" cy="1456495"/>
        </a:xfrm>
        <a:prstGeom prst="rect">
          <a:avLst/>
        </a:prstGeom>
      </xdr:spPr>
    </xdr:pic>
    <xdr:clientData/>
  </xdr:twoCellAnchor>
  <xdr:twoCellAnchor editAs="oneCell">
    <xdr:from>
      <xdr:col>13</xdr:col>
      <xdr:colOff>0</xdr:colOff>
      <xdr:row>26</xdr:row>
      <xdr:rowOff>0</xdr:rowOff>
    </xdr:from>
    <xdr:to>
      <xdr:col>14</xdr:col>
      <xdr:colOff>407612</xdr:colOff>
      <xdr:row>35</xdr:row>
      <xdr:rowOff>176049</xdr:rowOff>
    </xdr:to>
    <xdr:pic>
      <xdr:nvPicPr>
        <xdr:cNvPr id="22" name="Imagem 10">
          <a:extLst>
            <a:ext uri="{FF2B5EF4-FFF2-40B4-BE49-F238E27FC236}">
              <a16:creationId xmlns:a16="http://schemas.microsoft.com/office/drawing/2014/main" id="{6861622E-FE2C-0786-B212-95E88354D42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9968405" y="13154353"/>
          <a:ext cx="1941137" cy="2233449"/>
        </a:xfrm>
        <a:prstGeom prst="rect">
          <a:avLst/>
        </a:prstGeom>
      </xdr:spPr>
    </xdr:pic>
    <xdr:clientData/>
  </xdr:twoCellAnchor>
  <xdr:twoCellAnchor editAs="oneCell">
    <xdr:from>
      <xdr:col>19</xdr:col>
      <xdr:colOff>49269</xdr:colOff>
      <xdr:row>26</xdr:row>
      <xdr:rowOff>98536</xdr:rowOff>
    </xdr:from>
    <xdr:to>
      <xdr:col>21</xdr:col>
      <xdr:colOff>184589</xdr:colOff>
      <xdr:row>32</xdr:row>
      <xdr:rowOff>175929</xdr:rowOff>
    </xdr:to>
    <xdr:pic>
      <xdr:nvPicPr>
        <xdr:cNvPr id="27" name="Imagem 13">
          <a:extLst>
            <a:ext uri="{FF2B5EF4-FFF2-40B4-BE49-F238E27FC236}">
              <a16:creationId xmlns:a16="http://schemas.microsoft.com/office/drawing/2014/main" id="{D4D8BBEA-8466-0B88-176E-34476158439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19181381" y="13252889"/>
          <a:ext cx="3202370" cy="1448993"/>
        </a:xfrm>
        <a:prstGeom prst="rect">
          <a:avLst/>
        </a:prstGeom>
      </xdr:spPr>
    </xdr:pic>
    <xdr:clientData/>
  </xdr:twoCellAnchor>
  <xdr:twoCellAnchor editAs="oneCell">
    <xdr:from>
      <xdr:col>19</xdr:col>
      <xdr:colOff>2</xdr:colOff>
      <xdr:row>33</xdr:row>
      <xdr:rowOff>0</xdr:rowOff>
    </xdr:from>
    <xdr:to>
      <xdr:col>21</xdr:col>
      <xdr:colOff>775796</xdr:colOff>
      <xdr:row>39</xdr:row>
      <xdr:rowOff>224733</xdr:rowOff>
    </xdr:to>
    <xdr:pic>
      <xdr:nvPicPr>
        <xdr:cNvPr id="30" name="Imagem 14">
          <a:extLst>
            <a:ext uri="{FF2B5EF4-FFF2-40B4-BE49-F238E27FC236}">
              <a16:creationId xmlns:a16="http://schemas.microsoft.com/office/drawing/2014/main" id="{0AAD538E-797F-7F27-6637-3B89EE4AA8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19132114" y="14763750"/>
          <a:ext cx="3842844" cy="1596333"/>
        </a:xfrm>
        <a:prstGeom prst="rect">
          <a:avLst/>
        </a:prstGeom>
      </xdr:spPr>
    </xdr:pic>
    <xdr:clientData/>
  </xdr:twoCellAnchor>
</xdr:wsDr>
</file>

<file path=xl/drawings/drawing39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168992</xdr:colOff>
      <xdr:row>1</xdr:row>
      <xdr:rowOff>76814</xdr:rowOff>
    </xdr:from>
    <xdr:to>
      <xdr:col>2</xdr:col>
      <xdr:colOff>1115684</xdr:colOff>
      <xdr:row>3</xdr:row>
      <xdr:rowOff>264968</xdr:rowOff>
    </xdr:to>
    <xdr:pic>
      <xdr:nvPicPr>
        <xdr:cNvPr id="2" name="Imagem 1">
          <a:extLst>
            <a:ext uri="{FF2B5EF4-FFF2-40B4-BE49-F238E27FC236}">
              <a16:creationId xmlns:a16="http://schemas.microsoft.com/office/drawing/2014/main" id="{8885313F-A9B4-4B94-B5DC-DAB429E316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69042" y="219689"/>
          <a:ext cx="946692" cy="988254"/>
        </a:xfrm>
        <a:prstGeom prst="rect">
          <a:avLst/>
        </a:prstGeom>
      </xdr:spPr>
    </xdr:pic>
    <xdr:clientData/>
  </xdr:twoCellAnchor>
  <xdr:oneCellAnchor>
    <xdr:from>
      <xdr:col>17</xdr:col>
      <xdr:colOff>1223949</xdr:colOff>
      <xdr:row>0</xdr:row>
      <xdr:rowOff>0</xdr:rowOff>
    </xdr:from>
    <xdr:ext cx="646896" cy="677573"/>
    <xdr:pic>
      <xdr:nvPicPr>
        <xdr:cNvPr id="6" name="Gráfico 5" descr="Início com preenchimento sólido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F630C0C3-5B70-4A65-8593-2B0FB42451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  <a:ext uri="{96DAC541-7B7A-43D3-8B79-37D633B846F1}">
              <asvg:svgBlip xmlns:asvg="http://schemas.microsoft.com/office/drawing/2016/SVG/main" r:embed="rId4"/>
            </a:ext>
          </a:extLst>
        </a:blip>
        <a:stretch>
          <a:fillRect/>
        </a:stretch>
      </xdr:blipFill>
      <xdr:spPr>
        <a:xfrm>
          <a:off x="17321199" y="0"/>
          <a:ext cx="646896" cy="677573"/>
        </a:xfrm>
        <a:prstGeom prst="rect">
          <a:avLst/>
        </a:prstGeom>
      </xdr:spPr>
    </xdr:pic>
    <xdr:clientData/>
  </xdr:oneCellAnchor>
  <xdr:twoCellAnchor>
    <xdr:from>
      <xdr:col>17</xdr:col>
      <xdr:colOff>1077423</xdr:colOff>
      <xdr:row>1</xdr:row>
      <xdr:rowOff>473774</xdr:rowOff>
    </xdr:from>
    <xdr:to>
      <xdr:col>18</xdr:col>
      <xdr:colOff>465102</xdr:colOff>
      <xdr:row>2</xdr:row>
      <xdr:rowOff>188024</xdr:rowOff>
    </xdr:to>
    <xdr:sp macro="" textlink="">
      <xdr:nvSpPr>
        <xdr:cNvPr id="7" name="TextBox 18">
          <a:extLst>
            <a:ext uri="{FF2B5EF4-FFF2-40B4-BE49-F238E27FC236}">
              <a16:creationId xmlns:a16="http://schemas.microsoft.com/office/drawing/2014/main" id="{19A8BB8C-BC45-4FE4-8604-4709E0A5F698}"/>
            </a:ext>
          </a:extLst>
        </xdr:cNvPr>
        <xdr:cNvSpPr txBox="1"/>
      </xdr:nvSpPr>
      <xdr:spPr>
        <a:xfrm>
          <a:off x="17174673" y="616649"/>
          <a:ext cx="921204" cy="26670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algn="ctr"/>
          <a:r>
            <a:rPr lang="es-MX" sz="1200">
              <a:solidFill>
                <a:schemeClr val="tx1">
                  <a:lumMod val="75000"/>
                  <a:lumOff val="25000"/>
                </a:schemeClr>
              </a:solidFill>
              <a:latin typeface="Century Gothic" panose="020B0502020202020204" pitchFamily="34" charset="0"/>
            </a:rPr>
            <a:t>Inicio</a:t>
          </a:r>
        </a:p>
      </xdr:txBody>
    </xdr:sp>
    <xdr:clientData/>
  </xdr:twoCellAnchor>
  <xdr:twoCellAnchor>
    <xdr:from>
      <xdr:col>18</xdr:col>
      <xdr:colOff>331751</xdr:colOff>
      <xdr:row>1</xdr:row>
      <xdr:rowOff>487381</xdr:rowOff>
    </xdr:from>
    <xdr:to>
      <xdr:col>18</xdr:col>
      <xdr:colOff>1335959</xdr:colOff>
      <xdr:row>2</xdr:row>
      <xdr:rowOff>232443</xdr:rowOff>
    </xdr:to>
    <xdr:sp macro="" textlink="">
      <xdr:nvSpPr>
        <xdr:cNvPr id="8" name="TextBox 19">
          <a:extLst>
            <a:ext uri="{FF2B5EF4-FFF2-40B4-BE49-F238E27FC236}">
              <a16:creationId xmlns:a16="http://schemas.microsoft.com/office/drawing/2014/main" id="{2C0581C4-CA5A-4441-B800-F0DEB2E01FA0}"/>
            </a:ext>
          </a:extLst>
        </xdr:cNvPr>
        <xdr:cNvSpPr txBox="1"/>
      </xdr:nvSpPr>
      <xdr:spPr>
        <a:xfrm>
          <a:off x="17962526" y="630256"/>
          <a:ext cx="1004208" cy="297512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algn="ctr"/>
          <a:r>
            <a:rPr lang="es-MX" sz="1200">
              <a:solidFill>
                <a:schemeClr val="tx1">
                  <a:lumMod val="75000"/>
                  <a:lumOff val="25000"/>
                </a:schemeClr>
              </a:solidFill>
              <a:latin typeface="Century Gothic" panose="020B0502020202020204" pitchFamily="34" charset="0"/>
            </a:rPr>
            <a:t>Seguiente</a:t>
          </a:r>
        </a:p>
      </xdr:txBody>
    </xdr:sp>
    <xdr:clientData/>
  </xdr:twoCellAnchor>
  <xdr:twoCellAnchor>
    <xdr:from>
      <xdr:col>17</xdr:col>
      <xdr:colOff>307258</xdr:colOff>
      <xdr:row>1</xdr:row>
      <xdr:rowOff>476495</xdr:rowOff>
    </xdr:from>
    <xdr:to>
      <xdr:col>17</xdr:col>
      <xdr:colOff>1311466</xdr:colOff>
      <xdr:row>2</xdr:row>
      <xdr:rowOff>221557</xdr:rowOff>
    </xdr:to>
    <xdr:sp macro="" textlink="">
      <xdr:nvSpPr>
        <xdr:cNvPr id="9" name="TextBox 22">
          <a:extLst>
            <a:ext uri="{FF2B5EF4-FFF2-40B4-BE49-F238E27FC236}">
              <a16:creationId xmlns:a16="http://schemas.microsoft.com/office/drawing/2014/main" id="{BF47E1C9-1A57-4013-9ADA-A5A9F7908721}"/>
            </a:ext>
          </a:extLst>
        </xdr:cNvPr>
        <xdr:cNvSpPr txBox="1"/>
      </xdr:nvSpPr>
      <xdr:spPr>
        <a:xfrm>
          <a:off x="16404508" y="619370"/>
          <a:ext cx="1004208" cy="297512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algn="ctr"/>
          <a:r>
            <a:rPr lang="es-MX" sz="1200">
              <a:solidFill>
                <a:schemeClr val="tx1">
                  <a:lumMod val="75000"/>
                  <a:lumOff val="25000"/>
                </a:schemeClr>
              </a:solidFill>
              <a:latin typeface="Century Gothic" panose="020B0502020202020204" pitchFamily="34" charset="0"/>
            </a:rPr>
            <a:t>Anterior</a:t>
          </a:r>
        </a:p>
      </xdr:txBody>
    </xdr:sp>
    <xdr:clientData/>
  </xdr:twoCellAnchor>
  <xdr:twoCellAnchor>
    <xdr:from>
      <xdr:col>18</xdr:col>
      <xdr:colOff>730442</xdr:colOff>
      <xdr:row>0</xdr:row>
      <xdr:rowOff>101773</xdr:rowOff>
    </xdr:from>
    <xdr:to>
      <xdr:col>18</xdr:col>
      <xdr:colOff>1111442</xdr:colOff>
      <xdr:row>1</xdr:row>
      <xdr:rowOff>446563</xdr:rowOff>
    </xdr:to>
    <xdr:sp macro="" textlink="">
      <xdr:nvSpPr>
        <xdr:cNvPr id="10" name="Isosceles Triangle 23">
          <a:hlinkClick xmlns:r="http://schemas.openxmlformats.org/officeDocument/2006/relationships" r:id="rId5"/>
          <a:extLst>
            <a:ext uri="{FF2B5EF4-FFF2-40B4-BE49-F238E27FC236}">
              <a16:creationId xmlns:a16="http://schemas.microsoft.com/office/drawing/2014/main" id="{3CE967FF-0332-4F4B-BF1E-C55174F80D53}"/>
            </a:ext>
          </a:extLst>
        </xdr:cNvPr>
        <xdr:cNvSpPr/>
      </xdr:nvSpPr>
      <xdr:spPr>
        <a:xfrm rot="5400000">
          <a:off x="18307884" y="155106"/>
          <a:ext cx="487665" cy="381000"/>
        </a:xfrm>
        <a:prstGeom prst="triangle">
          <a:avLst/>
        </a:prstGeom>
        <a:solidFill>
          <a:schemeClr val="tx1">
            <a:lumMod val="75000"/>
            <a:lumOff val="25000"/>
          </a:schemeClr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marL="0" indent="0" algn="l"/>
          <a:endParaRPr lang="es-MX" sz="1100">
            <a:solidFill>
              <a:schemeClr val="lt1"/>
            </a:solidFill>
            <a:latin typeface="+mn-lt"/>
            <a:ea typeface="+mn-ea"/>
            <a:cs typeface="+mn-cs"/>
          </a:endParaRPr>
        </a:p>
      </xdr:txBody>
    </xdr:sp>
    <xdr:clientData/>
  </xdr:twoCellAnchor>
  <xdr:twoCellAnchor>
    <xdr:from>
      <xdr:col>17</xdr:col>
      <xdr:colOff>603277</xdr:colOff>
      <xdr:row>0</xdr:row>
      <xdr:rowOff>135420</xdr:rowOff>
    </xdr:from>
    <xdr:to>
      <xdr:col>17</xdr:col>
      <xdr:colOff>984277</xdr:colOff>
      <xdr:row>1</xdr:row>
      <xdr:rowOff>480210</xdr:rowOff>
    </xdr:to>
    <xdr:sp macro="" textlink="">
      <xdr:nvSpPr>
        <xdr:cNvPr id="16" name="Isosceles Triangle 25">
          <a:hlinkClick xmlns:r="http://schemas.openxmlformats.org/officeDocument/2006/relationships" r:id="rId6"/>
          <a:extLst>
            <a:ext uri="{FF2B5EF4-FFF2-40B4-BE49-F238E27FC236}">
              <a16:creationId xmlns:a16="http://schemas.microsoft.com/office/drawing/2014/main" id="{876D5A87-8B3A-4F0A-9B77-EC5E1596E6B9}"/>
            </a:ext>
          </a:extLst>
        </xdr:cNvPr>
        <xdr:cNvSpPr/>
      </xdr:nvSpPr>
      <xdr:spPr>
        <a:xfrm rot="16200000">
          <a:off x="16647194" y="188753"/>
          <a:ext cx="487665" cy="381000"/>
        </a:xfrm>
        <a:prstGeom prst="triangle">
          <a:avLst/>
        </a:prstGeom>
        <a:solidFill>
          <a:schemeClr val="tx1">
            <a:lumMod val="75000"/>
            <a:lumOff val="25000"/>
          </a:schemeClr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marL="0" indent="0" algn="l"/>
          <a:endParaRPr lang="es-MX" sz="1100">
            <a:solidFill>
              <a:schemeClr val="lt1"/>
            </a:solidFill>
            <a:latin typeface="+mn-lt"/>
            <a:ea typeface="+mn-ea"/>
            <a:cs typeface="+mn-cs"/>
          </a:endParaRPr>
        </a:p>
      </xdr:txBody>
    </xdr:sp>
    <xdr:clientData/>
  </xdr:twoCellAnchor>
  <xdr:twoCellAnchor>
    <xdr:from>
      <xdr:col>10</xdr:col>
      <xdr:colOff>46089</xdr:colOff>
      <xdr:row>0</xdr:row>
      <xdr:rowOff>46089</xdr:rowOff>
    </xdr:from>
    <xdr:to>
      <xdr:col>11</xdr:col>
      <xdr:colOff>416027</xdr:colOff>
      <xdr:row>1</xdr:row>
      <xdr:rowOff>200947</xdr:rowOff>
    </xdr:to>
    <xdr:sp macro="" textlink="">
      <xdr:nvSpPr>
        <xdr:cNvPr id="12" name="Retângulo 11">
          <a:hlinkClick xmlns:r="http://schemas.openxmlformats.org/officeDocument/2006/relationships" r:id="rId7"/>
          <a:extLst>
            <a:ext uri="{FF2B5EF4-FFF2-40B4-BE49-F238E27FC236}">
              <a16:creationId xmlns:a16="http://schemas.microsoft.com/office/drawing/2014/main" id="{C51E92E6-3558-4C18-8903-DCEC6841EBED}"/>
            </a:ext>
          </a:extLst>
        </xdr:cNvPr>
        <xdr:cNvSpPr/>
      </xdr:nvSpPr>
      <xdr:spPr>
        <a:xfrm>
          <a:off x="5408664" y="46089"/>
          <a:ext cx="1903463" cy="297733"/>
        </a:xfrm>
        <a:prstGeom prst="rect">
          <a:avLst/>
        </a:prstGeom>
        <a:solidFill>
          <a:schemeClr val="bg1"/>
        </a:solidFill>
        <a:ln>
          <a:solidFill>
            <a:schemeClr val="bg2">
              <a:lumMod val="75000"/>
            </a:schemeClr>
          </a:solidFill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ctr"/>
          <a:r>
            <a:rPr lang="pt-BR" sz="1600" b="1">
              <a:solidFill>
                <a:sysClr val="windowText" lastClr="000000"/>
              </a:solidFill>
              <a:latin typeface="Century Gothic" panose="020B0502020202020204" pitchFamily="34" charset="0"/>
            </a:rPr>
            <a:t>INSTRUÇÕES</a:t>
          </a:r>
        </a:p>
      </xdr:txBody>
    </xdr:sp>
    <xdr:clientData/>
  </xdr:twoCellAnchor>
  <xdr:twoCellAnchor>
    <xdr:from>
      <xdr:col>10</xdr:col>
      <xdr:colOff>168992</xdr:colOff>
      <xdr:row>1</xdr:row>
      <xdr:rowOff>430162</xdr:rowOff>
    </xdr:from>
    <xdr:to>
      <xdr:col>10</xdr:col>
      <xdr:colOff>1152217</xdr:colOff>
      <xdr:row>4</xdr:row>
      <xdr:rowOff>86825</xdr:rowOff>
    </xdr:to>
    <xdr:grpSp>
      <xdr:nvGrpSpPr>
        <xdr:cNvPr id="17" name="Agrupar 5">
          <a:hlinkClick xmlns:r="http://schemas.openxmlformats.org/officeDocument/2006/relationships" r:id="rId8"/>
          <a:extLst>
            <a:ext uri="{FF2B5EF4-FFF2-40B4-BE49-F238E27FC236}">
              <a16:creationId xmlns:a16="http://schemas.microsoft.com/office/drawing/2014/main" id="{CA8D33DE-28DD-45D5-B255-7275366D1B23}"/>
            </a:ext>
          </a:extLst>
        </xdr:cNvPr>
        <xdr:cNvGrpSpPr/>
      </xdr:nvGrpSpPr>
      <xdr:grpSpPr>
        <a:xfrm>
          <a:off x="5807792" y="569862"/>
          <a:ext cx="983225" cy="913963"/>
          <a:chOff x="4970318" y="190500"/>
          <a:chExt cx="1143001" cy="1091045"/>
        </a:xfrm>
      </xdr:grpSpPr>
      <xdr:sp macro="" textlink="">
        <xdr:nvSpPr>
          <xdr:cNvPr id="18" name="Elipse 6">
            <a:extLst>
              <a:ext uri="{FF2B5EF4-FFF2-40B4-BE49-F238E27FC236}">
                <a16:creationId xmlns:a16="http://schemas.microsoft.com/office/drawing/2014/main" id="{E35EF574-4715-6802-9B1E-1B2DD7BCE29A}"/>
              </a:ext>
            </a:extLst>
          </xdr:cNvPr>
          <xdr:cNvSpPr/>
        </xdr:nvSpPr>
        <xdr:spPr>
          <a:xfrm>
            <a:off x="4970318" y="190500"/>
            <a:ext cx="1143001" cy="1091045"/>
          </a:xfrm>
          <a:prstGeom prst="ellipse">
            <a:avLst/>
          </a:prstGeom>
          <a:solidFill>
            <a:schemeClr val="bg1"/>
          </a:solidFill>
          <a:ln>
            <a:noFill/>
          </a:ln>
          <a:effectLst>
            <a:outerShdw blurRad="63500" sx="102000" sy="102000" algn="ctr" rotWithShape="0">
              <a:prstClr val="black">
                <a:alpha val="40000"/>
              </a:prstClr>
            </a:outerShdw>
          </a:effectLst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b"/>
          <a:lstStyle/>
          <a:p>
            <a:pPr lvl="0" algn="ctr"/>
            <a:endParaRPr lang="pt-BR" sz="1100">
              <a:latin typeface="Century Gothic" panose="020B0502020202020204" pitchFamily="34" charset="0"/>
            </a:endParaRPr>
          </a:p>
        </xdr:txBody>
      </xdr:sp>
      <xdr:pic>
        <xdr:nvPicPr>
          <xdr:cNvPr id="19" name="Imagem 7">
            <a:extLst>
              <a:ext uri="{FF2B5EF4-FFF2-40B4-BE49-F238E27FC236}">
                <a16:creationId xmlns:a16="http://schemas.microsoft.com/office/drawing/2014/main" id="{2E425D80-B4C5-E83E-5885-234AE24D0109}"/>
              </a:ext>
            </a:extLst>
          </xdr:cNvPr>
          <xdr:cNvPicPr>
            <a:picLocks noChangeAspect="1"/>
          </xdr:cNvPicPr>
        </xdr:nvPicPr>
        <xdr:blipFill rotWithShape="1">
          <a:blip xmlns:r="http://schemas.openxmlformats.org/officeDocument/2006/relationships" r:embed="rId9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 l="17568" t="15038" r="17568" b="23556"/>
          <a:stretch/>
        </xdr:blipFill>
        <xdr:spPr>
          <a:xfrm>
            <a:off x="5126181" y="259773"/>
            <a:ext cx="831273" cy="848591"/>
          </a:xfrm>
          <a:prstGeom prst="rect">
            <a:avLst/>
          </a:prstGeom>
        </xdr:spPr>
      </xdr:pic>
    </xdr:grpSp>
    <xdr:clientData/>
  </xdr:twoCellAnchor>
  <xdr:twoCellAnchor editAs="oneCell">
    <xdr:from>
      <xdr:col>13</xdr:col>
      <xdr:colOff>344871</xdr:colOff>
      <xdr:row>26</xdr:row>
      <xdr:rowOff>82112</xdr:rowOff>
    </xdr:from>
    <xdr:to>
      <xdr:col>15</xdr:col>
      <xdr:colOff>510522</xdr:colOff>
      <xdr:row>34</xdr:row>
      <xdr:rowOff>174735</xdr:rowOff>
    </xdr:to>
    <xdr:pic>
      <xdr:nvPicPr>
        <xdr:cNvPr id="5" name="Imagem 2">
          <a:extLst>
            <a:ext uri="{FF2B5EF4-FFF2-40B4-BE49-F238E27FC236}">
              <a16:creationId xmlns:a16="http://schemas.microsoft.com/office/drawing/2014/main" id="{8172F0E2-7A55-FE56-ABFD-5EFB10143C1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10313276" y="13236465"/>
          <a:ext cx="3232701" cy="1921423"/>
        </a:xfrm>
        <a:prstGeom prst="rect">
          <a:avLst/>
        </a:prstGeom>
      </xdr:spPr>
    </xdr:pic>
    <xdr:clientData/>
  </xdr:twoCellAnchor>
  <xdr:twoCellAnchor editAs="oneCell">
    <xdr:from>
      <xdr:col>13</xdr:col>
      <xdr:colOff>279181</xdr:colOff>
      <xdr:row>34</xdr:row>
      <xdr:rowOff>114957</xdr:rowOff>
    </xdr:from>
    <xdr:to>
      <xdr:col>15</xdr:col>
      <xdr:colOff>660838</xdr:colOff>
      <xdr:row>40</xdr:row>
      <xdr:rowOff>29112</xdr:rowOff>
    </xdr:to>
    <xdr:pic>
      <xdr:nvPicPr>
        <xdr:cNvPr id="15" name="Imagem 3">
          <a:extLst>
            <a:ext uri="{FF2B5EF4-FFF2-40B4-BE49-F238E27FC236}">
              <a16:creationId xmlns:a16="http://schemas.microsoft.com/office/drawing/2014/main" id="{439A9830-4563-6FC1-8860-4DB97080515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10247586" y="15108621"/>
          <a:ext cx="3448707" cy="1285755"/>
        </a:xfrm>
        <a:prstGeom prst="rect">
          <a:avLst/>
        </a:prstGeom>
      </xdr:spPr>
    </xdr:pic>
    <xdr:clientData/>
  </xdr:twoCellAnchor>
  <xdr:twoCellAnchor editAs="oneCell">
    <xdr:from>
      <xdr:col>13</xdr:col>
      <xdr:colOff>0</xdr:colOff>
      <xdr:row>40</xdr:row>
      <xdr:rowOff>16421</xdr:rowOff>
    </xdr:from>
    <xdr:to>
      <xdr:col>14</xdr:col>
      <xdr:colOff>1488199</xdr:colOff>
      <xdr:row>47</xdr:row>
      <xdr:rowOff>5617</xdr:rowOff>
    </xdr:to>
    <xdr:pic>
      <xdr:nvPicPr>
        <xdr:cNvPr id="22" name="Imagem 4">
          <a:extLst>
            <a:ext uri="{FF2B5EF4-FFF2-40B4-BE49-F238E27FC236}">
              <a16:creationId xmlns:a16="http://schemas.microsoft.com/office/drawing/2014/main" id="{5ED2A1F6-F735-2AED-489A-218760B2C3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9968405" y="16389568"/>
          <a:ext cx="3021724" cy="1589396"/>
        </a:xfrm>
        <a:prstGeom prst="rect">
          <a:avLst/>
        </a:prstGeom>
      </xdr:spPr>
    </xdr:pic>
    <xdr:clientData/>
  </xdr:twoCellAnchor>
</xdr:wsDr>
</file>

<file path=xl/drawings/drawing40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168992</xdr:colOff>
      <xdr:row>1</xdr:row>
      <xdr:rowOff>76814</xdr:rowOff>
    </xdr:from>
    <xdr:to>
      <xdr:col>2</xdr:col>
      <xdr:colOff>1115684</xdr:colOff>
      <xdr:row>3</xdr:row>
      <xdr:rowOff>264968</xdr:rowOff>
    </xdr:to>
    <xdr:pic>
      <xdr:nvPicPr>
        <xdr:cNvPr id="2" name="Imagem 1">
          <a:extLst>
            <a:ext uri="{FF2B5EF4-FFF2-40B4-BE49-F238E27FC236}">
              <a16:creationId xmlns:a16="http://schemas.microsoft.com/office/drawing/2014/main" id="{085082B0-4618-429E-82BB-A4C330E0C3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69042" y="219689"/>
          <a:ext cx="946692" cy="988254"/>
        </a:xfrm>
        <a:prstGeom prst="rect">
          <a:avLst/>
        </a:prstGeom>
      </xdr:spPr>
    </xdr:pic>
    <xdr:clientData/>
  </xdr:twoCellAnchor>
  <xdr:oneCellAnchor>
    <xdr:from>
      <xdr:col>17</xdr:col>
      <xdr:colOff>1223949</xdr:colOff>
      <xdr:row>0</xdr:row>
      <xdr:rowOff>0</xdr:rowOff>
    </xdr:from>
    <xdr:ext cx="646896" cy="677573"/>
    <xdr:pic>
      <xdr:nvPicPr>
        <xdr:cNvPr id="6" name="Gráfico 5" descr="Início com preenchimento sólido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2C6BC9CC-0870-47E5-AA38-CC74361D9B2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  <a:ext uri="{96DAC541-7B7A-43D3-8B79-37D633B846F1}">
              <asvg:svgBlip xmlns:asvg="http://schemas.microsoft.com/office/drawing/2016/SVG/main" r:embed="rId4"/>
            </a:ext>
          </a:extLst>
        </a:blip>
        <a:stretch>
          <a:fillRect/>
        </a:stretch>
      </xdr:blipFill>
      <xdr:spPr>
        <a:xfrm>
          <a:off x="17321199" y="0"/>
          <a:ext cx="646896" cy="677573"/>
        </a:xfrm>
        <a:prstGeom prst="rect">
          <a:avLst/>
        </a:prstGeom>
      </xdr:spPr>
    </xdr:pic>
    <xdr:clientData/>
  </xdr:oneCellAnchor>
  <xdr:twoCellAnchor>
    <xdr:from>
      <xdr:col>17</xdr:col>
      <xdr:colOff>1077423</xdr:colOff>
      <xdr:row>1</xdr:row>
      <xdr:rowOff>473774</xdr:rowOff>
    </xdr:from>
    <xdr:to>
      <xdr:col>18</xdr:col>
      <xdr:colOff>465102</xdr:colOff>
      <xdr:row>2</xdr:row>
      <xdr:rowOff>188024</xdr:rowOff>
    </xdr:to>
    <xdr:sp macro="" textlink="">
      <xdr:nvSpPr>
        <xdr:cNvPr id="7" name="TextBox 18">
          <a:extLst>
            <a:ext uri="{FF2B5EF4-FFF2-40B4-BE49-F238E27FC236}">
              <a16:creationId xmlns:a16="http://schemas.microsoft.com/office/drawing/2014/main" id="{4F66D7D2-0B88-4456-9315-B8BBC1DBB0E0}"/>
            </a:ext>
          </a:extLst>
        </xdr:cNvPr>
        <xdr:cNvSpPr txBox="1"/>
      </xdr:nvSpPr>
      <xdr:spPr>
        <a:xfrm>
          <a:off x="17174673" y="616649"/>
          <a:ext cx="921204" cy="26670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algn="ctr"/>
          <a:r>
            <a:rPr lang="es-MX" sz="1200">
              <a:solidFill>
                <a:schemeClr val="tx1">
                  <a:lumMod val="75000"/>
                  <a:lumOff val="25000"/>
                </a:schemeClr>
              </a:solidFill>
              <a:latin typeface="Century Gothic" panose="020B0502020202020204" pitchFamily="34" charset="0"/>
            </a:rPr>
            <a:t>Inicio</a:t>
          </a:r>
        </a:p>
      </xdr:txBody>
    </xdr:sp>
    <xdr:clientData/>
  </xdr:twoCellAnchor>
  <xdr:twoCellAnchor>
    <xdr:from>
      <xdr:col>18</xdr:col>
      <xdr:colOff>331751</xdr:colOff>
      <xdr:row>1</xdr:row>
      <xdr:rowOff>487381</xdr:rowOff>
    </xdr:from>
    <xdr:to>
      <xdr:col>18</xdr:col>
      <xdr:colOff>1335959</xdr:colOff>
      <xdr:row>2</xdr:row>
      <xdr:rowOff>232443</xdr:rowOff>
    </xdr:to>
    <xdr:sp macro="" textlink="">
      <xdr:nvSpPr>
        <xdr:cNvPr id="8" name="TextBox 19">
          <a:extLst>
            <a:ext uri="{FF2B5EF4-FFF2-40B4-BE49-F238E27FC236}">
              <a16:creationId xmlns:a16="http://schemas.microsoft.com/office/drawing/2014/main" id="{733A13B3-107F-4946-9DD7-8BFE600835BC}"/>
            </a:ext>
          </a:extLst>
        </xdr:cNvPr>
        <xdr:cNvSpPr txBox="1"/>
      </xdr:nvSpPr>
      <xdr:spPr>
        <a:xfrm>
          <a:off x="17962526" y="630256"/>
          <a:ext cx="1004208" cy="297512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algn="ctr"/>
          <a:r>
            <a:rPr lang="es-MX" sz="1200">
              <a:solidFill>
                <a:schemeClr val="tx1">
                  <a:lumMod val="75000"/>
                  <a:lumOff val="25000"/>
                </a:schemeClr>
              </a:solidFill>
              <a:latin typeface="Century Gothic" panose="020B0502020202020204" pitchFamily="34" charset="0"/>
            </a:rPr>
            <a:t>Seguiente</a:t>
          </a:r>
        </a:p>
      </xdr:txBody>
    </xdr:sp>
    <xdr:clientData/>
  </xdr:twoCellAnchor>
  <xdr:twoCellAnchor>
    <xdr:from>
      <xdr:col>17</xdr:col>
      <xdr:colOff>307258</xdr:colOff>
      <xdr:row>1</xdr:row>
      <xdr:rowOff>476495</xdr:rowOff>
    </xdr:from>
    <xdr:to>
      <xdr:col>17</xdr:col>
      <xdr:colOff>1311466</xdr:colOff>
      <xdr:row>2</xdr:row>
      <xdr:rowOff>221557</xdr:rowOff>
    </xdr:to>
    <xdr:sp macro="" textlink="">
      <xdr:nvSpPr>
        <xdr:cNvPr id="9" name="TextBox 22">
          <a:extLst>
            <a:ext uri="{FF2B5EF4-FFF2-40B4-BE49-F238E27FC236}">
              <a16:creationId xmlns:a16="http://schemas.microsoft.com/office/drawing/2014/main" id="{2B25FEDA-581E-4E76-8750-AC5956F4CB7C}"/>
            </a:ext>
          </a:extLst>
        </xdr:cNvPr>
        <xdr:cNvSpPr txBox="1"/>
      </xdr:nvSpPr>
      <xdr:spPr>
        <a:xfrm>
          <a:off x="16404508" y="619370"/>
          <a:ext cx="1004208" cy="297512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algn="ctr"/>
          <a:r>
            <a:rPr lang="es-MX" sz="1200">
              <a:solidFill>
                <a:schemeClr val="tx1">
                  <a:lumMod val="75000"/>
                  <a:lumOff val="25000"/>
                </a:schemeClr>
              </a:solidFill>
              <a:latin typeface="Century Gothic" panose="020B0502020202020204" pitchFamily="34" charset="0"/>
            </a:rPr>
            <a:t>Anterior</a:t>
          </a:r>
        </a:p>
      </xdr:txBody>
    </xdr:sp>
    <xdr:clientData/>
  </xdr:twoCellAnchor>
  <xdr:twoCellAnchor>
    <xdr:from>
      <xdr:col>18</xdr:col>
      <xdr:colOff>730442</xdr:colOff>
      <xdr:row>0</xdr:row>
      <xdr:rowOff>101773</xdr:rowOff>
    </xdr:from>
    <xdr:to>
      <xdr:col>18</xdr:col>
      <xdr:colOff>1111442</xdr:colOff>
      <xdr:row>1</xdr:row>
      <xdr:rowOff>446563</xdr:rowOff>
    </xdr:to>
    <xdr:sp macro="" textlink="">
      <xdr:nvSpPr>
        <xdr:cNvPr id="10" name="Isosceles Triangle 23">
          <a:hlinkClick xmlns:r="http://schemas.openxmlformats.org/officeDocument/2006/relationships" r:id="rId5"/>
          <a:extLst>
            <a:ext uri="{FF2B5EF4-FFF2-40B4-BE49-F238E27FC236}">
              <a16:creationId xmlns:a16="http://schemas.microsoft.com/office/drawing/2014/main" id="{F63F47C3-16DF-4DE3-B103-759900D55B50}"/>
            </a:ext>
          </a:extLst>
        </xdr:cNvPr>
        <xdr:cNvSpPr/>
      </xdr:nvSpPr>
      <xdr:spPr>
        <a:xfrm rot="5400000">
          <a:off x="18307884" y="155106"/>
          <a:ext cx="487665" cy="381000"/>
        </a:xfrm>
        <a:prstGeom prst="triangle">
          <a:avLst/>
        </a:prstGeom>
        <a:solidFill>
          <a:schemeClr val="tx1">
            <a:lumMod val="75000"/>
            <a:lumOff val="25000"/>
          </a:schemeClr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marL="0" indent="0" algn="l"/>
          <a:endParaRPr lang="es-MX" sz="1100">
            <a:solidFill>
              <a:schemeClr val="lt1"/>
            </a:solidFill>
            <a:latin typeface="+mn-lt"/>
            <a:ea typeface="+mn-ea"/>
            <a:cs typeface="+mn-cs"/>
          </a:endParaRPr>
        </a:p>
      </xdr:txBody>
    </xdr:sp>
    <xdr:clientData/>
  </xdr:twoCellAnchor>
  <xdr:twoCellAnchor>
    <xdr:from>
      <xdr:col>17</xdr:col>
      <xdr:colOff>603277</xdr:colOff>
      <xdr:row>0</xdr:row>
      <xdr:rowOff>135420</xdr:rowOff>
    </xdr:from>
    <xdr:to>
      <xdr:col>17</xdr:col>
      <xdr:colOff>984277</xdr:colOff>
      <xdr:row>1</xdr:row>
      <xdr:rowOff>480210</xdr:rowOff>
    </xdr:to>
    <xdr:sp macro="" textlink="">
      <xdr:nvSpPr>
        <xdr:cNvPr id="19" name="Isosceles Triangle 25">
          <a:hlinkClick xmlns:r="http://schemas.openxmlformats.org/officeDocument/2006/relationships" r:id="rId6"/>
          <a:extLst>
            <a:ext uri="{FF2B5EF4-FFF2-40B4-BE49-F238E27FC236}">
              <a16:creationId xmlns:a16="http://schemas.microsoft.com/office/drawing/2014/main" id="{90105468-5F5A-4858-B506-4960650F65B0}"/>
            </a:ext>
          </a:extLst>
        </xdr:cNvPr>
        <xdr:cNvSpPr/>
      </xdr:nvSpPr>
      <xdr:spPr>
        <a:xfrm rot="16200000">
          <a:off x="16647194" y="188753"/>
          <a:ext cx="487665" cy="381000"/>
        </a:xfrm>
        <a:prstGeom prst="triangle">
          <a:avLst/>
        </a:prstGeom>
        <a:solidFill>
          <a:schemeClr val="tx1">
            <a:lumMod val="75000"/>
            <a:lumOff val="25000"/>
          </a:schemeClr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marL="0" indent="0" algn="l"/>
          <a:endParaRPr lang="es-MX" sz="1100">
            <a:solidFill>
              <a:schemeClr val="lt1"/>
            </a:solidFill>
            <a:latin typeface="+mn-lt"/>
            <a:ea typeface="+mn-ea"/>
            <a:cs typeface="+mn-cs"/>
          </a:endParaRPr>
        </a:p>
      </xdr:txBody>
    </xdr:sp>
    <xdr:clientData/>
  </xdr:twoCellAnchor>
  <xdr:twoCellAnchor>
    <xdr:from>
      <xdr:col>10</xdr:col>
      <xdr:colOff>46089</xdr:colOff>
      <xdr:row>0</xdr:row>
      <xdr:rowOff>46089</xdr:rowOff>
    </xdr:from>
    <xdr:to>
      <xdr:col>11</xdr:col>
      <xdr:colOff>416027</xdr:colOff>
      <xdr:row>1</xdr:row>
      <xdr:rowOff>200947</xdr:rowOff>
    </xdr:to>
    <xdr:sp macro="" textlink="">
      <xdr:nvSpPr>
        <xdr:cNvPr id="12" name="Retângulo 11">
          <a:hlinkClick xmlns:r="http://schemas.openxmlformats.org/officeDocument/2006/relationships" r:id="rId7"/>
          <a:extLst>
            <a:ext uri="{FF2B5EF4-FFF2-40B4-BE49-F238E27FC236}">
              <a16:creationId xmlns:a16="http://schemas.microsoft.com/office/drawing/2014/main" id="{16377AEF-5892-4C48-AC8D-0F0E2CFE4ADE}"/>
            </a:ext>
          </a:extLst>
        </xdr:cNvPr>
        <xdr:cNvSpPr/>
      </xdr:nvSpPr>
      <xdr:spPr>
        <a:xfrm>
          <a:off x="5408664" y="46089"/>
          <a:ext cx="1903463" cy="297733"/>
        </a:xfrm>
        <a:prstGeom prst="rect">
          <a:avLst/>
        </a:prstGeom>
        <a:solidFill>
          <a:schemeClr val="bg1"/>
        </a:solidFill>
        <a:ln>
          <a:solidFill>
            <a:schemeClr val="bg2">
              <a:lumMod val="75000"/>
            </a:schemeClr>
          </a:solidFill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ctr"/>
          <a:r>
            <a:rPr lang="pt-BR" sz="1600" b="1">
              <a:solidFill>
                <a:sysClr val="windowText" lastClr="000000"/>
              </a:solidFill>
              <a:latin typeface="Century Gothic" panose="020B0502020202020204" pitchFamily="34" charset="0"/>
            </a:rPr>
            <a:t>INSTRUÇÕES</a:t>
          </a:r>
        </a:p>
      </xdr:txBody>
    </xdr:sp>
    <xdr:clientData/>
  </xdr:twoCellAnchor>
  <xdr:twoCellAnchor>
    <xdr:from>
      <xdr:col>10</xdr:col>
      <xdr:colOff>222250</xdr:colOff>
      <xdr:row>1</xdr:row>
      <xdr:rowOff>444500</xdr:rowOff>
    </xdr:from>
    <xdr:to>
      <xdr:col>10</xdr:col>
      <xdr:colOff>1205475</xdr:colOff>
      <xdr:row>4</xdr:row>
      <xdr:rowOff>91433</xdr:rowOff>
    </xdr:to>
    <xdr:grpSp>
      <xdr:nvGrpSpPr>
        <xdr:cNvPr id="13" name="Agrupar 5">
          <a:hlinkClick xmlns:r="http://schemas.openxmlformats.org/officeDocument/2006/relationships" r:id="rId8"/>
          <a:extLst>
            <a:ext uri="{FF2B5EF4-FFF2-40B4-BE49-F238E27FC236}">
              <a16:creationId xmlns:a16="http://schemas.microsoft.com/office/drawing/2014/main" id="{2D71BCC4-8762-4051-B1CD-363522696927}"/>
            </a:ext>
          </a:extLst>
        </xdr:cNvPr>
        <xdr:cNvGrpSpPr/>
      </xdr:nvGrpSpPr>
      <xdr:grpSpPr>
        <a:xfrm>
          <a:off x="5861050" y="584200"/>
          <a:ext cx="983225" cy="904233"/>
          <a:chOff x="4970318" y="190500"/>
          <a:chExt cx="1143001" cy="1091045"/>
        </a:xfrm>
      </xdr:grpSpPr>
      <xdr:sp macro="" textlink="">
        <xdr:nvSpPr>
          <xdr:cNvPr id="14" name="Elipse 6">
            <a:extLst>
              <a:ext uri="{FF2B5EF4-FFF2-40B4-BE49-F238E27FC236}">
                <a16:creationId xmlns:a16="http://schemas.microsoft.com/office/drawing/2014/main" id="{0F1172D8-063B-0E75-C9B7-1A674AF9E8B1}"/>
              </a:ext>
            </a:extLst>
          </xdr:cNvPr>
          <xdr:cNvSpPr/>
        </xdr:nvSpPr>
        <xdr:spPr>
          <a:xfrm>
            <a:off x="4970318" y="190500"/>
            <a:ext cx="1143001" cy="1091045"/>
          </a:xfrm>
          <a:prstGeom prst="ellipse">
            <a:avLst/>
          </a:prstGeom>
          <a:solidFill>
            <a:schemeClr val="bg1"/>
          </a:solidFill>
          <a:ln>
            <a:noFill/>
          </a:ln>
          <a:effectLst>
            <a:outerShdw blurRad="63500" sx="102000" sy="102000" algn="ctr" rotWithShape="0">
              <a:prstClr val="black">
                <a:alpha val="40000"/>
              </a:prstClr>
            </a:outerShdw>
          </a:effectLst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b"/>
          <a:lstStyle/>
          <a:p>
            <a:pPr lvl="0" algn="ctr"/>
            <a:endParaRPr lang="pt-BR" sz="1100">
              <a:latin typeface="Century Gothic" panose="020B0502020202020204" pitchFamily="34" charset="0"/>
            </a:endParaRPr>
          </a:p>
        </xdr:txBody>
      </xdr:sp>
      <xdr:pic>
        <xdr:nvPicPr>
          <xdr:cNvPr id="15" name="Imagem 7">
            <a:extLst>
              <a:ext uri="{FF2B5EF4-FFF2-40B4-BE49-F238E27FC236}">
                <a16:creationId xmlns:a16="http://schemas.microsoft.com/office/drawing/2014/main" id="{B97AD0A5-81D5-185B-851B-3E236D66DD29}"/>
              </a:ext>
            </a:extLst>
          </xdr:cNvPr>
          <xdr:cNvPicPr>
            <a:picLocks noChangeAspect="1"/>
          </xdr:cNvPicPr>
        </xdr:nvPicPr>
        <xdr:blipFill rotWithShape="1">
          <a:blip xmlns:r="http://schemas.openxmlformats.org/officeDocument/2006/relationships" r:embed="rId9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 l="17568" t="15038" r="17568" b="23556"/>
          <a:stretch/>
        </xdr:blipFill>
        <xdr:spPr>
          <a:xfrm>
            <a:off x="5126181" y="259773"/>
            <a:ext cx="831273" cy="848591"/>
          </a:xfrm>
          <a:prstGeom prst="rect">
            <a:avLst/>
          </a:prstGeom>
        </xdr:spPr>
      </xdr:pic>
    </xdr:grpSp>
    <xdr:clientData/>
  </xdr:twoCellAnchor>
  <xdr:twoCellAnchor editAs="oneCell">
    <xdr:from>
      <xdr:col>10</xdr:col>
      <xdr:colOff>0</xdr:colOff>
      <xdr:row>26</xdr:row>
      <xdr:rowOff>0</xdr:rowOff>
    </xdr:from>
    <xdr:to>
      <xdr:col>12</xdr:col>
      <xdr:colOff>69631</xdr:colOff>
      <xdr:row>31</xdr:row>
      <xdr:rowOff>224785</xdr:rowOff>
    </xdr:to>
    <xdr:pic>
      <xdr:nvPicPr>
        <xdr:cNvPr id="4" name="Imagem 2">
          <a:extLst>
            <a:ext uri="{FF2B5EF4-FFF2-40B4-BE49-F238E27FC236}">
              <a16:creationId xmlns:a16="http://schemas.microsoft.com/office/drawing/2014/main" id="{BE627798-C2F1-B2B7-B4D2-613DE89FB95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5386552" y="13154353"/>
          <a:ext cx="3136681" cy="1367785"/>
        </a:xfrm>
        <a:prstGeom prst="rect">
          <a:avLst/>
        </a:prstGeom>
      </xdr:spPr>
    </xdr:pic>
    <xdr:clientData/>
  </xdr:twoCellAnchor>
  <xdr:twoCellAnchor editAs="oneCell">
    <xdr:from>
      <xdr:col>10</xdr:col>
      <xdr:colOff>0</xdr:colOff>
      <xdr:row>33</xdr:row>
      <xdr:rowOff>0</xdr:rowOff>
    </xdr:from>
    <xdr:to>
      <xdr:col>11</xdr:col>
      <xdr:colOff>1110483</xdr:colOff>
      <xdr:row>38</xdr:row>
      <xdr:rowOff>46171</xdr:rowOff>
    </xdr:to>
    <xdr:pic>
      <xdr:nvPicPr>
        <xdr:cNvPr id="11" name="Imagem 3">
          <a:extLst>
            <a:ext uri="{FF2B5EF4-FFF2-40B4-BE49-F238E27FC236}">
              <a16:creationId xmlns:a16="http://schemas.microsoft.com/office/drawing/2014/main" id="{E639CE08-DF2E-D76C-9411-DCFE9204DA4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5386552" y="14763750"/>
          <a:ext cx="2644008" cy="1189171"/>
        </a:xfrm>
        <a:prstGeom prst="rect">
          <a:avLst/>
        </a:prstGeom>
      </xdr:spPr>
    </xdr:pic>
    <xdr:clientData/>
  </xdr:twoCellAnchor>
  <xdr:twoCellAnchor editAs="oneCell">
    <xdr:from>
      <xdr:col>9</xdr:col>
      <xdr:colOff>82112</xdr:colOff>
      <xdr:row>38</xdr:row>
      <xdr:rowOff>40624</xdr:rowOff>
    </xdr:from>
    <xdr:to>
      <xdr:col>11</xdr:col>
      <xdr:colOff>473782</xdr:colOff>
      <xdr:row>45</xdr:row>
      <xdr:rowOff>25619</xdr:rowOff>
    </xdr:to>
    <xdr:pic>
      <xdr:nvPicPr>
        <xdr:cNvPr id="24" name="Imagem 4">
          <a:extLst>
            <a:ext uri="{FF2B5EF4-FFF2-40B4-BE49-F238E27FC236}">
              <a16:creationId xmlns:a16="http://schemas.microsoft.com/office/drawing/2014/main" id="{3FA1A008-9F41-95A8-4D50-C91D9AE8B7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5320862" y="15953943"/>
          <a:ext cx="2068070" cy="1585195"/>
        </a:xfrm>
        <a:prstGeom prst="rect">
          <a:avLst/>
        </a:prstGeom>
      </xdr:spPr>
    </xdr:pic>
    <xdr:clientData/>
  </xdr:twoCellAnchor>
  <xdr:twoCellAnchor editAs="oneCell">
    <xdr:from>
      <xdr:col>12</xdr:col>
      <xdr:colOff>1461594</xdr:colOff>
      <xdr:row>25</xdr:row>
      <xdr:rowOff>2602521</xdr:rowOff>
    </xdr:from>
    <xdr:to>
      <xdr:col>15</xdr:col>
      <xdr:colOff>785976</xdr:colOff>
      <xdr:row>31</xdr:row>
      <xdr:rowOff>89251</xdr:rowOff>
    </xdr:to>
    <xdr:pic>
      <xdr:nvPicPr>
        <xdr:cNvPr id="30" name="Imagem 10">
          <a:extLst>
            <a:ext uri="{FF2B5EF4-FFF2-40B4-BE49-F238E27FC236}">
              <a16:creationId xmlns:a16="http://schemas.microsoft.com/office/drawing/2014/main" id="{C9B54121-4D31-B923-EC3C-DA41B5EC2C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9902715" y="13112866"/>
          <a:ext cx="3924957" cy="1277680"/>
        </a:xfrm>
        <a:prstGeom prst="rect">
          <a:avLst/>
        </a:prstGeom>
      </xdr:spPr>
    </xdr:pic>
    <xdr:clientData/>
  </xdr:twoCellAnchor>
  <xdr:twoCellAnchor editAs="oneCell">
    <xdr:from>
      <xdr:col>13</xdr:col>
      <xdr:colOff>0</xdr:colOff>
      <xdr:row>32</xdr:row>
      <xdr:rowOff>1</xdr:rowOff>
    </xdr:from>
    <xdr:to>
      <xdr:col>15</xdr:col>
      <xdr:colOff>808640</xdr:colOff>
      <xdr:row>38</xdr:row>
      <xdr:rowOff>226623</xdr:rowOff>
    </xdr:to>
    <xdr:pic>
      <xdr:nvPicPr>
        <xdr:cNvPr id="29" name="Imagem 15">
          <a:extLst>
            <a:ext uri="{FF2B5EF4-FFF2-40B4-BE49-F238E27FC236}">
              <a16:creationId xmlns:a16="http://schemas.microsoft.com/office/drawing/2014/main" id="{806AFE57-1536-D8FE-B141-5A9664620AE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9968405" y="14533837"/>
          <a:ext cx="3875690" cy="1598222"/>
        </a:xfrm>
        <a:prstGeom prst="rect">
          <a:avLst/>
        </a:prstGeom>
      </xdr:spPr>
    </xdr:pic>
    <xdr:clientData/>
  </xdr:twoCellAnchor>
</xdr:wsDr>
</file>

<file path=xl/drawings/drawing41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168992</xdr:colOff>
      <xdr:row>1</xdr:row>
      <xdr:rowOff>76814</xdr:rowOff>
    </xdr:from>
    <xdr:to>
      <xdr:col>2</xdr:col>
      <xdr:colOff>1115684</xdr:colOff>
      <xdr:row>3</xdr:row>
      <xdr:rowOff>264968</xdr:rowOff>
    </xdr:to>
    <xdr:pic>
      <xdr:nvPicPr>
        <xdr:cNvPr id="2" name="Imagem 1">
          <a:extLst>
            <a:ext uri="{FF2B5EF4-FFF2-40B4-BE49-F238E27FC236}">
              <a16:creationId xmlns:a16="http://schemas.microsoft.com/office/drawing/2014/main" id="{7D5A0FB2-B94F-46F3-BE90-37AF817172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69042" y="219689"/>
          <a:ext cx="946692" cy="988254"/>
        </a:xfrm>
        <a:prstGeom prst="rect">
          <a:avLst/>
        </a:prstGeom>
      </xdr:spPr>
    </xdr:pic>
    <xdr:clientData/>
  </xdr:twoCellAnchor>
  <xdr:oneCellAnchor>
    <xdr:from>
      <xdr:col>17</xdr:col>
      <xdr:colOff>1223949</xdr:colOff>
      <xdr:row>0</xdr:row>
      <xdr:rowOff>0</xdr:rowOff>
    </xdr:from>
    <xdr:ext cx="646896" cy="677573"/>
    <xdr:pic>
      <xdr:nvPicPr>
        <xdr:cNvPr id="6" name="Gráfico 5" descr="Início com preenchimento sólido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744DB233-70B1-42A4-BBD8-5268901693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  <a:ext uri="{96DAC541-7B7A-43D3-8B79-37D633B846F1}">
              <asvg:svgBlip xmlns:asvg="http://schemas.microsoft.com/office/drawing/2016/SVG/main" r:embed="rId4"/>
            </a:ext>
          </a:extLst>
        </a:blip>
        <a:stretch>
          <a:fillRect/>
        </a:stretch>
      </xdr:blipFill>
      <xdr:spPr>
        <a:xfrm>
          <a:off x="17321199" y="0"/>
          <a:ext cx="646896" cy="677573"/>
        </a:xfrm>
        <a:prstGeom prst="rect">
          <a:avLst/>
        </a:prstGeom>
      </xdr:spPr>
    </xdr:pic>
    <xdr:clientData/>
  </xdr:oneCellAnchor>
  <xdr:twoCellAnchor>
    <xdr:from>
      <xdr:col>17</xdr:col>
      <xdr:colOff>1077423</xdr:colOff>
      <xdr:row>1</xdr:row>
      <xdr:rowOff>473774</xdr:rowOff>
    </xdr:from>
    <xdr:to>
      <xdr:col>18</xdr:col>
      <xdr:colOff>465102</xdr:colOff>
      <xdr:row>2</xdr:row>
      <xdr:rowOff>188024</xdr:rowOff>
    </xdr:to>
    <xdr:sp macro="" textlink="">
      <xdr:nvSpPr>
        <xdr:cNvPr id="7" name="TextBox 18">
          <a:extLst>
            <a:ext uri="{FF2B5EF4-FFF2-40B4-BE49-F238E27FC236}">
              <a16:creationId xmlns:a16="http://schemas.microsoft.com/office/drawing/2014/main" id="{EFD39A47-61B2-41F7-AF32-892B74A67AF1}"/>
            </a:ext>
          </a:extLst>
        </xdr:cNvPr>
        <xdr:cNvSpPr txBox="1"/>
      </xdr:nvSpPr>
      <xdr:spPr>
        <a:xfrm>
          <a:off x="17174673" y="616649"/>
          <a:ext cx="921204" cy="26670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algn="ctr"/>
          <a:r>
            <a:rPr lang="es-MX" sz="1200">
              <a:solidFill>
                <a:schemeClr val="tx1">
                  <a:lumMod val="75000"/>
                  <a:lumOff val="25000"/>
                </a:schemeClr>
              </a:solidFill>
              <a:latin typeface="Century Gothic" panose="020B0502020202020204" pitchFamily="34" charset="0"/>
            </a:rPr>
            <a:t>Inicio</a:t>
          </a:r>
        </a:p>
      </xdr:txBody>
    </xdr:sp>
    <xdr:clientData/>
  </xdr:twoCellAnchor>
  <xdr:twoCellAnchor>
    <xdr:from>
      <xdr:col>18</xdr:col>
      <xdr:colOff>331751</xdr:colOff>
      <xdr:row>1</xdr:row>
      <xdr:rowOff>487381</xdr:rowOff>
    </xdr:from>
    <xdr:to>
      <xdr:col>18</xdr:col>
      <xdr:colOff>1335959</xdr:colOff>
      <xdr:row>2</xdr:row>
      <xdr:rowOff>232443</xdr:rowOff>
    </xdr:to>
    <xdr:sp macro="" textlink="">
      <xdr:nvSpPr>
        <xdr:cNvPr id="8" name="TextBox 19">
          <a:extLst>
            <a:ext uri="{FF2B5EF4-FFF2-40B4-BE49-F238E27FC236}">
              <a16:creationId xmlns:a16="http://schemas.microsoft.com/office/drawing/2014/main" id="{6BDCFE97-CD0F-4C1C-9212-9B8512CEE34A}"/>
            </a:ext>
          </a:extLst>
        </xdr:cNvPr>
        <xdr:cNvSpPr txBox="1"/>
      </xdr:nvSpPr>
      <xdr:spPr>
        <a:xfrm>
          <a:off x="17962526" y="630256"/>
          <a:ext cx="1004208" cy="297512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algn="ctr"/>
          <a:r>
            <a:rPr lang="es-MX" sz="1200">
              <a:solidFill>
                <a:schemeClr val="tx1">
                  <a:lumMod val="75000"/>
                  <a:lumOff val="25000"/>
                </a:schemeClr>
              </a:solidFill>
              <a:latin typeface="Century Gothic" panose="020B0502020202020204" pitchFamily="34" charset="0"/>
            </a:rPr>
            <a:t>Seguiente</a:t>
          </a:r>
        </a:p>
      </xdr:txBody>
    </xdr:sp>
    <xdr:clientData/>
  </xdr:twoCellAnchor>
  <xdr:twoCellAnchor>
    <xdr:from>
      <xdr:col>17</xdr:col>
      <xdr:colOff>307258</xdr:colOff>
      <xdr:row>1</xdr:row>
      <xdr:rowOff>476495</xdr:rowOff>
    </xdr:from>
    <xdr:to>
      <xdr:col>17</xdr:col>
      <xdr:colOff>1311466</xdr:colOff>
      <xdr:row>2</xdr:row>
      <xdr:rowOff>221557</xdr:rowOff>
    </xdr:to>
    <xdr:sp macro="" textlink="">
      <xdr:nvSpPr>
        <xdr:cNvPr id="9" name="TextBox 22">
          <a:extLst>
            <a:ext uri="{FF2B5EF4-FFF2-40B4-BE49-F238E27FC236}">
              <a16:creationId xmlns:a16="http://schemas.microsoft.com/office/drawing/2014/main" id="{0C5E8389-5DD6-4188-9A5A-26E34503B274}"/>
            </a:ext>
          </a:extLst>
        </xdr:cNvPr>
        <xdr:cNvSpPr txBox="1"/>
      </xdr:nvSpPr>
      <xdr:spPr>
        <a:xfrm>
          <a:off x="16404508" y="619370"/>
          <a:ext cx="1004208" cy="297512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algn="ctr"/>
          <a:r>
            <a:rPr lang="es-MX" sz="1200">
              <a:solidFill>
                <a:schemeClr val="tx1">
                  <a:lumMod val="75000"/>
                  <a:lumOff val="25000"/>
                </a:schemeClr>
              </a:solidFill>
              <a:latin typeface="Century Gothic" panose="020B0502020202020204" pitchFamily="34" charset="0"/>
            </a:rPr>
            <a:t>Anterior</a:t>
          </a:r>
        </a:p>
      </xdr:txBody>
    </xdr:sp>
    <xdr:clientData/>
  </xdr:twoCellAnchor>
  <xdr:twoCellAnchor>
    <xdr:from>
      <xdr:col>18</xdr:col>
      <xdr:colOff>730442</xdr:colOff>
      <xdr:row>0</xdr:row>
      <xdr:rowOff>101773</xdr:rowOff>
    </xdr:from>
    <xdr:to>
      <xdr:col>18</xdr:col>
      <xdr:colOff>1111442</xdr:colOff>
      <xdr:row>1</xdr:row>
      <xdr:rowOff>446563</xdr:rowOff>
    </xdr:to>
    <xdr:sp macro="" textlink="">
      <xdr:nvSpPr>
        <xdr:cNvPr id="10" name="Isosceles Triangle 23">
          <a:hlinkClick xmlns:r="http://schemas.openxmlformats.org/officeDocument/2006/relationships" r:id="rId5"/>
          <a:extLst>
            <a:ext uri="{FF2B5EF4-FFF2-40B4-BE49-F238E27FC236}">
              <a16:creationId xmlns:a16="http://schemas.microsoft.com/office/drawing/2014/main" id="{9D591B11-AB0D-4A4C-BC12-4685B768E7C4}"/>
            </a:ext>
          </a:extLst>
        </xdr:cNvPr>
        <xdr:cNvSpPr/>
      </xdr:nvSpPr>
      <xdr:spPr>
        <a:xfrm rot="5400000">
          <a:off x="18307884" y="155106"/>
          <a:ext cx="487665" cy="381000"/>
        </a:xfrm>
        <a:prstGeom prst="triangle">
          <a:avLst/>
        </a:prstGeom>
        <a:solidFill>
          <a:schemeClr val="tx1">
            <a:lumMod val="75000"/>
            <a:lumOff val="25000"/>
          </a:schemeClr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marL="0" indent="0" algn="l"/>
          <a:endParaRPr lang="es-MX" sz="1100">
            <a:solidFill>
              <a:schemeClr val="lt1"/>
            </a:solidFill>
            <a:latin typeface="+mn-lt"/>
            <a:ea typeface="+mn-ea"/>
            <a:cs typeface="+mn-cs"/>
          </a:endParaRPr>
        </a:p>
      </xdr:txBody>
    </xdr:sp>
    <xdr:clientData/>
  </xdr:twoCellAnchor>
  <xdr:twoCellAnchor>
    <xdr:from>
      <xdr:col>17</xdr:col>
      <xdr:colOff>603277</xdr:colOff>
      <xdr:row>0</xdr:row>
      <xdr:rowOff>135420</xdr:rowOff>
    </xdr:from>
    <xdr:to>
      <xdr:col>17</xdr:col>
      <xdr:colOff>984277</xdr:colOff>
      <xdr:row>1</xdr:row>
      <xdr:rowOff>480210</xdr:rowOff>
    </xdr:to>
    <xdr:sp macro="" textlink="">
      <xdr:nvSpPr>
        <xdr:cNvPr id="36" name="Isosceles Triangle 25">
          <a:hlinkClick xmlns:r="http://schemas.openxmlformats.org/officeDocument/2006/relationships" r:id="rId6"/>
          <a:extLst>
            <a:ext uri="{FF2B5EF4-FFF2-40B4-BE49-F238E27FC236}">
              <a16:creationId xmlns:a16="http://schemas.microsoft.com/office/drawing/2014/main" id="{A15DB1A9-62CE-4309-B3C8-55EE8846C66B}"/>
            </a:ext>
          </a:extLst>
        </xdr:cNvPr>
        <xdr:cNvSpPr/>
      </xdr:nvSpPr>
      <xdr:spPr>
        <a:xfrm rot="16200000">
          <a:off x="16647194" y="188753"/>
          <a:ext cx="487665" cy="381000"/>
        </a:xfrm>
        <a:prstGeom prst="triangle">
          <a:avLst/>
        </a:prstGeom>
        <a:solidFill>
          <a:schemeClr val="tx1">
            <a:lumMod val="75000"/>
            <a:lumOff val="25000"/>
          </a:schemeClr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marL="0" indent="0" algn="l"/>
          <a:endParaRPr lang="es-MX" sz="1100">
            <a:solidFill>
              <a:schemeClr val="lt1"/>
            </a:solidFill>
            <a:latin typeface="+mn-lt"/>
            <a:ea typeface="+mn-ea"/>
            <a:cs typeface="+mn-cs"/>
          </a:endParaRPr>
        </a:p>
      </xdr:txBody>
    </xdr:sp>
    <xdr:clientData/>
  </xdr:twoCellAnchor>
  <xdr:twoCellAnchor>
    <xdr:from>
      <xdr:col>10</xdr:col>
      <xdr:colOff>92178</xdr:colOff>
      <xdr:row>0</xdr:row>
      <xdr:rowOff>0</xdr:rowOff>
    </xdr:from>
    <xdr:to>
      <xdr:col>11</xdr:col>
      <xdr:colOff>462116</xdr:colOff>
      <xdr:row>1</xdr:row>
      <xdr:rowOff>154858</xdr:rowOff>
    </xdr:to>
    <xdr:sp macro="" textlink="">
      <xdr:nvSpPr>
        <xdr:cNvPr id="37" name="Retângulo 36">
          <a:hlinkClick xmlns:r="http://schemas.openxmlformats.org/officeDocument/2006/relationships" r:id="rId7"/>
          <a:extLst>
            <a:ext uri="{FF2B5EF4-FFF2-40B4-BE49-F238E27FC236}">
              <a16:creationId xmlns:a16="http://schemas.microsoft.com/office/drawing/2014/main" id="{F39B21BE-C096-469D-A033-CEEA5AE86CC6}"/>
            </a:ext>
          </a:extLst>
        </xdr:cNvPr>
        <xdr:cNvSpPr/>
      </xdr:nvSpPr>
      <xdr:spPr>
        <a:xfrm>
          <a:off x="5453831" y="0"/>
          <a:ext cx="1906229" cy="293124"/>
        </a:xfrm>
        <a:prstGeom prst="rect">
          <a:avLst/>
        </a:prstGeom>
        <a:solidFill>
          <a:schemeClr val="bg1"/>
        </a:solidFill>
        <a:ln>
          <a:solidFill>
            <a:schemeClr val="bg2">
              <a:lumMod val="75000"/>
            </a:schemeClr>
          </a:solidFill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ctr"/>
          <a:r>
            <a:rPr lang="pt-BR" sz="1600" b="1">
              <a:solidFill>
                <a:sysClr val="windowText" lastClr="000000"/>
              </a:solidFill>
              <a:latin typeface="Century Gothic" panose="020B0502020202020204" pitchFamily="34" charset="0"/>
            </a:rPr>
            <a:t>INSTRUÇÕES</a:t>
          </a:r>
        </a:p>
      </xdr:txBody>
    </xdr:sp>
    <xdr:clientData/>
  </xdr:twoCellAnchor>
  <xdr:twoCellAnchor>
    <xdr:from>
      <xdr:col>10</xdr:col>
      <xdr:colOff>127000</xdr:colOff>
      <xdr:row>1</xdr:row>
      <xdr:rowOff>460375</xdr:rowOff>
    </xdr:from>
    <xdr:to>
      <xdr:col>10</xdr:col>
      <xdr:colOff>1110225</xdr:colOff>
      <xdr:row>4</xdr:row>
      <xdr:rowOff>107308</xdr:rowOff>
    </xdr:to>
    <xdr:grpSp>
      <xdr:nvGrpSpPr>
        <xdr:cNvPr id="13" name="Agrupar 5">
          <a:hlinkClick xmlns:r="http://schemas.openxmlformats.org/officeDocument/2006/relationships" r:id="rId8"/>
          <a:extLst>
            <a:ext uri="{FF2B5EF4-FFF2-40B4-BE49-F238E27FC236}">
              <a16:creationId xmlns:a16="http://schemas.microsoft.com/office/drawing/2014/main" id="{6941CA22-2588-4573-A863-E0F3B1A6658F}"/>
            </a:ext>
          </a:extLst>
        </xdr:cNvPr>
        <xdr:cNvGrpSpPr/>
      </xdr:nvGrpSpPr>
      <xdr:grpSpPr>
        <a:xfrm>
          <a:off x="5765800" y="600075"/>
          <a:ext cx="983225" cy="904233"/>
          <a:chOff x="4970318" y="190500"/>
          <a:chExt cx="1143001" cy="1091045"/>
        </a:xfrm>
      </xdr:grpSpPr>
      <xdr:sp macro="" textlink="">
        <xdr:nvSpPr>
          <xdr:cNvPr id="14" name="Elipse 6">
            <a:extLst>
              <a:ext uri="{FF2B5EF4-FFF2-40B4-BE49-F238E27FC236}">
                <a16:creationId xmlns:a16="http://schemas.microsoft.com/office/drawing/2014/main" id="{CBB4998A-A6A3-8B88-3ADD-EA0EE576C26C}"/>
              </a:ext>
            </a:extLst>
          </xdr:cNvPr>
          <xdr:cNvSpPr/>
        </xdr:nvSpPr>
        <xdr:spPr>
          <a:xfrm>
            <a:off x="4970318" y="190500"/>
            <a:ext cx="1143001" cy="1091045"/>
          </a:xfrm>
          <a:prstGeom prst="ellipse">
            <a:avLst/>
          </a:prstGeom>
          <a:solidFill>
            <a:schemeClr val="bg1"/>
          </a:solidFill>
          <a:ln>
            <a:noFill/>
          </a:ln>
          <a:effectLst>
            <a:outerShdw blurRad="63500" sx="102000" sy="102000" algn="ctr" rotWithShape="0">
              <a:prstClr val="black">
                <a:alpha val="40000"/>
              </a:prstClr>
            </a:outerShdw>
          </a:effectLst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b"/>
          <a:lstStyle/>
          <a:p>
            <a:pPr lvl="0" algn="ctr"/>
            <a:endParaRPr lang="pt-BR" sz="1100">
              <a:latin typeface="Century Gothic" panose="020B0502020202020204" pitchFamily="34" charset="0"/>
            </a:endParaRPr>
          </a:p>
        </xdr:txBody>
      </xdr:sp>
      <xdr:pic>
        <xdr:nvPicPr>
          <xdr:cNvPr id="15" name="Imagem 7">
            <a:extLst>
              <a:ext uri="{FF2B5EF4-FFF2-40B4-BE49-F238E27FC236}">
                <a16:creationId xmlns:a16="http://schemas.microsoft.com/office/drawing/2014/main" id="{27BED412-4D33-136D-BB69-A1F531BB6F0C}"/>
              </a:ext>
            </a:extLst>
          </xdr:cNvPr>
          <xdr:cNvPicPr>
            <a:picLocks noChangeAspect="1"/>
          </xdr:cNvPicPr>
        </xdr:nvPicPr>
        <xdr:blipFill rotWithShape="1">
          <a:blip xmlns:r="http://schemas.openxmlformats.org/officeDocument/2006/relationships" r:embed="rId9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 l="17568" t="15038" r="17568" b="23556"/>
          <a:stretch/>
        </xdr:blipFill>
        <xdr:spPr>
          <a:xfrm>
            <a:off x="5126181" y="259773"/>
            <a:ext cx="831273" cy="848591"/>
          </a:xfrm>
          <a:prstGeom prst="rect">
            <a:avLst/>
          </a:prstGeom>
        </xdr:spPr>
      </xdr:pic>
    </xdr:grpSp>
    <xdr:clientData/>
  </xdr:twoCellAnchor>
  <xdr:twoCellAnchor editAs="oneCell">
    <xdr:from>
      <xdr:col>10</xdr:col>
      <xdr:colOff>1</xdr:colOff>
      <xdr:row>27</xdr:row>
      <xdr:rowOff>0</xdr:rowOff>
    </xdr:from>
    <xdr:to>
      <xdr:col>12</xdr:col>
      <xdr:colOff>311135</xdr:colOff>
      <xdr:row>33</xdr:row>
      <xdr:rowOff>188530</xdr:rowOff>
    </xdr:to>
    <xdr:pic>
      <xdr:nvPicPr>
        <xdr:cNvPr id="11" name="Imagem 2">
          <a:extLst>
            <a:ext uri="{FF2B5EF4-FFF2-40B4-BE49-F238E27FC236}">
              <a16:creationId xmlns:a16="http://schemas.microsoft.com/office/drawing/2014/main" id="{FB13FA07-C0D1-86D0-A9BB-71EC5F73BE6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5386553" y="13384267"/>
          <a:ext cx="3378184" cy="1560130"/>
        </a:xfrm>
        <a:prstGeom prst="rect">
          <a:avLst/>
        </a:prstGeom>
      </xdr:spPr>
    </xdr:pic>
    <xdr:clientData/>
  </xdr:twoCellAnchor>
  <xdr:twoCellAnchor editAs="oneCell">
    <xdr:from>
      <xdr:col>9</xdr:col>
      <xdr:colOff>32846</xdr:colOff>
      <xdr:row>34</xdr:row>
      <xdr:rowOff>16422</xdr:rowOff>
    </xdr:from>
    <xdr:to>
      <xdr:col>12</xdr:col>
      <xdr:colOff>731455</xdr:colOff>
      <xdr:row>39</xdr:row>
      <xdr:rowOff>197590</xdr:rowOff>
    </xdr:to>
    <xdr:pic>
      <xdr:nvPicPr>
        <xdr:cNvPr id="12" name="Imagem 3">
          <a:extLst>
            <a:ext uri="{FF2B5EF4-FFF2-40B4-BE49-F238E27FC236}">
              <a16:creationId xmlns:a16="http://schemas.microsoft.com/office/drawing/2014/main" id="{3CDB48CD-FA65-807A-337C-C0A9844B8F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5271596" y="15010086"/>
          <a:ext cx="3908534" cy="1324168"/>
        </a:xfrm>
        <a:prstGeom prst="rect">
          <a:avLst/>
        </a:prstGeom>
      </xdr:spPr>
    </xdr:pic>
    <xdr:clientData/>
  </xdr:twoCellAnchor>
  <xdr:twoCellAnchor editAs="oneCell">
    <xdr:from>
      <xdr:col>10</xdr:col>
      <xdr:colOff>0</xdr:colOff>
      <xdr:row>40</xdr:row>
      <xdr:rowOff>0</xdr:rowOff>
    </xdr:from>
    <xdr:to>
      <xdr:col>11</xdr:col>
      <xdr:colOff>1225440</xdr:colOff>
      <xdr:row>44</xdr:row>
      <xdr:rowOff>199797</xdr:rowOff>
    </xdr:to>
    <xdr:pic>
      <xdr:nvPicPr>
        <xdr:cNvPr id="17" name="Imagem 4">
          <a:extLst>
            <a:ext uri="{FF2B5EF4-FFF2-40B4-BE49-F238E27FC236}">
              <a16:creationId xmlns:a16="http://schemas.microsoft.com/office/drawing/2014/main" id="{95CFD064-73F0-D15D-E2FE-7D324141B41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5386552" y="16373147"/>
          <a:ext cx="2758965" cy="1114197"/>
        </a:xfrm>
        <a:prstGeom prst="rect">
          <a:avLst/>
        </a:prstGeom>
      </xdr:spPr>
    </xdr:pic>
    <xdr:clientData/>
  </xdr:twoCellAnchor>
</xdr:wsDr>
</file>

<file path=xl/drawings/drawing42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168992</xdr:colOff>
      <xdr:row>1</xdr:row>
      <xdr:rowOff>76814</xdr:rowOff>
    </xdr:from>
    <xdr:to>
      <xdr:col>2</xdr:col>
      <xdr:colOff>1115684</xdr:colOff>
      <xdr:row>3</xdr:row>
      <xdr:rowOff>264968</xdr:rowOff>
    </xdr:to>
    <xdr:pic>
      <xdr:nvPicPr>
        <xdr:cNvPr id="2" name="Imagem 1">
          <a:extLst>
            <a:ext uri="{FF2B5EF4-FFF2-40B4-BE49-F238E27FC236}">
              <a16:creationId xmlns:a16="http://schemas.microsoft.com/office/drawing/2014/main" id="{8FF4DC90-5FD0-4BE2-8CE1-F6A422B8A8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69042" y="219689"/>
          <a:ext cx="946692" cy="988254"/>
        </a:xfrm>
        <a:prstGeom prst="rect">
          <a:avLst/>
        </a:prstGeom>
      </xdr:spPr>
    </xdr:pic>
    <xdr:clientData/>
  </xdr:twoCellAnchor>
  <xdr:oneCellAnchor>
    <xdr:from>
      <xdr:col>17</xdr:col>
      <xdr:colOff>1223949</xdr:colOff>
      <xdr:row>0</xdr:row>
      <xdr:rowOff>0</xdr:rowOff>
    </xdr:from>
    <xdr:ext cx="646896" cy="677573"/>
    <xdr:pic>
      <xdr:nvPicPr>
        <xdr:cNvPr id="6" name="Gráfico 5" descr="Início com preenchimento sólido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15050E1-8113-4D88-B68E-D42E2E46FE8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  <a:ext uri="{96DAC541-7B7A-43D3-8B79-37D633B846F1}">
              <asvg:svgBlip xmlns:asvg="http://schemas.microsoft.com/office/drawing/2016/SVG/main" r:embed="rId4"/>
            </a:ext>
          </a:extLst>
        </a:blip>
        <a:stretch>
          <a:fillRect/>
        </a:stretch>
      </xdr:blipFill>
      <xdr:spPr>
        <a:xfrm>
          <a:off x="17321199" y="0"/>
          <a:ext cx="646896" cy="677573"/>
        </a:xfrm>
        <a:prstGeom prst="rect">
          <a:avLst/>
        </a:prstGeom>
      </xdr:spPr>
    </xdr:pic>
    <xdr:clientData/>
  </xdr:oneCellAnchor>
  <xdr:twoCellAnchor>
    <xdr:from>
      <xdr:col>17</xdr:col>
      <xdr:colOff>1077423</xdr:colOff>
      <xdr:row>1</xdr:row>
      <xdr:rowOff>473774</xdr:rowOff>
    </xdr:from>
    <xdr:to>
      <xdr:col>18</xdr:col>
      <xdr:colOff>465102</xdr:colOff>
      <xdr:row>2</xdr:row>
      <xdr:rowOff>188024</xdr:rowOff>
    </xdr:to>
    <xdr:sp macro="" textlink="">
      <xdr:nvSpPr>
        <xdr:cNvPr id="7" name="TextBox 18">
          <a:extLst>
            <a:ext uri="{FF2B5EF4-FFF2-40B4-BE49-F238E27FC236}">
              <a16:creationId xmlns:a16="http://schemas.microsoft.com/office/drawing/2014/main" id="{FFB99D50-EF8E-445C-B99B-B6DDF6802CEA}"/>
            </a:ext>
          </a:extLst>
        </xdr:cNvPr>
        <xdr:cNvSpPr txBox="1"/>
      </xdr:nvSpPr>
      <xdr:spPr>
        <a:xfrm>
          <a:off x="17174673" y="616649"/>
          <a:ext cx="921204" cy="26670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algn="ctr"/>
          <a:r>
            <a:rPr lang="es-MX" sz="1200">
              <a:solidFill>
                <a:schemeClr val="tx1">
                  <a:lumMod val="75000"/>
                  <a:lumOff val="25000"/>
                </a:schemeClr>
              </a:solidFill>
              <a:latin typeface="Century Gothic" panose="020B0502020202020204" pitchFamily="34" charset="0"/>
            </a:rPr>
            <a:t>Inicio</a:t>
          </a:r>
        </a:p>
      </xdr:txBody>
    </xdr:sp>
    <xdr:clientData/>
  </xdr:twoCellAnchor>
  <xdr:twoCellAnchor>
    <xdr:from>
      <xdr:col>18</xdr:col>
      <xdr:colOff>331751</xdr:colOff>
      <xdr:row>1</xdr:row>
      <xdr:rowOff>487381</xdr:rowOff>
    </xdr:from>
    <xdr:to>
      <xdr:col>18</xdr:col>
      <xdr:colOff>1335959</xdr:colOff>
      <xdr:row>2</xdr:row>
      <xdr:rowOff>232443</xdr:rowOff>
    </xdr:to>
    <xdr:sp macro="" textlink="">
      <xdr:nvSpPr>
        <xdr:cNvPr id="8" name="TextBox 19">
          <a:extLst>
            <a:ext uri="{FF2B5EF4-FFF2-40B4-BE49-F238E27FC236}">
              <a16:creationId xmlns:a16="http://schemas.microsoft.com/office/drawing/2014/main" id="{195F56B2-8E78-4552-8B09-30B7AD15B0A2}"/>
            </a:ext>
          </a:extLst>
        </xdr:cNvPr>
        <xdr:cNvSpPr txBox="1"/>
      </xdr:nvSpPr>
      <xdr:spPr>
        <a:xfrm>
          <a:off x="17962526" y="630256"/>
          <a:ext cx="1004208" cy="297512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algn="ctr"/>
          <a:r>
            <a:rPr lang="es-MX" sz="1200">
              <a:solidFill>
                <a:schemeClr val="tx1">
                  <a:lumMod val="75000"/>
                  <a:lumOff val="25000"/>
                </a:schemeClr>
              </a:solidFill>
              <a:latin typeface="Century Gothic" panose="020B0502020202020204" pitchFamily="34" charset="0"/>
            </a:rPr>
            <a:t>Seguiente</a:t>
          </a:r>
        </a:p>
      </xdr:txBody>
    </xdr:sp>
    <xdr:clientData/>
  </xdr:twoCellAnchor>
  <xdr:twoCellAnchor>
    <xdr:from>
      <xdr:col>17</xdr:col>
      <xdr:colOff>307258</xdr:colOff>
      <xdr:row>1</xdr:row>
      <xdr:rowOff>476495</xdr:rowOff>
    </xdr:from>
    <xdr:to>
      <xdr:col>17</xdr:col>
      <xdr:colOff>1311466</xdr:colOff>
      <xdr:row>2</xdr:row>
      <xdr:rowOff>221557</xdr:rowOff>
    </xdr:to>
    <xdr:sp macro="" textlink="">
      <xdr:nvSpPr>
        <xdr:cNvPr id="9" name="TextBox 22">
          <a:extLst>
            <a:ext uri="{FF2B5EF4-FFF2-40B4-BE49-F238E27FC236}">
              <a16:creationId xmlns:a16="http://schemas.microsoft.com/office/drawing/2014/main" id="{0A0F7270-B679-43A8-A7FC-1A79768E1C66}"/>
            </a:ext>
          </a:extLst>
        </xdr:cNvPr>
        <xdr:cNvSpPr txBox="1"/>
      </xdr:nvSpPr>
      <xdr:spPr>
        <a:xfrm>
          <a:off x="16404508" y="619370"/>
          <a:ext cx="1004208" cy="297512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algn="ctr"/>
          <a:r>
            <a:rPr lang="es-MX" sz="1200">
              <a:solidFill>
                <a:schemeClr val="tx1">
                  <a:lumMod val="75000"/>
                  <a:lumOff val="25000"/>
                </a:schemeClr>
              </a:solidFill>
              <a:latin typeface="Century Gothic" panose="020B0502020202020204" pitchFamily="34" charset="0"/>
            </a:rPr>
            <a:t>Anterior</a:t>
          </a:r>
        </a:p>
      </xdr:txBody>
    </xdr:sp>
    <xdr:clientData/>
  </xdr:twoCellAnchor>
  <xdr:twoCellAnchor>
    <xdr:from>
      <xdr:col>18</xdr:col>
      <xdr:colOff>730442</xdr:colOff>
      <xdr:row>0</xdr:row>
      <xdr:rowOff>101773</xdr:rowOff>
    </xdr:from>
    <xdr:to>
      <xdr:col>18</xdr:col>
      <xdr:colOff>1111442</xdr:colOff>
      <xdr:row>1</xdr:row>
      <xdr:rowOff>446563</xdr:rowOff>
    </xdr:to>
    <xdr:sp macro="" textlink="">
      <xdr:nvSpPr>
        <xdr:cNvPr id="10" name="Isosceles Triangle 23">
          <a:hlinkClick xmlns:r="http://schemas.openxmlformats.org/officeDocument/2006/relationships" r:id="rId5"/>
          <a:extLst>
            <a:ext uri="{FF2B5EF4-FFF2-40B4-BE49-F238E27FC236}">
              <a16:creationId xmlns:a16="http://schemas.microsoft.com/office/drawing/2014/main" id="{CDFF9AF0-B884-4C1F-8B8C-10BDAC1FEEF8}"/>
            </a:ext>
          </a:extLst>
        </xdr:cNvPr>
        <xdr:cNvSpPr/>
      </xdr:nvSpPr>
      <xdr:spPr>
        <a:xfrm rot="5400000">
          <a:off x="18307884" y="155106"/>
          <a:ext cx="487665" cy="381000"/>
        </a:xfrm>
        <a:prstGeom prst="triangle">
          <a:avLst/>
        </a:prstGeom>
        <a:solidFill>
          <a:schemeClr val="tx1">
            <a:lumMod val="75000"/>
            <a:lumOff val="25000"/>
          </a:schemeClr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marL="0" indent="0" algn="l"/>
          <a:endParaRPr lang="es-MX" sz="1100">
            <a:solidFill>
              <a:schemeClr val="lt1"/>
            </a:solidFill>
            <a:latin typeface="+mn-lt"/>
            <a:ea typeface="+mn-ea"/>
            <a:cs typeface="+mn-cs"/>
          </a:endParaRPr>
        </a:p>
      </xdr:txBody>
    </xdr:sp>
    <xdr:clientData/>
  </xdr:twoCellAnchor>
  <xdr:twoCellAnchor>
    <xdr:from>
      <xdr:col>17</xdr:col>
      <xdr:colOff>603277</xdr:colOff>
      <xdr:row>0</xdr:row>
      <xdr:rowOff>135420</xdr:rowOff>
    </xdr:from>
    <xdr:to>
      <xdr:col>17</xdr:col>
      <xdr:colOff>984277</xdr:colOff>
      <xdr:row>1</xdr:row>
      <xdr:rowOff>480210</xdr:rowOff>
    </xdr:to>
    <xdr:sp macro="" textlink="">
      <xdr:nvSpPr>
        <xdr:cNvPr id="21" name="Isosceles Triangle 25">
          <a:hlinkClick xmlns:r="http://schemas.openxmlformats.org/officeDocument/2006/relationships" r:id="rId6"/>
          <a:extLst>
            <a:ext uri="{FF2B5EF4-FFF2-40B4-BE49-F238E27FC236}">
              <a16:creationId xmlns:a16="http://schemas.microsoft.com/office/drawing/2014/main" id="{082998CD-704F-4D04-AB4D-B4293015EEF0}"/>
            </a:ext>
          </a:extLst>
        </xdr:cNvPr>
        <xdr:cNvSpPr/>
      </xdr:nvSpPr>
      <xdr:spPr>
        <a:xfrm rot="16200000">
          <a:off x="16647194" y="188753"/>
          <a:ext cx="487665" cy="381000"/>
        </a:xfrm>
        <a:prstGeom prst="triangle">
          <a:avLst/>
        </a:prstGeom>
        <a:solidFill>
          <a:schemeClr val="tx1">
            <a:lumMod val="75000"/>
            <a:lumOff val="25000"/>
          </a:schemeClr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marL="0" indent="0" algn="l"/>
          <a:endParaRPr lang="es-MX" sz="1100">
            <a:solidFill>
              <a:schemeClr val="lt1"/>
            </a:solidFill>
            <a:latin typeface="+mn-lt"/>
            <a:ea typeface="+mn-ea"/>
            <a:cs typeface="+mn-cs"/>
          </a:endParaRPr>
        </a:p>
      </xdr:txBody>
    </xdr:sp>
    <xdr:clientData/>
  </xdr:twoCellAnchor>
  <xdr:twoCellAnchor>
    <xdr:from>
      <xdr:col>10</xdr:col>
      <xdr:colOff>163872</xdr:colOff>
      <xdr:row>1</xdr:row>
      <xdr:rowOff>427089</xdr:rowOff>
    </xdr:from>
    <xdr:to>
      <xdr:col>10</xdr:col>
      <xdr:colOff>1200354</xdr:colOff>
      <xdr:row>4</xdr:row>
      <xdr:rowOff>76070</xdr:rowOff>
    </xdr:to>
    <xdr:grpSp>
      <xdr:nvGrpSpPr>
        <xdr:cNvPr id="17" name="Agrupar 2">
          <a:hlinkClick xmlns:r="http://schemas.openxmlformats.org/officeDocument/2006/relationships" r:id="rId7"/>
          <a:extLst>
            <a:ext uri="{FF2B5EF4-FFF2-40B4-BE49-F238E27FC236}">
              <a16:creationId xmlns:a16="http://schemas.microsoft.com/office/drawing/2014/main" id="{53508390-1134-449E-AD5C-8E84BDBE9592}"/>
            </a:ext>
          </a:extLst>
        </xdr:cNvPr>
        <xdr:cNvGrpSpPr/>
      </xdr:nvGrpSpPr>
      <xdr:grpSpPr>
        <a:xfrm>
          <a:off x="5802672" y="566789"/>
          <a:ext cx="1036482" cy="906281"/>
          <a:chOff x="4970318" y="190500"/>
          <a:chExt cx="1143001" cy="1091045"/>
        </a:xfrm>
      </xdr:grpSpPr>
      <xdr:sp macro="" textlink="">
        <xdr:nvSpPr>
          <xdr:cNvPr id="18" name="Elipse 3">
            <a:extLst>
              <a:ext uri="{FF2B5EF4-FFF2-40B4-BE49-F238E27FC236}">
                <a16:creationId xmlns:a16="http://schemas.microsoft.com/office/drawing/2014/main" id="{14F72130-92F5-D6F8-AB54-C8AAE4FFE778}"/>
              </a:ext>
            </a:extLst>
          </xdr:cNvPr>
          <xdr:cNvSpPr/>
        </xdr:nvSpPr>
        <xdr:spPr>
          <a:xfrm>
            <a:off x="4970318" y="190500"/>
            <a:ext cx="1143001" cy="1091045"/>
          </a:xfrm>
          <a:prstGeom prst="ellipse">
            <a:avLst/>
          </a:prstGeom>
          <a:solidFill>
            <a:schemeClr val="bg1"/>
          </a:solidFill>
          <a:ln>
            <a:noFill/>
          </a:ln>
          <a:effectLst>
            <a:outerShdw blurRad="63500" sx="102000" sy="102000" algn="ctr" rotWithShape="0">
              <a:prstClr val="black">
                <a:alpha val="40000"/>
              </a:prstClr>
            </a:outerShdw>
          </a:effectLst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b"/>
          <a:lstStyle/>
          <a:p>
            <a:pPr lvl="0" algn="ctr"/>
            <a:endParaRPr lang="pt-BR" sz="1100">
              <a:latin typeface="Century Gothic" panose="020B0502020202020204" pitchFamily="34" charset="0"/>
            </a:endParaRPr>
          </a:p>
        </xdr:txBody>
      </xdr:sp>
      <xdr:pic>
        <xdr:nvPicPr>
          <xdr:cNvPr id="19" name="Imagem 4">
            <a:extLst>
              <a:ext uri="{FF2B5EF4-FFF2-40B4-BE49-F238E27FC236}">
                <a16:creationId xmlns:a16="http://schemas.microsoft.com/office/drawing/2014/main" id="{9507D150-74F8-5AF1-F47A-1F681CEB5978}"/>
              </a:ext>
            </a:extLst>
          </xdr:cNvPr>
          <xdr:cNvPicPr>
            <a:picLocks noChangeAspect="1"/>
          </xdr:cNvPicPr>
        </xdr:nvPicPr>
        <xdr:blipFill rotWithShape="1">
          <a:blip xmlns:r="http://schemas.openxmlformats.org/officeDocument/2006/relationships" r:embed="rId8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 l="17568" t="15038" r="17568" b="23556"/>
          <a:stretch/>
        </xdr:blipFill>
        <xdr:spPr>
          <a:xfrm>
            <a:off x="5126181" y="259773"/>
            <a:ext cx="831273" cy="848591"/>
          </a:xfrm>
          <a:prstGeom prst="rect">
            <a:avLst/>
          </a:prstGeom>
        </xdr:spPr>
      </xdr:pic>
    </xdr:grpSp>
    <xdr:clientData/>
  </xdr:twoCellAnchor>
  <xdr:twoCellAnchor>
    <xdr:from>
      <xdr:col>10</xdr:col>
      <xdr:colOff>30726</xdr:colOff>
      <xdr:row>0</xdr:row>
      <xdr:rowOff>15363</xdr:rowOff>
    </xdr:from>
    <xdr:to>
      <xdr:col>11</xdr:col>
      <xdr:colOff>400664</xdr:colOff>
      <xdr:row>1</xdr:row>
      <xdr:rowOff>170221</xdr:rowOff>
    </xdr:to>
    <xdr:sp macro="" textlink="">
      <xdr:nvSpPr>
        <xdr:cNvPr id="22" name="Retângulo 21">
          <a:hlinkClick xmlns:r="http://schemas.openxmlformats.org/officeDocument/2006/relationships" r:id="rId9"/>
          <a:extLst>
            <a:ext uri="{FF2B5EF4-FFF2-40B4-BE49-F238E27FC236}">
              <a16:creationId xmlns:a16="http://schemas.microsoft.com/office/drawing/2014/main" id="{6C378283-8305-4EDC-89E2-0335CD160ACB}"/>
            </a:ext>
          </a:extLst>
        </xdr:cNvPr>
        <xdr:cNvSpPr/>
      </xdr:nvSpPr>
      <xdr:spPr>
        <a:xfrm>
          <a:off x="5392379" y="15363"/>
          <a:ext cx="1906229" cy="293124"/>
        </a:xfrm>
        <a:prstGeom prst="rect">
          <a:avLst/>
        </a:prstGeom>
        <a:solidFill>
          <a:schemeClr val="bg1"/>
        </a:solidFill>
        <a:ln>
          <a:solidFill>
            <a:schemeClr val="bg2">
              <a:lumMod val="75000"/>
            </a:schemeClr>
          </a:solidFill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ctr"/>
          <a:r>
            <a:rPr lang="pt-BR" sz="1600" b="1">
              <a:solidFill>
                <a:sysClr val="windowText" lastClr="000000"/>
              </a:solidFill>
              <a:latin typeface="Century Gothic" panose="020B0502020202020204" pitchFamily="34" charset="0"/>
            </a:rPr>
            <a:t>INSTRUÇÕES</a:t>
          </a:r>
        </a:p>
      </xdr:txBody>
    </xdr:sp>
    <xdr:clientData/>
  </xdr:twoCellAnchor>
  <xdr:twoCellAnchor editAs="oneCell">
    <xdr:from>
      <xdr:col>13</xdr:col>
      <xdr:colOff>32845</xdr:colOff>
      <xdr:row>26</xdr:row>
      <xdr:rowOff>105054</xdr:rowOff>
    </xdr:from>
    <xdr:to>
      <xdr:col>15</xdr:col>
      <xdr:colOff>201011</xdr:colOff>
      <xdr:row>33</xdr:row>
      <xdr:rowOff>91153</xdr:rowOff>
    </xdr:to>
    <xdr:pic>
      <xdr:nvPicPr>
        <xdr:cNvPr id="16" name="Imagem 3">
          <a:extLst>
            <a:ext uri="{FF2B5EF4-FFF2-40B4-BE49-F238E27FC236}">
              <a16:creationId xmlns:a16="http://schemas.microsoft.com/office/drawing/2014/main" id="{517290D2-12F6-A45F-237A-923540805B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10001250" y="13259407"/>
          <a:ext cx="3235216" cy="1586299"/>
        </a:xfrm>
        <a:prstGeom prst="rect">
          <a:avLst/>
        </a:prstGeom>
      </xdr:spPr>
    </xdr:pic>
    <xdr:clientData/>
  </xdr:twoCellAnchor>
  <xdr:twoCellAnchor editAs="oneCell">
    <xdr:from>
      <xdr:col>12</xdr:col>
      <xdr:colOff>1416402</xdr:colOff>
      <xdr:row>33</xdr:row>
      <xdr:rowOff>147803</xdr:rowOff>
    </xdr:from>
    <xdr:to>
      <xdr:col>14</xdr:col>
      <xdr:colOff>1252045</xdr:colOff>
      <xdr:row>39</xdr:row>
      <xdr:rowOff>25889</xdr:rowOff>
    </xdr:to>
    <xdr:pic>
      <xdr:nvPicPr>
        <xdr:cNvPr id="26" name="Imagem 4">
          <a:extLst>
            <a:ext uri="{FF2B5EF4-FFF2-40B4-BE49-F238E27FC236}">
              <a16:creationId xmlns:a16="http://schemas.microsoft.com/office/drawing/2014/main" id="{D1A4C912-EB5B-26EC-1B1E-58464D6EAB9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9857523" y="14911553"/>
          <a:ext cx="2902693" cy="1249686"/>
        </a:xfrm>
        <a:prstGeom prst="rect">
          <a:avLst/>
        </a:prstGeom>
      </xdr:spPr>
    </xdr:pic>
    <xdr:clientData/>
  </xdr:twoCellAnchor>
  <xdr:twoCellAnchor editAs="oneCell">
    <xdr:from>
      <xdr:col>10</xdr:col>
      <xdr:colOff>1</xdr:colOff>
      <xdr:row>26</xdr:row>
      <xdr:rowOff>1</xdr:rowOff>
    </xdr:from>
    <xdr:to>
      <xdr:col>12</xdr:col>
      <xdr:colOff>135321</xdr:colOff>
      <xdr:row>29</xdr:row>
      <xdr:rowOff>183531</xdr:rowOff>
    </xdr:to>
    <xdr:pic>
      <xdr:nvPicPr>
        <xdr:cNvPr id="28" name="Imagem 10">
          <a:extLst>
            <a:ext uri="{FF2B5EF4-FFF2-40B4-BE49-F238E27FC236}">
              <a16:creationId xmlns:a16="http://schemas.microsoft.com/office/drawing/2014/main" id="{45301FC9-B0D9-245C-13B3-6013A296404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5386553" y="13154354"/>
          <a:ext cx="3202370" cy="869330"/>
        </a:xfrm>
        <a:prstGeom prst="rect">
          <a:avLst/>
        </a:prstGeom>
      </xdr:spPr>
    </xdr:pic>
    <xdr:clientData/>
  </xdr:twoCellAnchor>
  <xdr:twoCellAnchor editAs="oneCell">
    <xdr:from>
      <xdr:col>10</xdr:col>
      <xdr:colOff>0</xdr:colOff>
      <xdr:row>30</xdr:row>
      <xdr:rowOff>0</xdr:rowOff>
    </xdr:from>
    <xdr:to>
      <xdr:col>11</xdr:col>
      <xdr:colOff>1143328</xdr:colOff>
      <xdr:row>36</xdr:row>
      <xdr:rowOff>104554</xdr:rowOff>
    </xdr:to>
    <xdr:pic>
      <xdr:nvPicPr>
        <xdr:cNvPr id="30" name="Imagem 11">
          <a:extLst>
            <a:ext uri="{FF2B5EF4-FFF2-40B4-BE49-F238E27FC236}">
              <a16:creationId xmlns:a16="http://schemas.microsoft.com/office/drawing/2014/main" id="{E3605D2A-10B6-07B6-ECB3-C8632400E24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5386552" y="14074009"/>
          <a:ext cx="2676853" cy="1476154"/>
        </a:xfrm>
        <a:prstGeom prst="rect">
          <a:avLst/>
        </a:prstGeom>
      </xdr:spPr>
    </xdr:pic>
    <xdr:clientData/>
  </xdr:twoCellAnchor>
  <xdr:twoCellAnchor editAs="oneCell">
    <xdr:from>
      <xdr:col>9</xdr:col>
      <xdr:colOff>114957</xdr:colOff>
      <xdr:row>35</xdr:row>
      <xdr:rowOff>164223</xdr:rowOff>
    </xdr:from>
    <xdr:to>
      <xdr:col>11</xdr:col>
      <xdr:colOff>901700</xdr:colOff>
      <xdr:row>42</xdr:row>
      <xdr:rowOff>39812</xdr:rowOff>
    </xdr:to>
    <xdr:pic>
      <xdr:nvPicPr>
        <xdr:cNvPr id="33" name="Imagem 12">
          <a:extLst>
            <a:ext uri="{FF2B5EF4-FFF2-40B4-BE49-F238E27FC236}">
              <a16:creationId xmlns:a16="http://schemas.microsoft.com/office/drawing/2014/main" id="{36650B0D-6EF5-8C3D-F446-4724D23EF31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5601357" y="15391523"/>
          <a:ext cx="2552043" cy="1475789"/>
        </a:xfrm>
        <a:prstGeom prst="rect">
          <a:avLst/>
        </a:prstGeom>
      </xdr:spPr>
    </xdr:pic>
    <xdr:clientData/>
  </xdr:twoCellAnchor>
</xdr:wsDr>
</file>

<file path=xl/drawings/drawing43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168992</xdr:colOff>
      <xdr:row>1</xdr:row>
      <xdr:rowOff>76814</xdr:rowOff>
    </xdr:from>
    <xdr:to>
      <xdr:col>2</xdr:col>
      <xdr:colOff>1115684</xdr:colOff>
      <xdr:row>3</xdr:row>
      <xdr:rowOff>264968</xdr:rowOff>
    </xdr:to>
    <xdr:pic>
      <xdr:nvPicPr>
        <xdr:cNvPr id="2" name="Imagem 1">
          <a:extLst>
            <a:ext uri="{FF2B5EF4-FFF2-40B4-BE49-F238E27FC236}">
              <a16:creationId xmlns:a16="http://schemas.microsoft.com/office/drawing/2014/main" id="{216DB0EC-4CFD-47CC-9624-A668291927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69042" y="219689"/>
          <a:ext cx="946692" cy="988254"/>
        </a:xfrm>
        <a:prstGeom prst="rect">
          <a:avLst/>
        </a:prstGeom>
      </xdr:spPr>
    </xdr:pic>
    <xdr:clientData/>
  </xdr:twoCellAnchor>
  <xdr:oneCellAnchor>
    <xdr:from>
      <xdr:col>17</xdr:col>
      <xdr:colOff>1223949</xdr:colOff>
      <xdr:row>0</xdr:row>
      <xdr:rowOff>0</xdr:rowOff>
    </xdr:from>
    <xdr:ext cx="646896" cy="677573"/>
    <xdr:pic>
      <xdr:nvPicPr>
        <xdr:cNvPr id="6" name="Gráfico 5" descr="Início com preenchimento sólido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EC8719E4-86BA-43B0-ACA9-DFD38CA6B0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  <a:ext uri="{96DAC541-7B7A-43D3-8B79-37D633B846F1}">
              <asvg:svgBlip xmlns:asvg="http://schemas.microsoft.com/office/drawing/2016/SVG/main" r:embed="rId4"/>
            </a:ext>
          </a:extLst>
        </a:blip>
        <a:stretch>
          <a:fillRect/>
        </a:stretch>
      </xdr:blipFill>
      <xdr:spPr>
        <a:xfrm>
          <a:off x="17321199" y="0"/>
          <a:ext cx="646896" cy="677573"/>
        </a:xfrm>
        <a:prstGeom prst="rect">
          <a:avLst/>
        </a:prstGeom>
      </xdr:spPr>
    </xdr:pic>
    <xdr:clientData/>
  </xdr:oneCellAnchor>
  <xdr:twoCellAnchor>
    <xdr:from>
      <xdr:col>17</xdr:col>
      <xdr:colOff>1077423</xdr:colOff>
      <xdr:row>1</xdr:row>
      <xdr:rowOff>473774</xdr:rowOff>
    </xdr:from>
    <xdr:to>
      <xdr:col>18</xdr:col>
      <xdr:colOff>465102</xdr:colOff>
      <xdr:row>2</xdr:row>
      <xdr:rowOff>188024</xdr:rowOff>
    </xdr:to>
    <xdr:sp macro="" textlink="">
      <xdr:nvSpPr>
        <xdr:cNvPr id="7" name="TextBox 18">
          <a:extLst>
            <a:ext uri="{FF2B5EF4-FFF2-40B4-BE49-F238E27FC236}">
              <a16:creationId xmlns:a16="http://schemas.microsoft.com/office/drawing/2014/main" id="{B69831A1-8276-4A2B-8F7B-53A6C537FCCE}"/>
            </a:ext>
          </a:extLst>
        </xdr:cNvPr>
        <xdr:cNvSpPr txBox="1"/>
      </xdr:nvSpPr>
      <xdr:spPr>
        <a:xfrm>
          <a:off x="17174673" y="616649"/>
          <a:ext cx="921204" cy="26670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algn="ctr"/>
          <a:r>
            <a:rPr lang="es-MX" sz="1200">
              <a:solidFill>
                <a:schemeClr val="tx1">
                  <a:lumMod val="75000"/>
                  <a:lumOff val="25000"/>
                </a:schemeClr>
              </a:solidFill>
              <a:latin typeface="Century Gothic" panose="020B0502020202020204" pitchFamily="34" charset="0"/>
            </a:rPr>
            <a:t>Inicio</a:t>
          </a:r>
        </a:p>
      </xdr:txBody>
    </xdr:sp>
    <xdr:clientData/>
  </xdr:twoCellAnchor>
  <xdr:twoCellAnchor>
    <xdr:from>
      <xdr:col>18</xdr:col>
      <xdr:colOff>331751</xdr:colOff>
      <xdr:row>1</xdr:row>
      <xdr:rowOff>487381</xdr:rowOff>
    </xdr:from>
    <xdr:to>
      <xdr:col>18</xdr:col>
      <xdr:colOff>1335959</xdr:colOff>
      <xdr:row>2</xdr:row>
      <xdr:rowOff>232443</xdr:rowOff>
    </xdr:to>
    <xdr:sp macro="" textlink="">
      <xdr:nvSpPr>
        <xdr:cNvPr id="8" name="TextBox 19">
          <a:extLst>
            <a:ext uri="{FF2B5EF4-FFF2-40B4-BE49-F238E27FC236}">
              <a16:creationId xmlns:a16="http://schemas.microsoft.com/office/drawing/2014/main" id="{CF85027B-AEBE-4C32-87F9-4BC16ACCB54A}"/>
            </a:ext>
          </a:extLst>
        </xdr:cNvPr>
        <xdr:cNvSpPr txBox="1"/>
      </xdr:nvSpPr>
      <xdr:spPr>
        <a:xfrm>
          <a:off x="17962526" y="630256"/>
          <a:ext cx="1004208" cy="297512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algn="ctr"/>
          <a:r>
            <a:rPr lang="es-MX" sz="1200">
              <a:solidFill>
                <a:schemeClr val="tx1">
                  <a:lumMod val="75000"/>
                  <a:lumOff val="25000"/>
                </a:schemeClr>
              </a:solidFill>
              <a:latin typeface="Century Gothic" panose="020B0502020202020204" pitchFamily="34" charset="0"/>
            </a:rPr>
            <a:t>Seguiente</a:t>
          </a:r>
        </a:p>
      </xdr:txBody>
    </xdr:sp>
    <xdr:clientData/>
  </xdr:twoCellAnchor>
  <xdr:twoCellAnchor>
    <xdr:from>
      <xdr:col>17</xdr:col>
      <xdr:colOff>307258</xdr:colOff>
      <xdr:row>1</xdr:row>
      <xdr:rowOff>476495</xdr:rowOff>
    </xdr:from>
    <xdr:to>
      <xdr:col>17</xdr:col>
      <xdr:colOff>1311466</xdr:colOff>
      <xdr:row>2</xdr:row>
      <xdr:rowOff>221557</xdr:rowOff>
    </xdr:to>
    <xdr:sp macro="" textlink="">
      <xdr:nvSpPr>
        <xdr:cNvPr id="9" name="TextBox 22">
          <a:extLst>
            <a:ext uri="{FF2B5EF4-FFF2-40B4-BE49-F238E27FC236}">
              <a16:creationId xmlns:a16="http://schemas.microsoft.com/office/drawing/2014/main" id="{DCDD4948-002B-4715-92DE-82D07CD11CFF}"/>
            </a:ext>
          </a:extLst>
        </xdr:cNvPr>
        <xdr:cNvSpPr txBox="1"/>
      </xdr:nvSpPr>
      <xdr:spPr>
        <a:xfrm>
          <a:off x="16404508" y="619370"/>
          <a:ext cx="1004208" cy="297512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algn="ctr"/>
          <a:r>
            <a:rPr lang="es-MX" sz="1200">
              <a:solidFill>
                <a:schemeClr val="tx1">
                  <a:lumMod val="75000"/>
                  <a:lumOff val="25000"/>
                </a:schemeClr>
              </a:solidFill>
              <a:latin typeface="Century Gothic" panose="020B0502020202020204" pitchFamily="34" charset="0"/>
            </a:rPr>
            <a:t>Anterior</a:t>
          </a:r>
        </a:p>
      </xdr:txBody>
    </xdr:sp>
    <xdr:clientData/>
  </xdr:twoCellAnchor>
  <xdr:twoCellAnchor>
    <xdr:from>
      <xdr:col>18</xdr:col>
      <xdr:colOff>730442</xdr:colOff>
      <xdr:row>0</xdr:row>
      <xdr:rowOff>101773</xdr:rowOff>
    </xdr:from>
    <xdr:to>
      <xdr:col>18</xdr:col>
      <xdr:colOff>1111442</xdr:colOff>
      <xdr:row>1</xdr:row>
      <xdr:rowOff>446563</xdr:rowOff>
    </xdr:to>
    <xdr:sp macro="" textlink="">
      <xdr:nvSpPr>
        <xdr:cNvPr id="10" name="Isosceles Triangle 23">
          <a:hlinkClick xmlns:r="http://schemas.openxmlformats.org/officeDocument/2006/relationships" r:id="rId5"/>
          <a:extLst>
            <a:ext uri="{FF2B5EF4-FFF2-40B4-BE49-F238E27FC236}">
              <a16:creationId xmlns:a16="http://schemas.microsoft.com/office/drawing/2014/main" id="{7132E97E-6A5A-48F0-869F-C5B52FB5565A}"/>
            </a:ext>
          </a:extLst>
        </xdr:cNvPr>
        <xdr:cNvSpPr/>
      </xdr:nvSpPr>
      <xdr:spPr>
        <a:xfrm rot="5400000">
          <a:off x="18307884" y="155106"/>
          <a:ext cx="487665" cy="381000"/>
        </a:xfrm>
        <a:prstGeom prst="triangle">
          <a:avLst/>
        </a:prstGeom>
        <a:solidFill>
          <a:schemeClr val="tx1">
            <a:lumMod val="75000"/>
            <a:lumOff val="25000"/>
          </a:schemeClr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marL="0" indent="0" algn="l"/>
          <a:endParaRPr lang="es-MX" sz="1100">
            <a:solidFill>
              <a:schemeClr val="lt1"/>
            </a:solidFill>
            <a:latin typeface="+mn-lt"/>
            <a:ea typeface="+mn-ea"/>
            <a:cs typeface="+mn-cs"/>
          </a:endParaRPr>
        </a:p>
      </xdr:txBody>
    </xdr:sp>
    <xdr:clientData/>
  </xdr:twoCellAnchor>
  <xdr:twoCellAnchor>
    <xdr:from>
      <xdr:col>17</xdr:col>
      <xdr:colOff>603277</xdr:colOff>
      <xdr:row>0</xdr:row>
      <xdr:rowOff>135420</xdr:rowOff>
    </xdr:from>
    <xdr:to>
      <xdr:col>17</xdr:col>
      <xdr:colOff>984277</xdr:colOff>
      <xdr:row>1</xdr:row>
      <xdr:rowOff>480210</xdr:rowOff>
    </xdr:to>
    <xdr:sp macro="" textlink="">
      <xdr:nvSpPr>
        <xdr:cNvPr id="21" name="Isosceles Triangle 25">
          <a:hlinkClick xmlns:r="http://schemas.openxmlformats.org/officeDocument/2006/relationships" r:id="rId6"/>
          <a:extLst>
            <a:ext uri="{FF2B5EF4-FFF2-40B4-BE49-F238E27FC236}">
              <a16:creationId xmlns:a16="http://schemas.microsoft.com/office/drawing/2014/main" id="{51D0A782-B357-4A2C-AC07-822C2889C96B}"/>
            </a:ext>
          </a:extLst>
        </xdr:cNvPr>
        <xdr:cNvSpPr/>
      </xdr:nvSpPr>
      <xdr:spPr>
        <a:xfrm rot="16200000">
          <a:off x="16647194" y="188753"/>
          <a:ext cx="487665" cy="381000"/>
        </a:xfrm>
        <a:prstGeom prst="triangle">
          <a:avLst/>
        </a:prstGeom>
        <a:solidFill>
          <a:schemeClr val="tx1">
            <a:lumMod val="75000"/>
            <a:lumOff val="25000"/>
          </a:schemeClr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marL="0" indent="0" algn="l"/>
          <a:endParaRPr lang="es-MX" sz="1100">
            <a:solidFill>
              <a:schemeClr val="lt1"/>
            </a:solidFill>
            <a:latin typeface="+mn-lt"/>
            <a:ea typeface="+mn-ea"/>
            <a:cs typeface="+mn-cs"/>
          </a:endParaRPr>
        </a:p>
      </xdr:txBody>
    </xdr:sp>
    <xdr:clientData/>
  </xdr:twoCellAnchor>
  <xdr:twoCellAnchor>
    <xdr:from>
      <xdr:col>10</xdr:col>
      <xdr:colOff>133148</xdr:colOff>
      <xdr:row>1</xdr:row>
      <xdr:rowOff>442451</xdr:rowOff>
    </xdr:from>
    <xdr:to>
      <xdr:col>10</xdr:col>
      <xdr:colOff>1169630</xdr:colOff>
      <xdr:row>4</xdr:row>
      <xdr:rowOff>91432</xdr:rowOff>
    </xdr:to>
    <xdr:grpSp>
      <xdr:nvGrpSpPr>
        <xdr:cNvPr id="17" name="Agrupar 2">
          <a:hlinkClick xmlns:r="http://schemas.openxmlformats.org/officeDocument/2006/relationships" r:id="rId7"/>
          <a:extLst>
            <a:ext uri="{FF2B5EF4-FFF2-40B4-BE49-F238E27FC236}">
              <a16:creationId xmlns:a16="http://schemas.microsoft.com/office/drawing/2014/main" id="{E61184DF-677C-45D5-83FE-0338D04EF1A3}"/>
            </a:ext>
          </a:extLst>
        </xdr:cNvPr>
        <xdr:cNvGrpSpPr/>
      </xdr:nvGrpSpPr>
      <xdr:grpSpPr>
        <a:xfrm>
          <a:off x="5771948" y="582151"/>
          <a:ext cx="1036482" cy="906281"/>
          <a:chOff x="4970318" y="190500"/>
          <a:chExt cx="1143001" cy="1091045"/>
        </a:xfrm>
      </xdr:grpSpPr>
      <xdr:sp macro="" textlink="">
        <xdr:nvSpPr>
          <xdr:cNvPr id="18" name="Elipse 3">
            <a:extLst>
              <a:ext uri="{FF2B5EF4-FFF2-40B4-BE49-F238E27FC236}">
                <a16:creationId xmlns:a16="http://schemas.microsoft.com/office/drawing/2014/main" id="{00FED0FD-E7DC-CA5E-0042-0F25A1626DA6}"/>
              </a:ext>
            </a:extLst>
          </xdr:cNvPr>
          <xdr:cNvSpPr/>
        </xdr:nvSpPr>
        <xdr:spPr>
          <a:xfrm>
            <a:off x="4970318" y="190500"/>
            <a:ext cx="1143001" cy="1091045"/>
          </a:xfrm>
          <a:prstGeom prst="ellipse">
            <a:avLst/>
          </a:prstGeom>
          <a:solidFill>
            <a:schemeClr val="bg1"/>
          </a:solidFill>
          <a:ln>
            <a:noFill/>
          </a:ln>
          <a:effectLst>
            <a:outerShdw blurRad="63500" sx="102000" sy="102000" algn="ctr" rotWithShape="0">
              <a:prstClr val="black">
                <a:alpha val="40000"/>
              </a:prstClr>
            </a:outerShdw>
          </a:effectLst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b"/>
          <a:lstStyle/>
          <a:p>
            <a:pPr lvl="0" algn="ctr"/>
            <a:endParaRPr lang="pt-BR" sz="1100">
              <a:latin typeface="Century Gothic" panose="020B0502020202020204" pitchFamily="34" charset="0"/>
            </a:endParaRPr>
          </a:p>
        </xdr:txBody>
      </xdr:sp>
      <xdr:pic>
        <xdr:nvPicPr>
          <xdr:cNvPr id="19" name="Imagem 4">
            <a:extLst>
              <a:ext uri="{FF2B5EF4-FFF2-40B4-BE49-F238E27FC236}">
                <a16:creationId xmlns:a16="http://schemas.microsoft.com/office/drawing/2014/main" id="{0D6FBA56-1647-BE13-1DA2-B810BCAE45CC}"/>
              </a:ext>
            </a:extLst>
          </xdr:cNvPr>
          <xdr:cNvPicPr>
            <a:picLocks noChangeAspect="1"/>
          </xdr:cNvPicPr>
        </xdr:nvPicPr>
        <xdr:blipFill rotWithShape="1">
          <a:blip xmlns:r="http://schemas.openxmlformats.org/officeDocument/2006/relationships" r:embed="rId8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 l="17568" t="15038" r="17568" b="23556"/>
          <a:stretch/>
        </xdr:blipFill>
        <xdr:spPr>
          <a:xfrm>
            <a:off x="5126181" y="259773"/>
            <a:ext cx="831273" cy="848591"/>
          </a:xfrm>
          <a:prstGeom prst="rect">
            <a:avLst/>
          </a:prstGeom>
        </xdr:spPr>
      </xdr:pic>
    </xdr:grpSp>
    <xdr:clientData/>
  </xdr:twoCellAnchor>
  <xdr:twoCellAnchor>
    <xdr:from>
      <xdr:col>10</xdr:col>
      <xdr:colOff>153630</xdr:colOff>
      <xdr:row>0</xdr:row>
      <xdr:rowOff>0</xdr:rowOff>
    </xdr:from>
    <xdr:to>
      <xdr:col>11</xdr:col>
      <xdr:colOff>523568</xdr:colOff>
      <xdr:row>1</xdr:row>
      <xdr:rowOff>154858</xdr:rowOff>
    </xdr:to>
    <xdr:sp macro="" textlink="">
      <xdr:nvSpPr>
        <xdr:cNvPr id="22" name="Retângulo 21">
          <a:hlinkClick xmlns:r="http://schemas.openxmlformats.org/officeDocument/2006/relationships" r:id="rId9"/>
          <a:extLst>
            <a:ext uri="{FF2B5EF4-FFF2-40B4-BE49-F238E27FC236}">
              <a16:creationId xmlns:a16="http://schemas.microsoft.com/office/drawing/2014/main" id="{9C5C819B-08E8-43EF-8DF6-D5ACFA2FAFE0}"/>
            </a:ext>
          </a:extLst>
        </xdr:cNvPr>
        <xdr:cNvSpPr/>
      </xdr:nvSpPr>
      <xdr:spPr>
        <a:xfrm>
          <a:off x="5515283" y="0"/>
          <a:ext cx="1906229" cy="293124"/>
        </a:xfrm>
        <a:prstGeom prst="rect">
          <a:avLst/>
        </a:prstGeom>
        <a:solidFill>
          <a:schemeClr val="bg1"/>
        </a:solidFill>
        <a:ln>
          <a:solidFill>
            <a:schemeClr val="bg2">
              <a:lumMod val="75000"/>
            </a:schemeClr>
          </a:solidFill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ctr"/>
          <a:r>
            <a:rPr lang="pt-BR" sz="1600" b="1">
              <a:solidFill>
                <a:sysClr val="windowText" lastClr="000000"/>
              </a:solidFill>
              <a:latin typeface="Century Gothic" panose="020B0502020202020204" pitchFamily="34" charset="0"/>
            </a:rPr>
            <a:t>INSTRUÇÕES</a:t>
          </a:r>
        </a:p>
      </xdr:txBody>
    </xdr:sp>
    <xdr:clientData/>
  </xdr:twoCellAnchor>
  <xdr:twoCellAnchor editAs="oneCell">
    <xdr:from>
      <xdr:col>10</xdr:col>
      <xdr:colOff>1</xdr:colOff>
      <xdr:row>26</xdr:row>
      <xdr:rowOff>0</xdr:rowOff>
    </xdr:from>
    <xdr:to>
      <xdr:col>11</xdr:col>
      <xdr:colOff>1488200</xdr:colOff>
      <xdr:row>32</xdr:row>
      <xdr:rowOff>11279</xdr:rowOff>
    </xdr:to>
    <xdr:pic>
      <xdr:nvPicPr>
        <xdr:cNvPr id="4" name="Imagem 2">
          <a:extLst>
            <a:ext uri="{FF2B5EF4-FFF2-40B4-BE49-F238E27FC236}">
              <a16:creationId xmlns:a16="http://schemas.microsoft.com/office/drawing/2014/main" id="{62D8B750-6A88-0BB9-D5EF-3013C95DD8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5386553" y="13154353"/>
          <a:ext cx="3021724" cy="1382879"/>
        </a:xfrm>
        <a:prstGeom prst="rect">
          <a:avLst/>
        </a:prstGeom>
      </xdr:spPr>
    </xdr:pic>
    <xdr:clientData/>
  </xdr:twoCellAnchor>
</xdr:wsDr>
</file>

<file path=xl/drawings/drawing44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168992</xdr:colOff>
      <xdr:row>1</xdr:row>
      <xdr:rowOff>76814</xdr:rowOff>
    </xdr:from>
    <xdr:to>
      <xdr:col>2</xdr:col>
      <xdr:colOff>1115684</xdr:colOff>
      <xdr:row>3</xdr:row>
      <xdr:rowOff>264968</xdr:rowOff>
    </xdr:to>
    <xdr:pic>
      <xdr:nvPicPr>
        <xdr:cNvPr id="2" name="Imagem 1">
          <a:extLst>
            <a:ext uri="{FF2B5EF4-FFF2-40B4-BE49-F238E27FC236}">
              <a16:creationId xmlns:a16="http://schemas.microsoft.com/office/drawing/2014/main" id="{B043D6B2-5B99-4CB9-A2C4-8A2A53F975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69042" y="219689"/>
          <a:ext cx="946692" cy="988254"/>
        </a:xfrm>
        <a:prstGeom prst="rect">
          <a:avLst/>
        </a:prstGeom>
      </xdr:spPr>
    </xdr:pic>
    <xdr:clientData/>
  </xdr:twoCellAnchor>
  <xdr:oneCellAnchor>
    <xdr:from>
      <xdr:col>17</xdr:col>
      <xdr:colOff>1223949</xdr:colOff>
      <xdr:row>0</xdr:row>
      <xdr:rowOff>0</xdr:rowOff>
    </xdr:from>
    <xdr:ext cx="646896" cy="677573"/>
    <xdr:pic>
      <xdr:nvPicPr>
        <xdr:cNvPr id="6" name="Gráfico 5" descr="Início com preenchimento sólido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4E00940F-9028-44F3-B450-A00C4D1D1C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  <a:ext uri="{96DAC541-7B7A-43D3-8B79-37D633B846F1}">
              <asvg:svgBlip xmlns:asvg="http://schemas.microsoft.com/office/drawing/2016/SVG/main" r:embed="rId4"/>
            </a:ext>
          </a:extLst>
        </a:blip>
        <a:stretch>
          <a:fillRect/>
        </a:stretch>
      </xdr:blipFill>
      <xdr:spPr>
        <a:xfrm>
          <a:off x="17321199" y="0"/>
          <a:ext cx="646896" cy="677573"/>
        </a:xfrm>
        <a:prstGeom prst="rect">
          <a:avLst/>
        </a:prstGeom>
      </xdr:spPr>
    </xdr:pic>
    <xdr:clientData/>
  </xdr:oneCellAnchor>
  <xdr:twoCellAnchor>
    <xdr:from>
      <xdr:col>17</xdr:col>
      <xdr:colOff>1077423</xdr:colOff>
      <xdr:row>1</xdr:row>
      <xdr:rowOff>473774</xdr:rowOff>
    </xdr:from>
    <xdr:to>
      <xdr:col>18</xdr:col>
      <xdr:colOff>465102</xdr:colOff>
      <xdr:row>2</xdr:row>
      <xdr:rowOff>188024</xdr:rowOff>
    </xdr:to>
    <xdr:sp macro="" textlink="">
      <xdr:nvSpPr>
        <xdr:cNvPr id="7" name="TextBox 18">
          <a:extLst>
            <a:ext uri="{FF2B5EF4-FFF2-40B4-BE49-F238E27FC236}">
              <a16:creationId xmlns:a16="http://schemas.microsoft.com/office/drawing/2014/main" id="{C40505D2-C77F-463F-A4AA-D42E5684410B}"/>
            </a:ext>
          </a:extLst>
        </xdr:cNvPr>
        <xdr:cNvSpPr txBox="1"/>
      </xdr:nvSpPr>
      <xdr:spPr>
        <a:xfrm>
          <a:off x="17174673" y="616649"/>
          <a:ext cx="921204" cy="26670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algn="ctr"/>
          <a:r>
            <a:rPr lang="es-MX" sz="1200">
              <a:solidFill>
                <a:schemeClr val="tx1">
                  <a:lumMod val="75000"/>
                  <a:lumOff val="25000"/>
                </a:schemeClr>
              </a:solidFill>
              <a:latin typeface="Century Gothic" panose="020B0502020202020204" pitchFamily="34" charset="0"/>
            </a:rPr>
            <a:t>Inicio</a:t>
          </a:r>
        </a:p>
      </xdr:txBody>
    </xdr:sp>
    <xdr:clientData/>
  </xdr:twoCellAnchor>
  <xdr:twoCellAnchor>
    <xdr:from>
      <xdr:col>18</xdr:col>
      <xdr:colOff>331751</xdr:colOff>
      <xdr:row>1</xdr:row>
      <xdr:rowOff>487381</xdr:rowOff>
    </xdr:from>
    <xdr:to>
      <xdr:col>18</xdr:col>
      <xdr:colOff>1335959</xdr:colOff>
      <xdr:row>2</xdr:row>
      <xdr:rowOff>232443</xdr:rowOff>
    </xdr:to>
    <xdr:sp macro="" textlink="">
      <xdr:nvSpPr>
        <xdr:cNvPr id="8" name="TextBox 19">
          <a:extLst>
            <a:ext uri="{FF2B5EF4-FFF2-40B4-BE49-F238E27FC236}">
              <a16:creationId xmlns:a16="http://schemas.microsoft.com/office/drawing/2014/main" id="{987D5BC5-915D-4C6F-A007-BD5CA9C76E9F}"/>
            </a:ext>
          </a:extLst>
        </xdr:cNvPr>
        <xdr:cNvSpPr txBox="1"/>
      </xdr:nvSpPr>
      <xdr:spPr>
        <a:xfrm>
          <a:off x="17962526" y="630256"/>
          <a:ext cx="1004208" cy="297512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algn="ctr"/>
          <a:r>
            <a:rPr lang="es-MX" sz="1200">
              <a:solidFill>
                <a:schemeClr val="tx1">
                  <a:lumMod val="75000"/>
                  <a:lumOff val="25000"/>
                </a:schemeClr>
              </a:solidFill>
              <a:latin typeface="Century Gothic" panose="020B0502020202020204" pitchFamily="34" charset="0"/>
            </a:rPr>
            <a:t>Seguiente</a:t>
          </a:r>
        </a:p>
      </xdr:txBody>
    </xdr:sp>
    <xdr:clientData/>
  </xdr:twoCellAnchor>
  <xdr:twoCellAnchor>
    <xdr:from>
      <xdr:col>17</xdr:col>
      <xdr:colOff>307258</xdr:colOff>
      <xdr:row>1</xdr:row>
      <xdr:rowOff>476495</xdr:rowOff>
    </xdr:from>
    <xdr:to>
      <xdr:col>17</xdr:col>
      <xdr:colOff>1311466</xdr:colOff>
      <xdr:row>2</xdr:row>
      <xdr:rowOff>221557</xdr:rowOff>
    </xdr:to>
    <xdr:sp macro="" textlink="">
      <xdr:nvSpPr>
        <xdr:cNvPr id="9" name="TextBox 22">
          <a:extLst>
            <a:ext uri="{FF2B5EF4-FFF2-40B4-BE49-F238E27FC236}">
              <a16:creationId xmlns:a16="http://schemas.microsoft.com/office/drawing/2014/main" id="{30148C4F-111D-4FD1-B788-7680A6B51DBE}"/>
            </a:ext>
          </a:extLst>
        </xdr:cNvPr>
        <xdr:cNvSpPr txBox="1"/>
      </xdr:nvSpPr>
      <xdr:spPr>
        <a:xfrm>
          <a:off x="16404508" y="619370"/>
          <a:ext cx="1004208" cy="297512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algn="ctr"/>
          <a:r>
            <a:rPr lang="es-MX" sz="1200">
              <a:solidFill>
                <a:schemeClr val="tx1">
                  <a:lumMod val="75000"/>
                  <a:lumOff val="25000"/>
                </a:schemeClr>
              </a:solidFill>
              <a:latin typeface="Century Gothic" panose="020B0502020202020204" pitchFamily="34" charset="0"/>
            </a:rPr>
            <a:t>Anterior</a:t>
          </a:r>
        </a:p>
      </xdr:txBody>
    </xdr:sp>
    <xdr:clientData/>
  </xdr:twoCellAnchor>
  <xdr:twoCellAnchor>
    <xdr:from>
      <xdr:col>18</xdr:col>
      <xdr:colOff>730442</xdr:colOff>
      <xdr:row>0</xdr:row>
      <xdr:rowOff>101773</xdr:rowOff>
    </xdr:from>
    <xdr:to>
      <xdr:col>18</xdr:col>
      <xdr:colOff>1111442</xdr:colOff>
      <xdr:row>1</xdr:row>
      <xdr:rowOff>446563</xdr:rowOff>
    </xdr:to>
    <xdr:sp macro="" textlink="">
      <xdr:nvSpPr>
        <xdr:cNvPr id="10" name="Isosceles Triangle 23">
          <a:hlinkClick xmlns:r="http://schemas.openxmlformats.org/officeDocument/2006/relationships" r:id="rId5"/>
          <a:extLst>
            <a:ext uri="{FF2B5EF4-FFF2-40B4-BE49-F238E27FC236}">
              <a16:creationId xmlns:a16="http://schemas.microsoft.com/office/drawing/2014/main" id="{025054F2-DC2D-405E-8E93-BC40D06D485D}"/>
            </a:ext>
          </a:extLst>
        </xdr:cNvPr>
        <xdr:cNvSpPr/>
      </xdr:nvSpPr>
      <xdr:spPr>
        <a:xfrm rot="5400000">
          <a:off x="18307884" y="155106"/>
          <a:ext cx="487665" cy="381000"/>
        </a:xfrm>
        <a:prstGeom prst="triangle">
          <a:avLst/>
        </a:prstGeom>
        <a:solidFill>
          <a:schemeClr val="tx1">
            <a:lumMod val="75000"/>
            <a:lumOff val="25000"/>
          </a:schemeClr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marL="0" indent="0" algn="l"/>
          <a:endParaRPr lang="es-MX" sz="1100">
            <a:solidFill>
              <a:schemeClr val="lt1"/>
            </a:solidFill>
            <a:latin typeface="+mn-lt"/>
            <a:ea typeface="+mn-ea"/>
            <a:cs typeface="+mn-cs"/>
          </a:endParaRPr>
        </a:p>
      </xdr:txBody>
    </xdr:sp>
    <xdr:clientData/>
  </xdr:twoCellAnchor>
  <xdr:twoCellAnchor>
    <xdr:from>
      <xdr:col>17</xdr:col>
      <xdr:colOff>603277</xdr:colOff>
      <xdr:row>0</xdr:row>
      <xdr:rowOff>135420</xdr:rowOff>
    </xdr:from>
    <xdr:to>
      <xdr:col>17</xdr:col>
      <xdr:colOff>984277</xdr:colOff>
      <xdr:row>1</xdr:row>
      <xdr:rowOff>480210</xdr:rowOff>
    </xdr:to>
    <xdr:sp macro="" textlink="">
      <xdr:nvSpPr>
        <xdr:cNvPr id="21" name="Isosceles Triangle 25">
          <a:hlinkClick xmlns:r="http://schemas.openxmlformats.org/officeDocument/2006/relationships" r:id="rId6"/>
          <a:extLst>
            <a:ext uri="{FF2B5EF4-FFF2-40B4-BE49-F238E27FC236}">
              <a16:creationId xmlns:a16="http://schemas.microsoft.com/office/drawing/2014/main" id="{FBBD0914-1E30-4F0F-A68A-CEB001FD420C}"/>
            </a:ext>
          </a:extLst>
        </xdr:cNvPr>
        <xdr:cNvSpPr/>
      </xdr:nvSpPr>
      <xdr:spPr>
        <a:xfrm rot="16200000">
          <a:off x="16647194" y="188753"/>
          <a:ext cx="487665" cy="381000"/>
        </a:xfrm>
        <a:prstGeom prst="triangle">
          <a:avLst/>
        </a:prstGeom>
        <a:solidFill>
          <a:schemeClr val="tx1">
            <a:lumMod val="75000"/>
            <a:lumOff val="25000"/>
          </a:schemeClr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marL="0" indent="0" algn="l"/>
          <a:endParaRPr lang="es-MX" sz="1100">
            <a:solidFill>
              <a:schemeClr val="lt1"/>
            </a:solidFill>
            <a:latin typeface="+mn-lt"/>
            <a:ea typeface="+mn-ea"/>
            <a:cs typeface="+mn-cs"/>
          </a:endParaRPr>
        </a:p>
      </xdr:txBody>
    </xdr:sp>
    <xdr:clientData/>
  </xdr:twoCellAnchor>
  <xdr:twoCellAnchor>
    <xdr:from>
      <xdr:col>10</xdr:col>
      <xdr:colOff>0</xdr:colOff>
      <xdr:row>1</xdr:row>
      <xdr:rowOff>0</xdr:rowOff>
    </xdr:from>
    <xdr:to>
      <xdr:col>11</xdr:col>
      <xdr:colOff>369938</xdr:colOff>
      <xdr:row>1</xdr:row>
      <xdr:rowOff>293124</xdr:rowOff>
    </xdr:to>
    <xdr:sp macro="" textlink="">
      <xdr:nvSpPr>
        <xdr:cNvPr id="22" name="Retângulo 21">
          <a:hlinkClick xmlns:r="http://schemas.openxmlformats.org/officeDocument/2006/relationships" r:id="rId7"/>
          <a:extLst>
            <a:ext uri="{FF2B5EF4-FFF2-40B4-BE49-F238E27FC236}">
              <a16:creationId xmlns:a16="http://schemas.microsoft.com/office/drawing/2014/main" id="{E0B07928-B5E8-4B31-B763-120825929972}"/>
            </a:ext>
          </a:extLst>
        </xdr:cNvPr>
        <xdr:cNvSpPr/>
      </xdr:nvSpPr>
      <xdr:spPr>
        <a:xfrm>
          <a:off x="5361653" y="138266"/>
          <a:ext cx="1906229" cy="293124"/>
        </a:xfrm>
        <a:prstGeom prst="rect">
          <a:avLst/>
        </a:prstGeom>
        <a:solidFill>
          <a:schemeClr val="bg1"/>
        </a:solidFill>
        <a:ln>
          <a:solidFill>
            <a:schemeClr val="bg2">
              <a:lumMod val="75000"/>
            </a:schemeClr>
          </a:solidFill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ctr"/>
          <a:r>
            <a:rPr lang="pt-BR" sz="1600" b="1">
              <a:solidFill>
                <a:sysClr val="windowText" lastClr="000000"/>
              </a:solidFill>
              <a:latin typeface="Century Gothic" panose="020B0502020202020204" pitchFamily="34" charset="0"/>
            </a:rPr>
            <a:t>INSTRUÇÕES</a:t>
          </a:r>
        </a:p>
      </xdr:txBody>
    </xdr:sp>
    <xdr:clientData/>
  </xdr:twoCellAnchor>
  <xdr:twoCellAnchor>
    <xdr:from>
      <xdr:col>10</xdr:col>
      <xdr:colOff>269875</xdr:colOff>
      <xdr:row>1</xdr:row>
      <xdr:rowOff>428625</xdr:rowOff>
    </xdr:from>
    <xdr:to>
      <xdr:col>10</xdr:col>
      <xdr:colOff>1253100</xdr:colOff>
      <xdr:row>4</xdr:row>
      <xdr:rowOff>75558</xdr:rowOff>
    </xdr:to>
    <xdr:grpSp>
      <xdr:nvGrpSpPr>
        <xdr:cNvPr id="13" name="Agrupar 5">
          <a:hlinkClick xmlns:r="http://schemas.openxmlformats.org/officeDocument/2006/relationships" r:id="rId8"/>
          <a:extLst>
            <a:ext uri="{FF2B5EF4-FFF2-40B4-BE49-F238E27FC236}">
              <a16:creationId xmlns:a16="http://schemas.microsoft.com/office/drawing/2014/main" id="{5B16ECB7-B5C0-4E1E-A692-282F7B707C1F}"/>
            </a:ext>
          </a:extLst>
        </xdr:cNvPr>
        <xdr:cNvGrpSpPr/>
      </xdr:nvGrpSpPr>
      <xdr:grpSpPr>
        <a:xfrm>
          <a:off x="5908675" y="568325"/>
          <a:ext cx="983225" cy="904233"/>
          <a:chOff x="4970318" y="190500"/>
          <a:chExt cx="1143001" cy="1091045"/>
        </a:xfrm>
      </xdr:grpSpPr>
      <xdr:sp macro="" textlink="">
        <xdr:nvSpPr>
          <xdr:cNvPr id="14" name="Elipse 6">
            <a:extLst>
              <a:ext uri="{FF2B5EF4-FFF2-40B4-BE49-F238E27FC236}">
                <a16:creationId xmlns:a16="http://schemas.microsoft.com/office/drawing/2014/main" id="{E1AEF935-B2DA-11EA-0E62-A75E0CA9A1A8}"/>
              </a:ext>
            </a:extLst>
          </xdr:cNvPr>
          <xdr:cNvSpPr/>
        </xdr:nvSpPr>
        <xdr:spPr>
          <a:xfrm>
            <a:off x="4970318" y="190500"/>
            <a:ext cx="1143001" cy="1091045"/>
          </a:xfrm>
          <a:prstGeom prst="ellipse">
            <a:avLst/>
          </a:prstGeom>
          <a:solidFill>
            <a:schemeClr val="bg1"/>
          </a:solidFill>
          <a:ln>
            <a:noFill/>
          </a:ln>
          <a:effectLst>
            <a:outerShdw blurRad="63500" sx="102000" sy="102000" algn="ctr" rotWithShape="0">
              <a:prstClr val="black">
                <a:alpha val="40000"/>
              </a:prstClr>
            </a:outerShdw>
          </a:effectLst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b"/>
          <a:lstStyle/>
          <a:p>
            <a:pPr lvl="0" algn="ctr"/>
            <a:endParaRPr lang="pt-BR" sz="1100">
              <a:latin typeface="Century Gothic" panose="020B0502020202020204" pitchFamily="34" charset="0"/>
            </a:endParaRPr>
          </a:p>
        </xdr:txBody>
      </xdr:sp>
      <xdr:pic>
        <xdr:nvPicPr>
          <xdr:cNvPr id="15" name="Imagem 7">
            <a:extLst>
              <a:ext uri="{FF2B5EF4-FFF2-40B4-BE49-F238E27FC236}">
                <a16:creationId xmlns:a16="http://schemas.microsoft.com/office/drawing/2014/main" id="{4A006C29-45F2-F0F9-8680-018CC9A7B267}"/>
              </a:ext>
            </a:extLst>
          </xdr:cNvPr>
          <xdr:cNvPicPr>
            <a:picLocks noChangeAspect="1"/>
          </xdr:cNvPicPr>
        </xdr:nvPicPr>
        <xdr:blipFill rotWithShape="1">
          <a:blip xmlns:r="http://schemas.openxmlformats.org/officeDocument/2006/relationships" r:embed="rId9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 l="17568" t="15038" r="17568" b="23556"/>
          <a:stretch/>
        </xdr:blipFill>
        <xdr:spPr>
          <a:xfrm>
            <a:off x="5126181" y="259773"/>
            <a:ext cx="831273" cy="848591"/>
          </a:xfrm>
          <a:prstGeom prst="rect">
            <a:avLst/>
          </a:prstGeom>
        </xdr:spPr>
      </xdr:pic>
    </xdr:grpSp>
    <xdr:clientData/>
  </xdr:twoCellAnchor>
</xdr:wsDr>
</file>

<file path=xl/drawings/drawing45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168992</xdr:colOff>
      <xdr:row>1</xdr:row>
      <xdr:rowOff>76814</xdr:rowOff>
    </xdr:from>
    <xdr:to>
      <xdr:col>2</xdr:col>
      <xdr:colOff>1115684</xdr:colOff>
      <xdr:row>3</xdr:row>
      <xdr:rowOff>264968</xdr:rowOff>
    </xdr:to>
    <xdr:pic>
      <xdr:nvPicPr>
        <xdr:cNvPr id="2" name="Imagem 1">
          <a:extLst>
            <a:ext uri="{FF2B5EF4-FFF2-40B4-BE49-F238E27FC236}">
              <a16:creationId xmlns:a16="http://schemas.microsoft.com/office/drawing/2014/main" id="{ACBE423E-438D-45DD-BCCB-C112D7BA57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69042" y="219689"/>
          <a:ext cx="946692" cy="988254"/>
        </a:xfrm>
        <a:prstGeom prst="rect">
          <a:avLst/>
        </a:prstGeom>
      </xdr:spPr>
    </xdr:pic>
    <xdr:clientData/>
  </xdr:twoCellAnchor>
  <xdr:oneCellAnchor>
    <xdr:from>
      <xdr:col>17</xdr:col>
      <xdr:colOff>1223949</xdr:colOff>
      <xdr:row>0</xdr:row>
      <xdr:rowOff>0</xdr:rowOff>
    </xdr:from>
    <xdr:ext cx="646896" cy="677573"/>
    <xdr:pic>
      <xdr:nvPicPr>
        <xdr:cNvPr id="6" name="Gráfico 5" descr="Início com preenchimento sólido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6F8AFEC8-3893-47F7-A1F8-1D7DED827B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  <a:ext uri="{96DAC541-7B7A-43D3-8B79-37D633B846F1}">
              <asvg:svgBlip xmlns:asvg="http://schemas.microsoft.com/office/drawing/2016/SVG/main" r:embed="rId4"/>
            </a:ext>
          </a:extLst>
        </a:blip>
        <a:stretch>
          <a:fillRect/>
        </a:stretch>
      </xdr:blipFill>
      <xdr:spPr>
        <a:xfrm>
          <a:off x="17321199" y="0"/>
          <a:ext cx="646896" cy="677573"/>
        </a:xfrm>
        <a:prstGeom prst="rect">
          <a:avLst/>
        </a:prstGeom>
      </xdr:spPr>
    </xdr:pic>
    <xdr:clientData/>
  </xdr:oneCellAnchor>
  <xdr:twoCellAnchor>
    <xdr:from>
      <xdr:col>17</xdr:col>
      <xdr:colOff>1077423</xdr:colOff>
      <xdr:row>1</xdr:row>
      <xdr:rowOff>473774</xdr:rowOff>
    </xdr:from>
    <xdr:to>
      <xdr:col>18</xdr:col>
      <xdr:colOff>465102</xdr:colOff>
      <xdr:row>2</xdr:row>
      <xdr:rowOff>188024</xdr:rowOff>
    </xdr:to>
    <xdr:sp macro="" textlink="">
      <xdr:nvSpPr>
        <xdr:cNvPr id="7" name="TextBox 18">
          <a:extLst>
            <a:ext uri="{FF2B5EF4-FFF2-40B4-BE49-F238E27FC236}">
              <a16:creationId xmlns:a16="http://schemas.microsoft.com/office/drawing/2014/main" id="{31DA3DD5-57BF-4B41-BF79-D4B47E49A5F5}"/>
            </a:ext>
          </a:extLst>
        </xdr:cNvPr>
        <xdr:cNvSpPr txBox="1"/>
      </xdr:nvSpPr>
      <xdr:spPr>
        <a:xfrm>
          <a:off x="17174673" y="616649"/>
          <a:ext cx="921204" cy="26670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algn="ctr"/>
          <a:r>
            <a:rPr lang="es-MX" sz="1200">
              <a:solidFill>
                <a:schemeClr val="tx1">
                  <a:lumMod val="75000"/>
                  <a:lumOff val="25000"/>
                </a:schemeClr>
              </a:solidFill>
              <a:latin typeface="Century Gothic" panose="020B0502020202020204" pitchFamily="34" charset="0"/>
            </a:rPr>
            <a:t>Inicio</a:t>
          </a:r>
        </a:p>
      </xdr:txBody>
    </xdr:sp>
    <xdr:clientData/>
  </xdr:twoCellAnchor>
  <xdr:twoCellAnchor>
    <xdr:from>
      <xdr:col>18</xdr:col>
      <xdr:colOff>331751</xdr:colOff>
      <xdr:row>1</xdr:row>
      <xdr:rowOff>487381</xdr:rowOff>
    </xdr:from>
    <xdr:to>
      <xdr:col>18</xdr:col>
      <xdr:colOff>1335959</xdr:colOff>
      <xdr:row>2</xdr:row>
      <xdr:rowOff>232443</xdr:rowOff>
    </xdr:to>
    <xdr:sp macro="" textlink="">
      <xdr:nvSpPr>
        <xdr:cNvPr id="8" name="TextBox 19">
          <a:extLst>
            <a:ext uri="{FF2B5EF4-FFF2-40B4-BE49-F238E27FC236}">
              <a16:creationId xmlns:a16="http://schemas.microsoft.com/office/drawing/2014/main" id="{1025C82B-DF3B-46A2-8CFF-F94C92D0FF48}"/>
            </a:ext>
          </a:extLst>
        </xdr:cNvPr>
        <xdr:cNvSpPr txBox="1"/>
      </xdr:nvSpPr>
      <xdr:spPr>
        <a:xfrm>
          <a:off x="17962526" y="630256"/>
          <a:ext cx="1004208" cy="297512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algn="ctr"/>
          <a:r>
            <a:rPr lang="es-MX" sz="1200">
              <a:solidFill>
                <a:schemeClr val="tx1">
                  <a:lumMod val="75000"/>
                  <a:lumOff val="25000"/>
                </a:schemeClr>
              </a:solidFill>
              <a:latin typeface="Century Gothic" panose="020B0502020202020204" pitchFamily="34" charset="0"/>
            </a:rPr>
            <a:t>Seguiente</a:t>
          </a:r>
        </a:p>
      </xdr:txBody>
    </xdr:sp>
    <xdr:clientData/>
  </xdr:twoCellAnchor>
  <xdr:twoCellAnchor>
    <xdr:from>
      <xdr:col>17</xdr:col>
      <xdr:colOff>307258</xdr:colOff>
      <xdr:row>1</xdr:row>
      <xdr:rowOff>476495</xdr:rowOff>
    </xdr:from>
    <xdr:to>
      <xdr:col>17</xdr:col>
      <xdr:colOff>1311466</xdr:colOff>
      <xdr:row>2</xdr:row>
      <xdr:rowOff>221557</xdr:rowOff>
    </xdr:to>
    <xdr:sp macro="" textlink="">
      <xdr:nvSpPr>
        <xdr:cNvPr id="9" name="TextBox 22">
          <a:extLst>
            <a:ext uri="{FF2B5EF4-FFF2-40B4-BE49-F238E27FC236}">
              <a16:creationId xmlns:a16="http://schemas.microsoft.com/office/drawing/2014/main" id="{B7B95206-F6C6-4844-AB14-01870AA1AFEC}"/>
            </a:ext>
          </a:extLst>
        </xdr:cNvPr>
        <xdr:cNvSpPr txBox="1"/>
      </xdr:nvSpPr>
      <xdr:spPr>
        <a:xfrm>
          <a:off x="16404508" y="619370"/>
          <a:ext cx="1004208" cy="297512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algn="ctr"/>
          <a:r>
            <a:rPr lang="es-MX" sz="1200">
              <a:solidFill>
                <a:schemeClr val="tx1">
                  <a:lumMod val="75000"/>
                  <a:lumOff val="25000"/>
                </a:schemeClr>
              </a:solidFill>
              <a:latin typeface="Century Gothic" panose="020B0502020202020204" pitchFamily="34" charset="0"/>
            </a:rPr>
            <a:t>Anterior</a:t>
          </a:r>
        </a:p>
      </xdr:txBody>
    </xdr:sp>
    <xdr:clientData/>
  </xdr:twoCellAnchor>
  <xdr:twoCellAnchor>
    <xdr:from>
      <xdr:col>18</xdr:col>
      <xdr:colOff>730442</xdr:colOff>
      <xdr:row>0</xdr:row>
      <xdr:rowOff>101773</xdr:rowOff>
    </xdr:from>
    <xdr:to>
      <xdr:col>18</xdr:col>
      <xdr:colOff>1111442</xdr:colOff>
      <xdr:row>1</xdr:row>
      <xdr:rowOff>446563</xdr:rowOff>
    </xdr:to>
    <xdr:sp macro="" textlink="">
      <xdr:nvSpPr>
        <xdr:cNvPr id="10" name="Isosceles Triangle 23">
          <a:hlinkClick xmlns:r="http://schemas.openxmlformats.org/officeDocument/2006/relationships" r:id="rId5"/>
          <a:extLst>
            <a:ext uri="{FF2B5EF4-FFF2-40B4-BE49-F238E27FC236}">
              <a16:creationId xmlns:a16="http://schemas.microsoft.com/office/drawing/2014/main" id="{84F79351-D3D7-4D3B-9770-03B7092318FB}"/>
            </a:ext>
          </a:extLst>
        </xdr:cNvPr>
        <xdr:cNvSpPr/>
      </xdr:nvSpPr>
      <xdr:spPr>
        <a:xfrm rot="5400000">
          <a:off x="18307884" y="155106"/>
          <a:ext cx="487665" cy="381000"/>
        </a:xfrm>
        <a:prstGeom prst="triangle">
          <a:avLst/>
        </a:prstGeom>
        <a:solidFill>
          <a:schemeClr val="tx1">
            <a:lumMod val="75000"/>
            <a:lumOff val="25000"/>
          </a:schemeClr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marL="0" indent="0" algn="l"/>
          <a:endParaRPr lang="es-MX" sz="1100">
            <a:solidFill>
              <a:schemeClr val="lt1"/>
            </a:solidFill>
            <a:latin typeface="+mn-lt"/>
            <a:ea typeface="+mn-ea"/>
            <a:cs typeface="+mn-cs"/>
          </a:endParaRPr>
        </a:p>
      </xdr:txBody>
    </xdr:sp>
    <xdr:clientData/>
  </xdr:twoCellAnchor>
  <xdr:twoCellAnchor>
    <xdr:from>
      <xdr:col>17</xdr:col>
      <xdr:colOff>603277</xdr:colOff>
      <xdr:row>0</xdr:row>
      <xdr:rowOff>135420</xdr:rowOff>
    </xdr:from>
    <xdr:to>
      <xdr:col>17</xdr:col>
      <xdr:colOff>984277</xdr:colOff>
      <xdr:row>1</xdr:row>
      <xdr:rowOff>480210</xdr:rowOff>
    </xdr:to>
    <xdr:sp macro="" textlink="">
      <xdr:nvSpPr>
        <xdr:cNvPr id="21" name="Isosceles Triangle 25">
          <a:hlinkClick xmlns:r="http://schemas.openxmlformats.org/officeDocument/2006/relationships" r:id="rId6"/>
          <a:extLst>
            <a:ext uri="{FF2B5EF4-FFF2-40B4-BE49-F238E27FC236}">
              <a16:creationId xmlns:a16="http://schemas.microsoft.com/office/drawing/2014/main" id="{1AF3F736-AAF4-4054-BF94-841658FD8862}"/>
            </a:ext>
          </a:extLst>
        </xdr:cNvPr>
        <xdr:cNvSpPr/>
      </xdr:nvSpPr>
      <xdr:spPr>
        <a:xfrm rot="16200000">
          <a:off x="16647194" y="188753"/>
          <a:ext cx="487665" cy="381000"/>
        </a:xfrm>
        <a:prstGeom prst="triangle">
          <a:avLst/>
        </a:prstGeom>
        <a:solidFill>
          <a:schemeClr val="tx1">
            <a:lumMod val="75000"/>
            <a:lumOff val="25000"/>
          </a:schemeClr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marL="0" indent="0" algn="l"/>
          <a:endParaRPr lang="es-MX" sz="1100">
            <a:solidFill>
              <a:schemeClr val="lt1"/>
            </a:solidFill>
            <a:latin typeface="+mn-lt"/>
            <a:ea typeface="+mn-ea"/>
            <a:cs typeface="+mn-cs"/>
          </a:endParaRPr>
        </a:p>
      </xdr:txBody>
    </xdr:sp>
    <xdr:clientData/>
  </xdr:twoCellAnchor>
  <xdr:twoCellAnchor>
    <xdr:from>
      <xdr:col>10</xdr:col>
      <xdr:colOff>0</xdr:colOff>
      <xdr:row>1</xdr:row>
      <xdr:rowOff>0</xdr:rowOff>
    </xdr:from>
    <xdr:to>
      <xdr:col>11</xdr:col>
      <xdr:colOff>369938</xdr:colOff>
      <xdr:row>1</xdr:row>
      <xdr:rowOff>293124</xdr:rowOff>
    </xdr:to>
    <xdr:sp macro="" textlink="">
      <xdr:nvSpPr>
        <xdr:cNvPr id="22" name="Retângulo 21">
          <a:hlinkClick xmlns:r="http://schemas.openxmlformats.org/officeDocument/2006/relationships" r:id="rId7"/>
          <a:extLst>
            <a:ext uri="{FF2B5EF4-FFF2-40B4-BE49-F238E27FC236}">
              <a16:creationId xmlns:a16="http://schemas.microsoft.com/office/drawing/2014/main" id="{6FF2EC46-B6DD-4B14-B08B-40518EAC0674}"/>
            </a:ext>
          </a:extLst>
        </xdr:cNvPr>
        <xdr:cNvSpPr/>
      </xdr:nvSpPr>
      <xdr:spPr>
        <a:xfrm>
          <a:off x="5361653" y="138266"/>
          <a:ext cx="1906229" cy="293124"/>
        </a:xfrm>
        <a:prstGeom prst="rect">
          <a:avLst/>
        </a:prstGeom>
        <a:solidFill>
          <a:schemeClr val="bg1"/>
        </a:solidFill>
        <a:ln>
          <a:solidFill>
            <a:schemeClr val="bg2">
              <a:lumMod val="75000"/>
            </a:schemeClr>
          </a:solidFill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ctr"/>
          <a:r>
            <a:rPr lang="pt-BR" sz="1600" b="1">
              <a:solidFill>
                <a:sysClr val="windowText" lastClr="000000"/>
              </a:solidFill>
              <a:latin typeface="Century Gothic" panose="020B0502020202020204" pitchFamily="34" charset="0"/>
            </a:rPr>
            <a:t>INSTRUÇÕES</a:t>
          </a:r>
        </a:p>
      </xdr:txBody>
    </xdr:sp>
    <xdr:clientData/>
  </xdr:twoCellAnchor>
  <xdr:twoCellAnchor>
    <xdr:from>
      <xdr:col>10</xdr:col>
      <xdr:colOff>261170</xdr:colOff>
      <xdr:row>1</xdr:row>
      <xdr:rowOff>414798</xdr:rowOff>
    </xdr:from>
    <xdr:to>
      <xdr:col>10</xdr:col>
      <xdr:colOff>1244395</xdr:colOff>
      <xdr:row>4</xdr:row>
      <xdr:rowOff>71461</xdr:rowOff>
    </xdr:to>
    <xdr:grpSp>
      <xdr:nvGrpSpPr>
        <xdr:cNvPr id="13" name="Agrupar 5">
          <a:hlinkClick xmlns:r="http://schemas.openxmlformats.org/officeDocument/2006/relationships" r:id="rId8"/>
          <a:extLst>
            <a:ext uri="{FF2B5EF4-FFF2-40B4-BE49-F238E27FC236}">
              <a16:creationId xmlns:a16="http://schemas.microsoft.com/office/drawing/2014/main" id="{8B1DEEE7-6493-4469-BD74-3AB9C926CA16}"/>
            </a:ext>
          </a:extLst>
        </xdr:cNvPr>
        <xdr:cNvGrpSpPr/>
      </xdr:nvGrpSpPr>
      <xdr:grpSpPr>
        <a:xfrm>
          <a:off x="5899970" y="554498"/>
          <a:ext cx="983225" cy="913963"/>
          <a:chOff x="4970318" y="190500"/>
          <a:chExt cx="1143001" cy="1091045"/>
        </a:xfrm>
      </xdr:grpSpPr>
      <xdr:sp macro="" textlink="">
        <xdr:nvSpPr>
          <xdr:cNvPr id="14" name="Elipse 6">
            <a:extLst>
              <a:ext uri="{FF2B5EF4-FFF2-40B4-BE49-F238E27FC236}">
                <a16:creationId xmlns:a16="http://schemas.microsoft.com/office/drawing/2014/main" id="{E2D12672-739A-A4E5-D3A6-C563A7AEBD85}"/>
              </a:ext>
            </a:extLst>
          </xdr:cNvPr>
          <xdr:cNvSpPr/>
        </xdr:nvSpPr>
        <xdr:spPr>
          <a:xfrm>
            <a:off x="4970318" y="190500"/>
            <a:ext cx="1143001" cy="1091045"/>
          </a:xfrm>
          <a:prstGeom prst="ellipse">
            <a:avLst/>
          </a:prstGeom>
          <a:solidFill>
            <a:schemeClr val="bg1"/>
          </a:solidFill>
          <a:ln>
            <a:noFill/>
          </a:ln>
          <a:effectLst>
            <a:outerShdw blurRad="63500" sx="102000" sy="102000" algn="ctr" rotWithShape="0">
              <a:prstClr val="black">
                <a:alpha val="40000"/>
              </a:prstClr>
            </a:outerShdw>
          </a:effectLst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b"/>
          <a:lstStyle/>
          <a:p>
            <a:pPr lvl="0" algn="ctr"/>
            <a:endParaRPr lang="pt-BR" sz="1100">
              <a:latin typeface="Century Gothic" panose="020B0502020202020204" pitchFamily="34" charset="0"/>
            </a:endParaRPr>
          </a:p>
        </xdr:txBody>
      </xdr:sp>
      <xdr:pic>
        <xdr:nvPicPr>
          <xdr:cNvPr id="15" name="Imagem 7">
            <a:extLst>
              <a:ext uri="{FF2B5EF4-FFF2-40B4-BE49-F238E27FC236}">
                <a16:creationId xmlns:a16="http://schemas.microsoft.com/office/drawing/2014/main" id="{4F5D223E-8B4B-1F43-AE88-41E77E6AD3CC}"/>
              </a:ext>
            </a:extLst>
          </xdr:cNvPr>
          <xdr:cNvPicPr>
            <a:picLocks noChangeAspect="1"/>
          </xdr:cNvPicPr>
        </xdr:nvPicPr>
        <xdr:blipFill rotWithShape="1">
          <a:blip xmlns:r="http://schemas.openxmlformats.org/officeDocument/2006/relationships" r:embed="rId9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 l="17568" t="15038" r="17568" b="23556"/>
          <a:stretch/>
        </xdr:blipFill>
        <xdr:spPr>
          <a:xfrm>
            <a:off x="5126181" y="259773"/>
            <a:ext cx="831273" cy="848591"/>
          </a:xfrm>
          <a:prstGeom prst="rect">
            <a:avLst/>
          </a:prstGeom>
        </xdr:spPr>
      </xdr:pic>
    </xdr:grpSp>
    <xdr:clientData/>
  </xdr:twoCellAnchor>
  <xdr:twoCellAnchor editAs="oneCell">
    <xdr:from>
      <xdr:col>10</xdr:col>
      <xdr:colOff>0</xdr:colOff>
      <xdr:row>26</xdr:row>
      <xdr:rowOff>0</xdr:rowOff>
    </xdr:from>
    <xdr:to>
      <xdr:col>12</xdr:col>
      <xdr:colOff>3941</xdr:colOff>
      <xdr:row>31</xdr:row>
      <xdr:rowOff>124729</xdr:rowOff>
    </xdr:to>
    <xdr:pic>
      <xdr:nvPicPr>
        <xdr:cNvPr id="4" name="Imagem 2">
          <a:extLst>
            <a:ext uri="{FF2B5EF4-FFF2-40B4-BE49-F238E27FC236}">
              <a16:creationId xmlns:a16="http://schemas.microsoft.com/office/drawing/2014/main" id="{C2FC6303-F159-B1DE-8A1B-CC1504B2108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5386552" y="13154353"/>
          <a:ext cx="3070991" cy="1267729"/>
        </a:xfrm>
        <a:prstGeom prst="rect">
          <a:avLst/>
        </a:prstGeom>
      </xdr:spPr>
    </xdr:pic>
    <xdr:clientData/>
  </xdr:twoCellAnchor>
  <xdr:twoCellAnchor editAs="oneCell">
    <xdr:from>
      <xdr:col>10</xdr:col>
      <xdr:colOff>1</xdr:colOff>
      <xdr:row>32</xdr:row>
      <xdr:rowOff>1</xdr:rowOff>
    </xdr:from>
    <xdr:to>
      <xdr:col>12</xdr:col>
      <xdr:colOff>102477</xdr:colOff>
      <xdr:row>37</xdr:row>
      <xdr:rowOff>147951</xdr:rowOff>
    </xdr:to>
    <xdr:pic>
      <xdr:nvPicPr>
        <xdr:cNvPr id="12" name="Imagem 3">
          <a:extLst>
            <a:ext uri="{FF2B5EF4-FFF2-40B4-BE49-F238E27FC236}">
              <a16:creationId xmlns:a16="http://schemas.microsoft.com/office/drawing/2014/main" id="{22619379-8463-C8F2-B250-10005B97263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5386553" y="14533837"/>
          <a:ext cx="3169526" cy="1290950"/>
        </a:xfrm>
        <a:prstGeom prst="rect">
          <a:avLst/>
        </a:prstGeom>
      </xdr:spPr>
    </xdr:pic>
    <xdr:clientData/>
  </xdr:twoCellAnchor>
  <xdr:twoCellAnchor editAs="oneCell">
    <xdr:from>
      <xdr:col>13</xdr:col>
      <xdr:colOff>0</xdr:colOff>
      <xdr:row>26</xdr:row>
      <xdr:rowOff>0</xdr:rowOff>
    </xdr:from>
    <xdr:to>
      <xdr:col>14</xdr:col>
      <xdr:colOff>1438932</xdr:colOff>
      <xdr:row>31</xdr:row>
      <xdr:rowOff>74803</xdr:rowOff>
    </xdr:to>
    <xdr:pic>
      <xdr:nvPicPr>
        <xdr:cNvPr id="18" name="Imagem 4">
          <a:extLst>
            <a:ext uri="{FF2B5EF4-FFF2-40B4-BE49-F238E27FC236}">
              <a16:creationId xmlns:a16="http://schemas.microsoft.com/office/drawing/2014/main" id="{2F2AF7DB-475F-FC33-E781-F9FA7B4EF6D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9968405" y="13154353"/>
          <a:ext cx="2972457" cy="1217803"/>
        </a:xfrm>
        <a:prstGeom prst="rect">
          <a:avLst/>
        </a:prstGeom>
      </xdr:spPr>
    </xdr:pic>
    <xdr:clientData/>
  </xdr:twoCellAnchor>
</xdr:wsDr>
</file>

<file path=xl/drawings/drawing46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168992</xdr:colOff>
      <xdr:row>1</xdr:row>
      <xdr:rowOff>76814</xdr:rowOff>
    </xdr:from>
    <xdr:to>
      <xdr:col>2</xdr:col>
      <xdr:colOff>1115684</xdr:colOff>
      <xdr:row>3</xdr:row>
      <xdr:rowOff>264968</xdr:rowOff>
    </xdr:to>
    <xdr:pic>
      <xdr:nvPicPr>
        <xdr:cNvPr id="2" name="Imagem 1">
          <a:extLst>
            <a:ext uri="{FF2B5EF4-FFF2-40B4-BE49-F238E27FC236}">
              <a16:creationId xmlns:a16="http://schemas.microsoft.com/office/drawing/2014/main" id="{F199B52D-250E-45F5-9291-209E197260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69042" y="219689"/>
          <a:ext cx="946692" cy="988254"/>
        </a:xfrm>
        <a:prstGeom prst="rect">
          <a:avLst/>
        </a:prstGeom>
      </xdr:spPr>
    </xdr:pic>
    <xdr:clientData/>
  </xdr:twoCellAnchor>
  <xdr:oneCellAnchor>
    <xdr:from>
      <xdr:col>17</xdr:col>
      <xdr:colOff>1223949</xdr:colOff>
      <xdr:row>0</xdr:row>
      <xdr:rowOff>0</xdr:rowOff>
    </xdr:from>
    <xdr:ext cx="646896" cy="677573"/>
    <xdr:pic>
      <xdr:nvPicPr>
        <xdr:cNvPr id="6" name="Gráfico 5" descr="Início com preenchimento sólido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A98F50D0-FD86-4DE5-A2B9-6F055D61E62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  <a:ext uri="{96DAC541-7B7A-43D3-8B79-37D633B846F1}">
              <asvg:svgBlip xmlns:asvg="http://schemas.microsoft.com/office/drawing/2016/SVG/main" r:embed="rId4"/>
            </a:ext>
          </a:extLst>
        </a:blip>
        <a:stretch>
          <a:fillRect/>
        </a:stretch>
      </xdr:blipFill>
      <xdr:spPr>
        <a:xfrm>
          <a:off x="17321199" y="0"/>
          <a:ext cx="646896" cy="677573"/>
        </a:xfrm>
        <a:prstGeom prst="rect">
          <a:avLst/>
        </a:prstGeom>
      </xdr:spPr>
    </xdr:pic>
    <xdr:clientData/>
  </xdr:oneCellAnchor>
  <xdr:twoCellAnchor>
    <xdr:from>
      <xdr:col>17</xdr:col>
      <xdr:colOff>1077423</xdr:colOff>
      <xdr:row>1</xdr:row>
      <xdr:rowOff>473774</xdr:rowOff>
    </xdr:from>
    <xdr:to>
      <xdr:col>18</xdr:col>
      <xdr:colOff>465102</xdr:colOff>
      <xdr:row>2</xdr:row>
      <xdr:rowOff>188024</xdr:rowOff>
    </xdr:to>
    <xdr:sp macro="" textlink="">
      <xdr:nvSpPr>
        <xdr:cNvPr id="7" name="TextBox 18">
          <a:extLst>
            <a:ext uri="{FF2B5EF4-FFF2-40B4-BE49-F238E27FC236}">
              <a16:creationId xmlns:a16="http://schemas.microsoft.com/office/drawing/2014/main" id="{7BF37375-99C3-4EE5-9E0D-528669CF7D3D}"/>
            </a:ext>
          </a:extLst>
        </xdr:cNvPr>
        <xdr:cNvSpPr txBox="1"/>
      </xdr:nvSpPr>
      <xdr:spPr>
        <a:xfrm>
          <a:off x="17174673" y="616649"/>
          <a:ext cx="921204" cy="26670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algn="ctr"/>
          <a:r>
            <a:rPr lang="es-MX" sz="1200">
              <a:solidFill>
                <a:schemeClr val="tx1">
                  <a:lumMod val="75000"/>
                  <a:lumOff val="25000"/>
                </a:schemeClr>
              </a:solidFill>
              <a:latin typeface="Century Gothic" panose="020B0502020202020204" pitchFamily="34" charset="0"/>
            </a:rPr>
            <a:t>Inicio</a:t>
          </a:r>
        </a:p>
      </xdr:txBody>
    </xdr:sp>
    <xdr:clientData/>
  </xdr:twoCellAnchor>
  <xdr:twoCellAnchor>
    <xdr:from>
      <xdr:col>18</xdr:col>
      <xdr:colOff>331751</xdr:colOff>
      <xdr:row>1</xdr:row>
      <xdr:rowOff>487381</xdr:rowOff>
    </xdr:from>
    <xdr:to>
      <xdr:col>18</xdr:col>
      <xdr:colOff>1335959</xdr:colOff>
      <xdr:row>2</xdr:row>
      <xdr:rowOff>232443</xdr:rowOff>
    </xdr:to>
    <xdr:sp macro="" textlink="">
      <xdr:nvSpPr>
        <xdr:cNvPr id="8" name="TextBox 19">
          <a:extLst>
            <a:ext uri="{FF2B5EF4-FFF2-40B4-BE49-F238E27FC236}">
              <a16:creationId xmlns:a16="http://schemas.microsoft.com/office/drawing/2014/main" id="{5521C74F-D197-4492-916B-55A68D367CD7}"/>
            </a:ext>
          </a:extLst>
        </xdr:cNvPr>
        <xdr:cNvSpPr txBox="1"/>
      </xdr:nvSpPr>
      <xdr:spPr>
        <a:xfrm>
          <a:off x="17962526" y="630256"/>
          <a:ext cx="1004208" cy="297512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algn="ctr"/>
          <a:r>
            <a:rPr lang="es-MX" sz="1200">
              <a:solidFill>
                <a:schemeClr val="tx1">
                  <a:lumMod val="75000"/>
                  <a:lumOff val="25000"/>
                </a:schemeClr>
              </a:solidFill>
              <a:latin typeface="Century Gothic" panose="020B0502020202020204" pitchFamily="34" charset="0"/>
            </a:rPr>
            <a:t>Seguiente</a:t>
          </a:r>
        </a:p>
      </xdr:txBody>
    </xdr:sp>
    <xdr:clientData/>
  </xdr:twoCellAnchor>
  <xdr:twoCellAnchor>
    <xdr:from>
      <xdr:col>17</xdr:col>
      <xdr:colOff>307258</xdr:colOff>
      <xdr:row>1</xdr:row>
      <xdr:rowOff>476495</xdr:rowOff>
    </xdr:from>
    <xdr:to>
      <xdr:col>17</xdr:col>
      <xdr:colOff>1311466</xdr:colOff>
      <xdr:row>2</xdr:row>
      <xdr:rowOff>221557</xdr:rowOff>
    </xdr:to>
    <xdr:sp macro="" textlink="">
      <xdr:nvSpPr>
        <xdr:cNvPr id="9" name="TextBox 22">
          <a:extLst>
            <a:ext uri="{FF2B5EF4-FFF2-40B4-BE49-F238E27FC236}">
              <a16:creationId xmlns:a16="http://schemas.microsoft.com/office/drawing/2014/main" id="{120A1CF2-7C2C-434F-9F9A-6CE316A62171}"/>
            </a:ext>
          </a:extLst>
        </xdr:cNvPr>
        <xdr:cNvSpPr txBox="1"/>
      </xdr:nvSpPr>
      <xdr:spPr>
        <a:xfrm>
          <a:off x="16404508" y="619370"/>
          <a:ext cx="1004208" cy="297512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algn="ctr"/>
          <a:r>
            <a:rPr lang="es-MX" sz="1200">
              <a:solidFill>
                <a:schemeClr val="tx1">
                  <a:lumMod val="75000"/>
                  <a:lumOff val="25000"/>
                </a:schemeClr>
              </a:solidFill>
              <a:latin typeface="Century Gothic" panose="020B0502020202020204" pitchFamily="34" charset="0"/>
            </a:rPr>
            <a:t>Anterior</a:t>
          </a:r>
        </a:p>
      </xdr:txBody>
    </xdr:sp>
    <xdr:clientData/>
  </xdr:twoCellAnchor>
  <xdr:twoCellAnchor>
    <xdr:from>
      <xdr:col>18</xdr:col>
      <xdr:colOff>730442</xdr:colOff>
      <xdr:row>0</xdr:row>
      <xdr:rowOff>101773</xdr:rowOff>
    </xdr:from>
    <xdr:to>
      <xdr:col>18</xdr:col>
      <xdr:colOff>1111442</xdr:colOff>
      <xdr:row>1</xdr:row>
      <xdr:rowOff>446563</xdr:rowOff>
    </xdr:to>
    <xdr:sp macro="" textlink="">
      <xdr:nvSpPr>
        <xdr:cNvPr id="10" name="Isosceles Triangle 23">
          <a:hlinkClick xmlns:r="http://schemas.openxmlformats.org/officeDocument/2006/relationships" r:id="rId5"/>
          <a:extLst>
            <a:ext uri="{FF2B5EF4-FFF2-40B4-BE49-F238E27FC236}">
              <a16:creationId xmlns:a16="http://schemas.microsoft.com/office/drawing/2014/main" id="{F599BF87-82D6-4C8D-884D-C0740541C59B}"/>
            </a:ext>
          </a:extLst>
        </xdr:cNvPr>
        <xdr:cNvSpPr/>
      </xdr:nvSpPr>
      <xdr:spPr>
        <a:xfrm rot="5400000">
          <a:off x="18307884" y="155106"/>
          <a:ext cx="487665" cy="381000"/>
        </a:xfrm>
        <a:prstGeom prst="triangle">
          <a:avLst/>
        </a:prstGeom>
        <a:solidFill>
          <a:schemeClr val="tx1">
            <a:lumMod val="75000"/>
            <a:lumOff val="25000"/>
          </a:schemeClr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marL="0" indent="0" algn="l"/>
          <a:endParaRPr lang="es-MX" sz="1100">
            <a:solidFill>
              <a:schemeClr val="lt1"/>
            </a:solidFill>
            <a:latin typeface="+mn-lt"/>
            <a:ea typeface="+mn-ea"/>
            <a:cs typeface="+mn-cs"/>
          </a:endParaRPr>
        </a:p>
      </xdr:txBody>
    </xdr:sp>
    <xdr:clientData/>
  </xdr:twoCellAnchor>
  <xdr:twoCellAnchor>
    <xdr:from>
      <xdr:col>17</xdr:col>
      <xdr:colOff>603277</xdr:colOff>
      <xdr:row>0</xdr:row>
      <xdr:rowOff>135420</xdr:rowOff>
    </xdr:from>
    <xdr:to>
      <xdr:col>17</xdr:col>
      <xdr:colOff>984277</xdr:colOff>
      <xdr:row>1</xdr:row>
      <xdr:rowOff>480210</xdr:rowOff>
    </xdr:to>
    <xdr:sp macro="" textlink="">
      <xdr:nvSpPr>
        <xdr:cNvPr id="22" name="Isosceles Triangle 25">
          <a:hlinkClick xmlns:r="http://schemas.openxmlformats.org/officeDocument/2006/relationships" r:id="rId6"/>
          <a:extLst>
            <a:ext uri="{FF2B5EF4-FFF2-40B4-BE49-F238E27FC236}">
              <a16:creationId xmlns:a16="http://schemas.microsoft.com/office/drawing/2014/main" id="{131E57F5-06F6-499C-AF84-B3FD561E8A09}"/>
            </a:ext>
          </a:extLst>
        </xdr:cNvPr>
        <xdr:cNvSpPr/>
      </xdr:nvSpPr>
      <xdr:spPr>
        <a:xfrm rot="16200000">
          <a:off x="16647194" y="188753"/>
          <a:ext cx="487665" cy="381000"/>
        </a:xfrm>
        <a:prstGeom prst="triangle">
          <a:avLst/>
        </a:prstGeom>
        <a:solidFill>
          <a:schemeClr val="tx1">
            <a:lumMod val="75000"/>
            <a:lumOff val="25000"/>
          </a:schemeClr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marL="0" indent="0" algn="l"/>
          <a:endParaRPr lang="es-MX" sz="1100">
            <a:solidFill>
              <a:schemeClr val="lt1"/>
            </a:solidFill>
            <a:latin typeface="+mn-lt"/>
            <a:ea typeface="+mn-ea"/>
            <a:cs typeface="+mn-cs"/>
          </a:endParaRPr>
        </a:p>
      </xdr:txBody>
    </xdr:sp>
    <xdr:clientData/>
  </xdr:twoCellAnchor>
  <xdr:twoCellAnchor>
    <xdr:from>
      <xdr:col>10</xdr:col>
      <xdr:colOff>347715</xdr:colOff>
      <xdr:row>1</xdr:row>
      <xdr:rowOff>428625</xdr:rowOff>
    </xdr:from>
    <xdr:to>
      <xdr:col>10</xdr:col>
      <xdr:colOff>1388806</xdr:colOff>
      <xdr:row>4</xdr:row>
      <xdr:rowOff>77606</xdr:rowOff>
    </xdr:to>
    <xdr:grpSp>
      <xdr:nvGrpSpPr>
        <xdr:cNvPr id="17" name="Agrupar 2">
          <a:hlinkClick xmlns:r="http://schemas.openxmlformats.org/officeDocument/2006/relationships" r:id="rId7"/>
          <a:extLst>
            <a:ext uri="{FF2B5EF4-FFF2-40B4-BE49-F238E27FC236}">
              <a16:creationId xmlns:a16="http://schemas.microsoft.com/office/drawing/2014/main" id="{B9532A9B-D1E5-4EA6-9453-66AC4A808EA5}"/>
            </a:ext>
          </a:extLst>
        </xdr:cNvPr>
        <xdr:cNvGrpSpPr/>
      </xdr:nvGrpSpPr>
      <xdr:grpSpPr>
        <a:xfrm>
          <a:off x="5986515" y="568325"/>
          <a:ext cx="1041091" cy="906281"/>
          <a:chOff x="4970318" y="190500"/>
          <a:chExt cx="1143001" cy="1091045"/>
        </a:xfrm>
      </xdr:grpSpPr>
      <xdr:sp macro="" textlink="">
        <xdr:nvSpPr>
          <xdr:cNvPr id="18" name="Elipse 3">
            <a:extLst>
              <a:ext uri="{FF2B5EF4-FFF2-40B4-BE49-F238E27FC236}">
                <a16:creationId xmlns:a16="http://schemas.microsoft.com/office/drawing/2014/main" id="{9475A768-A1F0-9C79-0AC8-CA0D0910C5C2}"/>
              </a:ext>
            </a:extLst>
          </xdr:cNvPr>
          <xdr:cNvSpPr/>
        </xdr:nvSpPr>
        <xdr:spPr>
          <a:xfrm>
            <a:off x="4970318" y="190500"/>
            <a:ext cx="1143001" cy="1091045"/>
          </a:xfrm>
          <a:prstGeom prst="ellipse">
            <a:avLst/>
          </a:prstGeom>
          <a:solidFill>
            <a:schemeClr val="bg1"/>
          </a:solidFill>
          <a:ln>
            <a:noFill/>
          </a:ln>
          <a:effectLst>
            <a:outerShdw blurRad="63500" sx="102000" sy="102000" algn="ctr" rotWithShape="0">
              <a:prstClr val="black">
                <a:alpha val="40000"/>
              </a:prstClr>
            </a:outerShdw>
          </a:effectLst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b"/>
          <a:lstStyle/>
          <a:p>
            <a:pPr lvl="0" algn="ctr"/>
            <a:endParaRPr lang="pt-BR" sz="1100">
              <a:latin typeface="Century Gothic" panose="020B0502020202020204" pitchFamily="34" charset="0"/>
            </a:endParaRPr>
          </a:p>
        </xdr:txBody>
      </xdr:sp>
      <xdr:pic>
        <xdr:nvPicPr>
          <xdr:cNvPr id="19" name="Imagem 4">
            <a:extLst>
              <a:ext uri="{FF2B5EF4-FFF2-40B4-BE49-F238E27FC236}">
                <a16:creationId xmlns:a16="http://schemas.microsoft.com/office/drawing/2014/main" id="{37A0C015-9485-72A5-68D0-F6D29C903BC4}"/>
              </a:ext>
            </a:extLst>
          </xdr:cNvPr>
          <xdr:cNvPicPr>
            <a:picLocks noChangeAspect="1"/>
          </xdr:cNvPicPr>
        </xdr:nvPicPr>
        <xdr:blipFill rotWithShape="1">
          <a:blip xmlns:r="http://schemas.openxmlformats.org/officeDocument/2006/relationships" r:embed="rId8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 l="17568" t="15038" r="17568" b="23556"/>
          <a:stretch/>
        </xdr:blipFill>
        <xdr:spPr>
          <a:xfrm>
            <a:off x="5126181" y="259773"/>
            <a:ext cx="831273" cy="848591"/>
          </a:xfrm>
          <a:prstGeom prst="rect">
            <a:avLst/>
          </a:prstGeom>
        </xdr:spPr>
      </xdr:pic>
    </xdr:grpSp>
    <xdr:clientData/>
  </xdr:twoCellAnchor>
  <xdr:twoCellAnchor>
    <xdr:from>
      <xdr:col>10</xdr:col>
      <xdr:colOff>0</xdr:colOff>
      <xdr:row>1</xdr:row>
      <xdr:rowOff>0</xdr:rowOff>
    </xdr:from>
    <xdr:to>
      <xdr:col>11</xdr:col>
      <xdr:colOff>369938</xdr:colOff>
      <xdr:row>1</xdr:row>
      <xdr:rowOff>293124</xdr:rowOff>
    </xdr:to>
    <xdr:sp macro="" textlink="">
      <xdr:nvSpPr>
        <xdr:cNvPr id="23" name="Retângulo 22">
          <a:hlinkClick xmlns:r="http://schemas.openxmlformats.org/officeDocument/2006/relationships" r:id="rId9"/>
          <a:extLst>
            <a:ext uri="{FF2B5EF4-FFF2-40B4-BE49-F238E27FC236}">
              <a16:creationId xmlns:a16="http://schemas.microsoft.com/office/drawing/2014/main" id="{545B78C4-33FF-4CFC-AFBE-4FB75DC2D732}"/>
            </a:ext>
          </a:extLst>
        </xdr:cNvPr>
        <xdr:cNvSpPr/>
      </xdr:nvSpPr>
      <xdr:spPr>
        <a:xfrm>
          <a:off x="5361653" y="138266"/>
          <a:ext cx="1906229" cy="293124"/>
        </a:xfrm>
        <a:prstGeom prst="rect">
          <a:avLst/>
        </a:prstGeom>
        <a:solidFill>
          <a:schemeClr val="bg1"/>
        </a:solidFill>
        <a:ln>
          <a:solidFill>
            <a:schemeClr val="bg2">
              <a:lumMod val="75000"/>
            </a:schemeClr>
          </a:solidFill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ctr"/>
          <a:r>
            <a:rPr lang="pt-BR" sz="1600" b="1">
              <a:solidFill>
                <a:sysClr val="windowText" lastClr="000000"/>
              </a:solidFill>
              <a:latin typeface="Century Gothic" panose="020B0502020202020204" pitchFamily="34" charset="0"/>
            </a:rPr>
            <a:t>INSTRUÇÕES</a:t>
          </a:r>
        </a:p>
      </xdr:txBody>
    </xdr:sp>
    <xdr:clientData/>
  </xdr:twoCellAnchor>
  <xdr:twoCellAnchor editAs="oneCell">
    <xdr:from>
      <xdr:col>8</xdr:col>
      <xdr:colOff>356258</xdr:colOff>
      <xdr:row>30</xdr:row>
      <xdr:rowOff>92623</xdr:rowOff>
    </xdr:from>
    <xdr:to>
      <xdr:col>12</xdr:col>
      <xdr:colOff>309871</xdr:colOff>
      <xdr:row>35</xdr:row>
      <xdr:rowOff>138606</xdr:rowOff>
    </xdr:to>
    <xdr:pic>
      <xdr:nvPicPr>
        <xdr:cNvPr id="12" name="Imagem 2">
          <a:extLst>
            <a:ext uri="{FF2B5EF4-FFF2-40B4-BE49-F238E27FC236}">
              <a16:creationId xmlns:a16="http://schemas.microsoft.com/office/drawing/2014/main" id="{2142B26B-8EB9-13F7-8354-2D967D44D5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5398158" y="14176923"/>
          <a:ext cx="3776313" cy="1188983"/>
        </a:xfrm>
        <a:prstGeom prst="rect">
          <a:avLst/>
        </a:prstGeom>
      </xdr:spPr>
    </xdr:pic>
    <xdr:clientData/>
  </xdr:twoCellAnchor>
</xdr:wsDr>
</file>

<file path=xl/drawings/drawing47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168992</xdr:colOff>
      <xdr:row>1</xdr:row>
      <xdr:rowOff>76814</xdr:rowOff>
    </xdr:from>
    <xdr:to>
      <xdr:col>2</xdr:col>
      <xdr:colOff>1115684</xdr:colOff>
      <xdr:row>3</xdr:row>
      <xdr:rowOff>264968</xdr:rowOff>
    </xdr:to>
    <xdr:pic>
      <xdr:nvPicPr>
        <xdr:cNvPr id="2" name="Imagem 1">
          <a:extLst>
            <a:ext uri="{FF2B5EF4-FFF2-40B4-BE49-F238E27FC236}">
              <a16:creationId xmlns:a16="http://schemas.microsoft.com/office/drawing/2014/main" id="{16728261-357F-4AA2-A85D-DEE8F568625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69042" y="219689"/>
          <a:ext cx="946692" cy="988254"/>
        </a:xfrm>
        <a:prstGeom prst="rect">
          <a:avLst/>
        </a:prstGeom>
      </xdr:spPr>
    </xdr:pic>
    <xdr:clientData/>
  </xdr:twoCellAnchor>
  <xdr:oneCellAnchor>
    <xdr:from>
      <xdr:col>17</xdr:col>
      <xdr:colOff>1223949</xdr:colOff>
      <xdr:row>0</xdr:row>
      <xdr:rowOff>0</xdr:rowOff>
    </xdr:from>
    <xdr:ext cx="646896" cy="677573"/>
    <xdr:pic>
      <xdr:nvPicPr>
        <xdr:cNvPr id="6" name="Gráfico 5" descr="Início com preenchimento sólido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625A0063-AADC-4189-AB2A-86741F0BF0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  <a:ext uri="{96DAC541-7B7A-43D3-8B79-37D633B846F1}">
              <asvg:svgBlip xmlns:asvg="http://schemas.microsoft.com/office/drawing/2016/SVG/main" r:embed="rId4"/>
            </a:ext>
          </a:extLst>
        </a:blip>
        <a:stretch>
          <a:fillRect/>
        </a:stretch>
      </xdr:blipFill>
      <xdr:spPr>
        <a:xfrm>
          <a:off x="17321199" y="0"/>
          <a:ext cx="646896" cy="677573"/>
        </a:xfrm>
        <a:prstGeom prst="rect">
          <a:avLst/>
        </a:prstGeom>
      </xdr:spPr>
    </xdr:pic>
    <xdr:clientData/>
  </xdr:oneCellAnchor>
  <xdr:twoCellAnchor>
    <xdr:from>
      <xdr:col>17</xdr:col>
      <xdr:colOff>1077423</xdr:colOff>
      <xdr:row>1</xdr:row>
      <xdr:rowOff>473774</xdr:rowOff>
    </xdr:from>
    <xdr:to>
      <xdr:col>18</xdr:col>
      <xdr:colOff>465102</xdr:colOff>
      <xdr:row>2</xdr:row>
      <xdr:rowOff>188024</xdr:rowOff>
    </xdr:to>
    <xdr:sp macro="" textlink="">
      <xdr:nvSpPr>
        <xdr:cNvPr id="7" name="TextBox 18">
          <a:extLst>
            <a:ext uri="{FF2B5EF4-FFF2-40B4-BE49-F238E27FC236}">
              <a16:creationId xmlns:a16="http://schemas.microsoft.com/office/drawing/2014/main" id="{925341BE-4F47-4B14-93DB-148742835B46}"/>
            </a:ext>
          </a:extLst>
        </xdr:cNvPr>
        <xdr:cNvSpPr txBox="1"/>
      </xdr:nvSpPr>
      <xdr:spPr>
        <a:xfrm>
          <a:off x="17174673" y="616649"/>
          <a:ext cx="921204" cy="26670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algn="ctr"/>
          <a:r>
            <a:rPr lang="es-MX" sz="1200">
              <a:solidFill>
                <a:schemeClr val="tx1">
                  <a:lumMod val="75000"/>
                  <a:lumOff val="25000"/>
                </a:schemeClr>
              </a:solidFill>
              <a:latin typeface="Century Gothic" panose="020B0502020202020204" pitchFamily="34" charset="0"/>
            </a:rPr>
            <a:t>Inicio</a:t>
          </a:r>
        </a:p>
      </xdr:txBody>
    </xdr:sp>
    <xdr:clientData/>
  </xdr:twoCellAnchor>
  <xdr:twoCellAnchor>
    <xdr:from>
      <xdr:col>17</xdr:col>
      <xdr:colOff>307258</xdr:colOff>
      <xdr:row>1</xdr:row>
      <xdr:rowOff>476495</xdr:rowOff>
    </xdr:from>
    <xdr:to>
      <xdr:col>17</xdr:col>
      <xdr:colOff>1311466</xdr:colOff>
      <xdr:row>2</xdr:row>
      <xdr:rowOff>221557</xdr:rowOff>
    </xdr:to>
    <xdr:sp macro="" textlink="">
      <xdr:nvSpPr>
        <xdr:cNvPr id="9" name="TextBox 22">
          <a:extLst>
            <a:ext uri="{FF2B5EF4-FFF2-40B4-BE49-F238E27FC236}">
              <a16:creationId xmlns:a16="http://schemas.microsoft.com/office/drawing/2014/main" id="{7037F376-95C6-492B-A341-A93B005B5EA5}"/>
            </a:ext>
          </a:extLst>
        </xdr:cNvPr>
        <xdr:cNvSpPr txBox="1"/>
      </xdr:nvSpPr>
      <xdr:spPr>
        <a:xfrm>
          <a:off x="16404508" y="619370"/>
          <a:ext cx="1004208" cy="297512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algn="ctr"/>
          <a:r>
            <a:rPr lang="es-MX" sz="1200">
              <a:solidFill>
                <a:schemeClr val="tx1">
                  <a:lumMod val="75000"/>
                  <a:lumOff val="25000"/>
                </a:schemeClr>
              </a:solidFill>
              <a:latin typeface="Century Gothic" panose="020B0502020202020204" pitchFamily="34" charset="0"/>
            </a:rPr>
            <a:t>Anterior</a:t>
          </a:r>
        </a:p>
      </xdr:txBody>
    </xdr:sp>
    <xdr:clientData/>
  </xdr:twoCellAnchor>
  <xdr:twoCellAnchor>
    <xdr:from>
      <xdr:col>17</xdr:col>
      <xdr:colOff>603277</xdr:colOff>
      <xdr:row>0</xdr:row>
      <xdr:rowOff>135420</xdr:rowOff>
    </xdr:from>
    <xdr:to>
      <xdr:col>17</xdr:col>
      <xdr:colOff>984277</xdr:colOff>
      <xdr:row>1</xdr:row>
      <xdr:rowOff>480210</xdr:rowOff>
    </xdr:to>
    <xdr:sp macro="" textlink="">
      <xdr:nvSpPr>
        <xdr:cNvPr id="22" name="Isosceles Triangle 25">
          <a:hlinkClick xmlns:r="http://schemas.openxmlformats.org/officeDocument/2006/relationships" r:id="rId5"/>
          <a:extLst>
            <a:ext uri="{FF2B5EF4-FFF2-40B4-BE49-F238E27FC236}">
              <a16:creationId xmlns:a16="http://schemas.microsoft.com/office/drawing/2014/main" id="{29823AB8-14E1-45A5-B137-77378CD15BBB}"/>
            </a:ext>
          </a:extLst>
        </xdr:cNvPr>
        <xdr:cNvSpPr/>
      </xdr:nvSpPr>
      <xdr:spPr>
        <a:xfrm rot="16200000">
          <a:off x="16647194" y="188753"/>
          <a:ext cx="487665" cy="381000"/>
        </a:xfrm>
        <a:prstGeom prst="triangle">
          <a:avLst/>
        </a:prstGeom>
        <a:solidFill>
          <a:schemeClr val="tx1">
            <a:lumMod val="75000"/>
            <a:lumOff val="25000"/>
          </a:schemeClr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marL="0" indent="0" algn="l"/>
          <a:endParaRPr lang="es-MX" sz="1100">
            <a:solidFill>
              <a:schemeClr val="lt1"/>
            </a:solidFill>
            <a:latin typeface="+mn-lt"/>
            <a:ea typeface="+mn-ea"/>
            <a:cs typeface="+mn-cs"/>
          </a:endParaRPr>
        </a:p>
      </xdr:txBody>
    </xdr:sp>
    <xdr:clientData/>
  </xdr:twoCellAnchor>
  <xdr:twoCellAnchor>
    <xdr:from>
      <xdr:col>10</xdr:col>
      <xdr:colOff>0</xdr:colOff>
      <xdr:row>1</xdr:row>
      <xdr:rowOff>0</xdr:rowOff>
    </xdr:from>
    <xdr:to>
      <xdr:col>11</xdr:col>
      <xdr:colOff>369938</xdr:colOff>
      <xdr:row>1</xdr:row>
      <xdr:rowOff>293124</xdr:rowOff>
    </xdr:to>
    <xdr:sp macro="" textlink="">
      <xdr:nvSpPr>
        <xdr:cNvPr id="23" name="Retângulo 22">
          <a:hlinkClick xmlns:r="http://schemas.openxmlformats.org/officeDocument/2006/relationships" r:id="rId6"/>
          <a:extLst>
            <a:ext uri="{FF2B5EF4-FFF2-40B4-BE49-F238E27FC236}">
              <a16:creationId xmlns:a16="http://schemas.microsoft.com/office/drawing/2014/main" id="{5FF139ED-6BAD-4E62-BEBF-94AF1F5072BE}"/>
            </a:ext>
          </a:extLst>
        </xdr:cNvPr>
        <xdr:cNvSpPr/>
      </xdr:nvSpPr>
      <xdr:spPr>
        <a:xfrm>
          <a:off x="5361653" y="138266"/>
          <a:ext cx="1906229" cy="293124"/>
        </a:xfrm>
        <a:prstGeom prst="rect">
          <a:avLst/>
        </a:prstGeom>
        <a:solidFill>
          <a:schemeClr val="bg1"/>
        </a:solidFill>
        <a:ln>
          <a:solidFill>
            <a:schemeClr val="bg2">
              <a:lumMod val="75000"/>
            </a:schemeClr>
          </a:solidFill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ctr"/>
          <a:r>
            <a:rPr lang="pt-BR" sz="1600" b="1">
              <a:solidFill>
                <a:sysClr val="windowText" lastClr="000000"/>
              </a:solidFill>
              <a:latin typeface="Century Gothic" panose="020B0502020202020204" pitchFamily="34" charset="0"/>
            </a:rPr>
            <a:t>INSTRUÇÕES</a:t>
          </a:r>
        </a:p>
      </xdr:txBody>
    </xdr:sp>
    <xdr:clientData/>
  </xdr:twoCellAnchor>
  <xdr:twoCellAnchor>
    <xdr:from>
      <xdr:col>10</xdr:col>
      <xdr:colOff>276532</xdr:colOff>
      <xdr:row>1</xdr:row>
      <xdr:rowOff>430162</xdr:rowOff>
    </xdr:from>
    <xdr:to>
      <xdr:col>10</xdr:col>
      <xdr:colOff>1259757</xdr:colOff>
      <xdr:row>4</xdr:row>
      <xdr:rowOff>86825</xdr:rowOff>
    </xdr:to>
    <xdr:grpSp>
      <xdr:nvGrpSpPr>
        <xdr:cNvPr id="11" name="Agrupar 5">
          <a:hlinkClick xmlns:r="http://schemas.openxmlformats.org/officeDocument/2006/relationships" r:id="rId7"/>
          <a:extLst>
            <a:ext uri="{FF2B5EF4-FFF2-40B4-BE49-F238E27FC236}">
              <a16:creationId xmlns:a16="http://schemas.microsoft.com/office/drawing/2014/main" id="{DB3DAC91-6A5E-4E85-A2BB-F738E21306D2}"/>
            </a:ext>
          </a:extLst>
        </xdr:cNvPr>
        <xdr:cNvGrpSpPr/>
      </xdr:nvGrpSpPr>
      <xdr:grpSpPr>
        <a:xfrm>
          <a:off x="5915332" y="569862"/>
          <a:ext cx="983225" cy="913963"/>
          <a:chOff x="4970318" y="190500"/>
          <a:chExt cx="1143001" cy="1091045"/>
        </a:xfrm>
      </xdr:grpSpPr>
      <xdr:sp macro="" textlink="">
        <xdr:nvSpPr>
          <xdr:cNvPr id="12" name="Elipse 6">
            <a:extLst>
              <a:ext uri="{FF2B5EF4-FFF2-40B4-BE49-F238E27FC236}">
                <a16:creationId xmlns:a16="http://schemas.microsoft.com/office/drawing/2014/main" id="{BFEBC5B3-09EB-0938-6453-6EB3A5DD3336}"/>
              </a:ext>
            </a:extLst>
          </xdr:cNvPr>
          <xdr:cNvSpPr/>
        </xdr:nvSpPr>
        <xdr:spPr>
          <a:xfrm>
            <a:off x="4970318" y="190500"/>
            <a:ext cx="1143001" cy="1091045"/>
          </a:xfrm>
          <a:prstGeom prst="ellipse">
            <a:avLst/>
          </a:prstGeom>
          <a:solidFill>
            <a:schemeClr val="bg1"/>
          </a:solidFill>
          <a:ln>
            <a:noFill/>
          </a:ln>
          <a:effectLst>
            <a:outerShdw blurRad="63500" sx="102000" sy="102000" algn="ctr" rotWithShape="0">
              <a:prstClr val="black">
                <a:alpha val="40000"/>
              </a:prstClr>
            </a:outerShdw>
          </a:effectLst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b"/>
          <a:lstStyle/>
          <a:p>
            <a:pPr lvl="0" algn="ctr"/>
            <a:endParaRPr lang="pt-BR" sz="1100">
              <a:latin typeface="Century Gothic" panose="020B0502020202020204" pitchFamily="34" charset="0"/>
            </a:endParaRPr>
          </a:p>
        </xdr:txBody>
      </xdr:sp>
      <xdr:pic>
        <xdr:nvPicPr>
          <xdr:cNvPr id="13" name="Imagem 7">
            <a:extLst>
              <a:ext uri="{FF2B5EF4-FFF2-40B4-BE49-F238E27FC236}">
                <a16:creationId xmlns:a16="http://schemas.microsoft.com/office/drawing/2014/main" id="{DCF46A3E-1CD9-24C5-469E-512DFA8B4394}"/>
              </a:ext>
            </a:extLst>
          </xdr:cNvPr>
          <xdr:cNvPicPr>
            <a:picLocks noChangeAspect="1"/>
          </xdr:cNvPicPr>
        </xdr:nvPicPr>
        <xdr:blipFill rotWithShape="1">
          <a:blip xmlns:r="http://schemas.openxmlformats.org/officeDocument/2006/relationships" r:embed="rId8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 l="17568" t="15038" r="17568" b="23556"/>
          <a:stretch/>
        </xdr:blipFill>
        <xdr:spPr>
          <a:xfrm>
            <a:off x="5126181" y="259773"/>
            <a:ext cx="831273" cy="848591"/>
          </a:xfrm>
          <a:prstGeom prst="rect">
            <a:avLst/>
          </a:prstGeom>
        </xdr:spPr>
      </xdr:pic>
    </xdr:grpSp>
    <xdr:clientData/>
  </xdr:twoCellAnchor>
  <xdr:twoCellAnchor editAs="oneCell">
    <xdr:from>
      <xdr:col>13</xdr:col>
      <xdr:colOff>65692</xdr:colOff>
      <xdr:row>26</xdr:row>
      <xdr:rowOff>2</xdr:rowOff>
    </xdr:from>
    <xdr:to>
      <xdr:col>14</xdr:col>
      <xdr:colOff>665145</xdr:colOff>
      <xdr:row>29</xdr:row>
      <xdr:rowOff>69632</xdr:rowOff>
    </xdr:to>
    <xdr:pic>
      <xdr:nvPicPr>
        <xdr:cNvPr id="17" name="Imagem 2">
          <a:extLst>
            <a:ext uri="{FF2B5EF4-FFF2-40B4-BE49-F238E27FC236}">
              <a16:creationId xmlns:a16="http://schemas.microsoft.com/office/drawing/2014/main" id="{CD605DFB-C64D-6865-F333-3F807EE1E2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10034097" y="13154355"/>
          <a:ext cx="2132978" cy="755430"/>
        </a:xfrm>
        <a:prstGeom prst="rect">
          <a:avLst/>
        </a:prstGeom>
      </xdr:spPr>
    </xdr:pic>
    <xdr:clientData/>
  </xdr:twoCellAnchor>
  <xdr:twoCellAnchor editAs="oneCell">
    <xdr:from>
      <xdr:col>13</xdr:col>
      <xdr:colOff>114957</xdr:colOff>
      <xdr:row>29</xdr:row>
      <xdr:rowOff>65691</xdr:rowOff>
    </xdr:from>
    <xdr:to>
      <xdr:col>14</xdr:col>
      <xdr:colOff>1124739</xdr:colOff>
      <xdr:row>35</xdr:row>
      <xdr:rowOff>204952</xdr:rowOff>
    </xdr:to>
    <xdr:pic>
      <xdr:nvPicPr>
        <xdr:cNvPr id="18" name="Imagem 3">
          <a:extLst>
            <a:ext uri="{FF2B5EF4-FFF2-40B4-BE49-F238E27FC236}">
              <a16:creationId xmlns:a16="http://schemas.microsoft.com/office/drawing/2014/main" id="{AB500739-DA65-A831-C3A5-5CA47A319E1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10083362" y="13909786"/>
          <a:ext cx="2543307" cy="1510861"/>
        </a:xfrm>
        <a:prstGeom prst="rect">
          <a:avLst/>
        </a:prstGeom>
      </xdr:spPr>
    </xdr:pic>
    <xdr:clientData/>
  </xdr:twoCellAnchor>
  <xdr:twoCellAnchor editAs="oneCell">
    <xdr:from>
      <xdr:col>16</xdr:col>
      <xdr:colOff>1</xdr:colOff>
      <xdr:row>27</xdr:row>
      <xdr:rowOff>1</xdr:rowOff>
    </xdr:from>
    <xdr:to>
      <xdr:col>17</xdr:col>
      <xdr:colOff>1307552</xdr:colOff>
      <xdr:row>30</xdr:row>
      <xdr:rowOff>191592</xdr:rowOff>
    </xdr:to>
    <xdr:pic>
      <xdr:nvPicPr>
        <xdr:cNvPr id="21" name="Imagem 4">
          <a:extLst>
            <a:ext uri="{FF2B5EF4-FFF2-40B4-BE49-F238E27FC236}">
              <a16:creationId xmlns:a16="http://schemas.microsoft.com/office/drawing/2014/main" id="{42A51CEB-5635-2833-A615-C20AEC08FE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14550260" y="13384268"/>
          <a:ext cx="2841076" cy="877391"/>
        </a:xfrm>
        <a:prstGeom prst="rect">
          <a:avLst/>
        </a:prstGeom>
      </xdr:spPr>
    </xdr:pic>
    <xdr:clientData/>
  </xdr:twoCellAnchor>
  <xdr:twoCellAnchor editAs="oneCell">
    <xdr:from>
      <xdr:col>18</xdr:col>
      <xdr:colOff>1280948</xdr:colOff>
      <xdr:row>25</xdr:row>
      <xdr:rowOff>2458655</xdr:rowOff>
    </xdr:from>
    <xdr:to>
      <xdr:col>20</xdr:col>
      <xdr:colOff>923926</xdr:colOff>
      <xdr:row>34</xdr:row>
      <xdr:rowOff>203639</xdr:rowOff>
    </xdr:to>
    <xdr:pic>
      <xdr:nvPicPr>
        <xdr:cNvPr id="31" name="Imagem 7">
          <a:extLst>
            <a:ext uri="{FF2B5EF4-FFF2-40B4-BE49-F238E27FC236}">
              <a16:creationId xmlns:a16="http://schemas.microsoft.com/office/drawing/2014/main" id="{F490F53E-891D-CB00-DFEF-95DAC7D3A25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18885776" y="12969000"/>
          <a:ext cx="2710028" cy="2221734"/>
        </a:xfrm>
        <a:prstGeom prst="rect">
          <a:avLst/>
        </a:prstGeom>
      </xdr:spPr>
    </xdr:pic>
    <xdr:clientData/>
  </xdr:twoCellAnchor>
  <xdr:twoCellAnchor editAs="oneCell">
    <xdr:from>
      <xdr:col>18</xdr:col>
      <xdr:colOff>1231681</xdr:colOff>
      <xdr:row>35</xdr:row>
      <xdr:rowOff>65690</xdr:rowOff>
    </xdr:from>
    <xdr:to>
      <xdr:col>21</xdr:col>
      <xdr:colOff>71442</xdr:colOff>
      <xdr:row>42</xdr:row>
      <xdr:rowOff>173421</xdr:rowOff>
    </xdr:to>
    <xdr:pic>
      <xdr:nvPicPr>
        <xdr:cNvPr id="35" name="Imagem 9">
          <a:extLst>
            <a:ext uri="{FF2B5EF4-FFF2-40B4-BE49-F238E27FC236}">
              <a16:creationId xmlns:a16="http://schemas.microsoft.com/office/drawing/2014/main" id="{91A53C57-3A0B-BBD8-9BBB-3DAD0D2FFA2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18836509" y="15289268"/>
          <a:ext cx="3440336" cy="1707931"/>
        </a:xfrm>
        <a:prstGeom prst="rect">
          <a:avLst/>
        </a:prstGeom>
      </xdr:spPr>
    </xdr:pic>
    <xdr:clientData/>
  </xdr:twoCellAnchor>
  <xdr:twoCellAnchor>
    <xdr:from>
      <xdr:col>18</xdr:col>
      <xdr:colOff>246336</xdr:colOff>
      <xdr:row>1</xdr:row>
      <xdr:rowOff>491028</xdr:rowOff>
    </xdr:from>
    <xdr:to>
      <xdr:col>18</xdr:col>
      <xdr:colOff>1250544</xdr:colOff>
      <xdr:row>2</xdr:row>
      <xdr:rowOff>235980</xdr:rowOff>
    </xdr:to>
    <xdr:sp macro="" textlink="">
      <xdr:nvSpPr>
        <xdr:cNvPr id="16" name="TextBox 19">
          <a:hlinkClick xmlns:r="http://schemas.openxmlformats.org/officeDocument/2006/relationships" r:id="rId14"/>
          <a:extLst>
            <a:ext uri="{FF2B5EF4-FFF2-40B4-BE49-F238E27FC236}">
              <a16:creationId xmlns:a16="http://schemas.microsoft.com/office/drawing/2014/main" id="{27DA2B76-D602-48DC-A99D-A8B42B48FBEA}"/>
            </a:ext>
          </a:extLst>
        </xdr:cNvPr>
        <xdr:cNvSpPr txBox="1"/>
      </xdr:nvSpPr>
      <xdr:spPr>
        <a:xfrm>
          <a:off x="17851164" y="638830"/>
          <a:ext cx="1004208" cy="303314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algn="ctr"/>
          <a:r>
            <a:rPr lang="es-MX" sz="1200">
              <a:solidFill>
                <a:schemeClr val="tx1">
                  <a:lumMod val="75000"/>
                  <a:lumOff val="25000"/>
                </a:schemeClr>
              </a:solidFill>
              <a:latin typeface="Century Gothic" panose="020B0502020202020204" pitchFamily="34" charset="0"/>
            </a:rPr>
            <a:t>Seguiinte</a:t>
          </a:r>
        </a:p>
      </xdr:txBody>
    </xdr:sp>
    <xdr:clientData/>
  </xdr:twoCellAnchor>
  <xdr:twoCellAnchor>
    <xdr:from>
      <xdr:col>18</xdr:col>
      <xdr:colOff>645027</xdr:colOff>
      <xdr:row>0</xdr:row>
      <xdr:rowOff>114956</xdr:rowOff>
    </xdr:from>
    <xdr:to>
      <xdr:col>18</xdr:col>
      <xdr:colOff>1026027</xdr:colOff>
      <xdr:row>1</xdr:row>
      <xdr:rowOff>450210</xdr:rowOff>
    </xdr:to>
    <xdr:sp macro="" textlink="">
      <xdr:nvSpPr>
        <xdr:cNvPr id="19" name="Isosceles Triangle 23">
          <a:hlinkClick xmlns:r="http://schemas.openxmlformats.org/officeDocument/2006/relationships" r:id="rId15"/>
          <a:extLst>
            <a:ext uri="{FF2B5EF4-FFF2-40B4-BE49-F238E27FC236}">
              <a16:creationId xmlns:a16="http://schemas.microsoft.com/office/drawing/2014/main" id="{F2B065D4-C65B-4A8F-9981-32E1874C5E0A}"/>
            </a:ext>
          </a:extLst>
        </xdr:cNvPr>
        <xdr:cNvSpPr/>
      </xdr:nvSpPr>
      <xdr:spPr>
        <a:xfrm rot="5400000">
          <a:off x="18198827" y="165984"/>
          <a:ext cx="483056" cy="381000"/>
        </a:xfrm>
        <a:prstGeom prst="triangle">
          <a:avLst/>
        </a:prstGeom>
        <a:solidFill>
          <a:schemeClr val="tx1">
            <a:lumMod val="75000"/>
            <a:lumOff val="25000"/>
          </a:schemeClr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marL="0" indent="0" algn="l"/>
          <a:endParaRPr lang="es-MX" sz="1100">
            <a:solidFill>
              <a:schemeClr val="lt1"/>
            </a:solidFill>
            <a:latin typeface="+mn-lt"/>
            <a:ea typeface="+mn-ea"/>
            <a:cs typeface="+mn-cs"/>
          </a:endParaRPr>
        </a:p>
      </xdr:txBody>
    </xdr:sp>
    <xdr:clientData/>
  </xdr:twoCellAnchor>
</xdr:wsDr>
</file>

<file path=xl/drawings/drawing48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168992</xdr:colOff>
      <xdr:row>1</xdr:row>
      <xdr:rowOff>76814</xdr:rowOff>
    </xdr:from>
    <xdr:to>
      <xdr:col>2</xdr:col>
      <xdr:colOff>1115684</xdr:colOff>
      <xdr:row>3</xdr:row>
      <xdr:rowOff>264968</xdr:rowOff>
    </xdr:to>
    <xdr:pic>
      <xdr:nvPicPr>
        <xdr:cNvPr id="2" name="Imagem 1">
          <a:extLst>
            <a:ext uri="{FF2B5EF4-FFF2-40B4-BE49-F238E27FC236}">
              <a16:creationId xmlns:a16="http://schemas.microsoft.com/office/drawing/2014/main" id="{C56625CA-60DE-4762-AB4D-F08194DB0E7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69042" y="219689"/>
          <a:ext cx="946692" cy="988254"/>
        </a:xfrm>
        <a:prstGeom prst="rect">
          <a:avLst/>
        </a:prstGeom>
      </xdr:spPr>
    </xdr:pic>
    <xdr:clientData/>
  </xdr:twoCellAnchor>
  <xdr:oneCellAnchor>
    <xdr:from>
      <xdr:col>17</xdr:col>
      <xdr:colOff>1223949</xdr:colOff>
      <xdr:row>0</xdr:row>
      <xdr:rowOff>0</xdr:rowOff>
    </xdr:from>
    <xdr:ext cx="646896" cy="677573"/>
    <xdr:pic>
      <xdr:nvPicPr>
        <xdr:cNvPr id="3" name="Gráfico 2" descr="Início com preenchimento sólido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F51EA330-CB17-49C2-A13B-652B4702B45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  <a:ext uri="{96DAC541-7B7A-43D3-8B79-37D633B846F1}">
              <asvg:svgBlip xmlns:asvg="http://schemas.microsoft.com/office/drawing/2016/SVG/main" r:embed="rId4"/>
            </a:ext>
          </a:extLst>
        </a:blip>
        <a:stretch>
          <a:fillRect/>
        </a:stretch>
      </xdr:blipFill>
      <xdr:spPr>
        <a:xfrm>
          <a:off x="17321199" y="0"/>
          <a:ext cx="646896" cy="677573"/>
        </a:xfrm>
        <a:prstGeom prst="rect">
          <a:avLst/>
        </a:prstGeom>
      </xdr:spPr>
    </xdr:pic>
    <xdr:clientData/>
  </xdr:oneCellAnchor>
  <xdr:twoCellAnchor>
    <xdr:from>
      <xdr:col>17</xdr:col>
      <xdr:colOff>1077423</xdr:colOff>
      <xdr:row>1</xdr:row>
      <xdr:rowOff>473774</xdr:rowOff>
    </xdr:from>
    <xdr:to>
      <xdr:col>18</xdr:col>
      <xdr:colOff>465102</xdr:colOff>
      <xdr:row>2</xdr:row>
      <xdr:rowOff>188024</xdr:rowOff>
    </xdr:to>
    <xdr:sp macro="" textlink="">
      <xdr:nvSpPr>
        <xdr:cNvPr id="4" name="TextBox 18">
          <a:extLst>
            <a:ext uri="{FF2B5EF4-FFF2-40B4-BE49-F238E27FC236}">
              <a16:creationId xmlns:a16="http://schemas.microsoft.com/office/drawing/2014/main" id="{D58791DF-D880-4B3A-859F-2CE50C4ADF8D}"/>
            </a:ext>
          </a:extLst>
        </xdr:cNvPr>
        <xdr:cNvSpPr txBox="1"/>
      </xdr:nvSpPr>
      <xdr:spPr>
        <a:xfrm>
          <a:off x="17174673" y="616649"/>
          <a:ext cx="921204" cy="26670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algn="ctr"/>
          <a:r>
            <a:rPr lang="es-MX" sz="1200">
              <a:solidFill>
                <a:schemeClr val="tx1">
                  <a:lumMod val="75000"/>
                  <a:lumOff val="25000"/>
                </a:schemeClr>
              </a:solidFill>
              <a:latin typeface="Century Gothic" panose="020B0502020202020204" pitchFamily="34" charset="0"/>
            </a:rPr>
            <a:t>Inicio</a:t>
          </a:r>
        </a:p>
      </xdr:txBody>
    </xdr:sp>
    <xdr:clientData/>
  </xdr:twoCellAnchor>
  <xdr:twoCellAnchor>
    <xdr:from>
      <xdr:col>18</xdr:col>
      <xdr:colOff>331751</xdr:colOff>
      <xdr:row>1</xdr:row>
      <xdr:rowOff>487381</xdr:rowOff>
    </xdr:from>
    <xdr:to>
      <xdr:col>18</xdr:col>
      <xdr:colOff>1335959</xdr:colOff>
      <xdr:row>2</xdr:row>
      <xdr:rowOff>232443</xdr:rowOff>
    </xdr:to>
    <xdr:sp macro="" textlink="">
      <xdr:nvSpPr>
        <xdr:cNvPr id="5" name="TextBox 19">
          <a:extLst>
            <a:ext uri="{FF2B5EF4-FFF2-40B4-BE49-F238E27FC236}">
              <a16:creationId xmlns:a16="http://schemas.microsoft.com/office/drawing/2014/main" id="{42A0C568-4565-49E2-9D02-2C0D1BB8FF81}"/>
            </a:ext>
          </a:extLst>
        </xdr:cNvPr>
        <xdr:cNvSpPr txBox="1"/>
      </xdr:nvSpPr>
      <xdr:spPr>
        <a:xfrm>
          <a:off x="17962526" y="630256"/>
          <a:ext cx="1004208" cy="297512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algn="ctr"/>
          <a:r>
            <a:rPr lang="es-MX" sz="1200">
              <a:solidFill>
                <a:schemeClr val="tx1">
                  <a:lumMod val="75000"/>
                  <a:lumOff val="25000"/>
                </a:schemeClr>
              </a:solidFill>
              <a:latin typeface="Century Gothic" panose="020B0502020202020204" pitchFamily="34" charset="0"/>
            </a:rPr>
            <a:t>Seguinte</a:t>
          </a:r>
        </a:p>
      </xdr:txBody>
    </xdr:sp>
    <xdr:clientData/>
  </xdr:twoCellAnchor>
  <xdr:twoCellAnchor>
    <xdr:from>
      <xdr:col>17</xdr:col>
      <xdr:colOff>307258</xdr:colOff>
      <xdr:row>1</xdr:row>
      <xdr:rowOff>476495</xdr:rowOff>
    </xdr:from>
    <xdr:to>
      <xdr:col>17</xdr:col>
      <xdr:colOff>1311466</xdr:colOff>
      <xdr:row>2</xdr:row>
      <xdr:rowOff>221557</xdr:rowOff>
    </xdr:to>
    <xdr:sp macro="" textlink="">
      <xdr:nvSpPr>
        <xdr:cNvPr id="6" name="TextBox 22">
          <a:extLst>
            <a:ext uri="{FF2B5EF4-FFF2-40B4-BE49-F238E27FC236}">
              <a16:creationId xmlns:a16="http://schemas.microsoft.com/office/drawing/2014/main" id="{CEF21467-9C4B-4B1F-8649-9B3E6C6761A9}"/>
            </a:ext>
          </a:extLst>
        </xdr:cNvPr>
        <xdr:cNvSpPr txBox="1"/>
      </xdr:nvSpPr>
      <xdr:spPr>
        <a:xfrm>
          <a:off x="16404508" y="619370"/>
          <a:ext cx="1004208" cy="297512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algn="ctr"/>
          <a:r>
            <a:rPr lang="es-MX" sz="1200">
              <a:solidFill>
                <a:schemeClr val="tx1">
                  <a:lumMod val="75000"/>
                  <a:lumOff val="25000"/>
                </a:schemeClr>
              </a:solidFill>
              <a:latin typeface="Century Gothic" panose="020B0502020202020204" pitchFamily="34" charset="0"/>
            </a:rPr>
            <a:t>Anterior</a:t>
          </a:r>
        </a:p>
      </xdr:txBody>
    </xdr:sp>
    <xdr:clientData/>
  </xdr:twoCellAnchor>
  <xdr:twoCellAnchor>
    <xdr:from>
      <xdr:col>18</xdr:col>
      <xdr:colOff>730442</xdr:colOff>
      <xdr:row>0</xdr:row>
      <xdr:rowOff>101773</xdr:rowOff>
    </xdr:from>
    <xdr:to>
      <xdr:col>18</xdr:col>
      <xdr:colOff>1111442</xdr:colOff>
      <xdr:row>1</xdr:row>
      <xdr:rowOff>446563</xdr:rowOff>
    </xdr:to>
    <xdr:sp macro="" textlink="">
      <xdr:nvSpPr>
        <xdr:cNvPr id="7" name="Isosceles Triangle 23">
          <a:hlinkClick xmlns:r="http://schemas.openxmlformats.org/officeDocument/2006/relationships" r:id="rId5"/>
          <a:extLst>
            <a:ext uri="{FF2B5EF4-FFF2-40B4-BE49-F238E27FC236}">
              <a16:creationId xmlns:a16="http://schemas.microsoft.com/office/drawing/2014/main" id="{2A87E124-A5E9-4D40-BDB2-C53F4975BD6A}"/>
            </a:ext>
          </a:extLst>
        </xdr:cNvPr>
        <xdr:cNvSpPr/>
      </xdr:nvSpPr>
      <xdr:spPr>
        <a:xfrm rot="5400000">
          <a:off x="18307884" y="155106"/>
          <a:ext cx="487665" cy="381000"/>
        </a:xfrm>
        <a:prstGeom prst="triangle">
          <a:avLst/>
        </a:prstGeom>
        <a:solidFill>
          <a:schemeClr val="tx1">
            <a:lumMod val="75000"/>
            <a:lumOff val="25000"/>
          </a:schemeClr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marL="0" indent="0" algn="l"/>
          <a:endParaRPr lang="es-MX" sz="1100">
            <a:solidFill>
              <a:schemeClr val="lt1"/>
            </a:solidFill>
            <a:latin typeface="+mn-lt"/>
            <a:ea typeface="+mn-ea"/>
            <a:cs typeface="+mn-cs"/>
          </a:endParaRPr>
        </a:p>
      </xdr:txBody>
    </xdr:sp>
    <xdr:clientData/>
  </xdr:twoCellAnchor>
  <xdr:twoCellAnchor>
    <xdr:from>
      <xdr:col>17</xdr:col>
      <xdr:colOff>603277</xdr:colOff>
      <xdr:row>0</xdr:row>
      <xdr:rowOff>135420</xdr:rowOff>
    </xdr:from>
    <xdr:to>
      <xdr:col>17</xdr:col>
      <xdr:colOff>984277</xdr:colOff>
      <xdr:row>1</xdr:row>
      <xdr:rowOff>480210</xdr:rowOff>
    </xdr:to>
    <xdr:sp macro="" textlink="">
      <xdr:nvSpPr>
        <xdr:cNvPr id="8" name="Isosceles Triangle 25">
          <a:hlinkClick xmlns:r="http://schemas.openxmlformats.org/officeDocument/2006/relationships" r:id="rId6"/>
          <a:extLst>
            <a:ext uri="{FF2B5EF4-FFF2-40B4-BE49-F238E27FC236}">
              <a16:creationId xmlns:a16="http://schemas.microsoft.com/office/drawing/2014/main" id="{A950C3E3-7385-41FD-91C6-72CD50943A20}"/>
            </a:ext>
          </a:extLst>
        </xdr:cNvPr>
        <xdr:cNvSpPr/>
      </xdr:nvSpPr>
      <xdr:spPr>
        <a:xfrm rot="16200000">
          <a:off x="16647194" y="188753"/>
          <a:ext cx="487665" cy="381000"/>
        </a:xfrm>
        <a:prstGeom prst="triangle">
          <a:avLst/>
        </a:prstGeom>
        <a:solidFill>
          <a:schemeClr val="tx1">
            <a:lumMod val="75000"/>
            <a:lumOff val="25000"/>
          </a:schemeClr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marL="0" indent="0" algn="l"/>
          <a:endParaRPr lang="es-MX" sz="1100">
            <a:solidFill>
              <a:schemeClr val="lt1"/>
            </a:solidFill>
            <a:latin typeface="+mn-lt"/>
            <a:ea typeface="+mn-ea"/>
            <a:cs typeface="+mn-cs"/>
          </a:endParaRPr>
        </a:p>
      </xdr:txBody>
    </xdr:sp>
    <xdr:clientData/>
  </xdr:twoCellAnchor>
  <xdr:twoCellAnchor>
    <xdr:from>
      <xdr:col>10</xdr:col>
      <xdr:colOff>0</xdr:colOff>
      <xdr:row>1</xdr:row>
      <xdr:rowOff>0</xdr:rowOff>
    </xdr:from>
    <xdr:to>
      <xdr:col>11</xdr:col>
      <xdr:colOff>369938</xdr:colOff>
      <xdr:row>1</xdr:row>
      <xdr:rowOff>293124</xdr:rowOff>
    </xdr:to>
    <xdr:sp macro="" textlink="">
      <xdr:nvSpPr>
        <xdr:cNvPr id="9" name="Retângulo 8">
          <a:hlinkClick xmlns:r="http://schemas.openxmlformats.org/officeDocument/2006/relationships" r:id="rId7"/>
          <a:extLst>
            <a:ext uri="{FF2B5EF4-FFF2-40B4-BE49-F238E27FC236}">
              <a16:creationId xmlns:a16="http://schemas.microsoft.com/office/drawing/2014/main" id="{A9B68F85-67A7-4431-B4BF-3BE7CC4EAA5D}"/>
            </a:ext>
          </a:extLst>
        </xdr:cNvPr>
        <xdr:cNvSpPr/>
      </xdr:nvSpPr>
      <xdr:spPr>
        <a:xfrm>
          <a:off x="5362575" y="142875"/>
          <a:ext cx="1903463" cy="293124"/>
        </a:xfrm>
        <a:prstGeom prst="rect">
          <a:avLst/>
        </a:prstGeom>
        <a:solidFill>
          <a:schemeClr val="bg1"/>
        </a:solidFill>
        <a:ln>
          <a:solidFill>
            <a:schemeClr val="bg2">
              <a:lumMod val="75000"/>
            </a:schemeClr>
          </a:solidFill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ctr"/>
          <a:r>
            <a:rPr lang="pt-BR" sz="1600" b="1">
              <a:solidFill>
                <a:sysClr val="windowText" lastClr="000000"/>
              </a:solidFill>
              <a:latin typeface="Century Gothic" panose="020B0502020202020204" pitchFamily="34" charset="0"/>
            </a:rPr>
            <a:t>INSTRUÇÕES</a:t>
          </a:r>
        </a:p>
      </xdr:txBody>
    </xdr:sp>
    <xdr:clientData/>
  </xdr:twoCellAnchor>
  <xdr:twoCellAnchor>
    <xdr:from>
      <xdr:col>10</xdr:col>
      <xdr:colOff>349250</xdr:colOff>
      <xdr:row>1</xdr:row>
      <xdr:rowOff>428626</xdr:rowOff>
    </xdr:from>
    <xdr:to>
      <xdr:col>10</xdr:col>
      <xdr:colOff>1412875</xdr:colOff>
      <xdr:row>4</xdr:row>
      <xdr:rowOff>142875</xdr:rowOff>
    </xdr:to>
    <xdr:grpSp>
      <xdr:nvGrpSpPr>
        <xdr:cNvPr id="10" name="Agrupar 9">
          <a:hlinkClick xmlns:r="http://schemas.openxmlformats.org/officeDocument/2006/relationships" r:id="rId8"/>
          <a:extLst>
            <a:ext uri="{FF2B5EF4-FFF2-40B4-BE49-F238E27FC236}">
              <a16:creationId xmlns:a16="http://schemas.microsoft.com/office/drawing/2014/main" id="{57087027-9570-4A66-A91E-9AF87ED05DC2}"/>
            </a:ext>
          </a:extLst>
        </xdr:cNvPr>
        <xdr:cNvGrpSpPr/>
      </xdr:nvGrpSpPr>
      <xdr:grpSpPr>
        <a:xfrm>
          <a:off x="5988050" y="568326"/>
          <a:ext cx="1063625" cy="971549"/>
          <a:chOff x="5615420" y="476250"/>
          <a:chExt cx="909205" cy="829829"/>
        </a:xfrm>
      </xdr:grpSpPr>
      <xdr:sp macro="" textlink="">
        <xdr:nvSpPr>
          <xdr:cNvPr id="11" name="Elipse 10">
            <a:extLst>
              <a:ext uri="{FF2B5EF4-FFF2-40B4-BE49-F238E27FC236}">
                <a16:creationId xmlns:a16="http://schemas.microsoft.com/office/drawing/2014/main" id="{91958329-13B2-B993-3EBA-B85CBA8D0987}"/>
              </a:ext>
            </a:extLst>
          </xdr:cNvPr>
          <xdr:cNvSpPr/>
        </xdr:nvSpPr>
        <xdr:spPr>
          <a:xfrm>
            <a:off x="5615420" y="476250"/>
            <a:ext cx="909205" cy="829829"/>
          </a:xfrm>
          <a:prstGeom prst="ellipse">
            <a:avLst/>
          </a:prstGeom>
          <a:solidFill>
            <a:schemeClr val="bg1"/>
          </a:solidFill>
          <a:ln>
            <a:noFill/>
          </a:ln>
          <a:effectLst>
            <a:outerShdw blurRad="63500" sx="102000" sy="102000" algn="ctr" rotWithShape="0">
              <a:prstClr val="black">
                <a:alpha val="40000"/>
              </a:prstClr>
            </a:outerShdw>
          </a:effectLst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b"/>
          <a:lstStyle/>
          <a:p>
            <a:pPr lvl="0" algn="ctr"/>
            <a:endParaRPr lang="pt-BR" sz="1100">
              <a:latin typeface="Century Gothic" panose="020B0502020202020204" pitchFamily="34" charset="0"/>
            </a:endParaRPr>
          </a:p>
        </xdr:txBody>
      </xdr:sp>
      <xdr:pic>
        <xdr:nvPicPr>
          <xdr:cNvPr id="12" name="Imagem 11">
            <a:extLst>
              <a:ext uri="{FF2B5EF4-FFF2-40B4-BE49-F238E27FC236}">
                <a16:creationId xmlns:a16="http://schemas.microsoft.com/office/drawing/2014/main" id="{48E302A7-1075-6128-C9B0-494E8266F157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9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5715000" y="523876"/>
            <a:ext cx="714375" cy="713042"/>
          </a:xfrm>
          <a:prstGeom prst="rect">
            <a:avLst/>
          </a:prstGeom>
        </xdr:spPr>
      </xdr:pic>
    </xdr:grpSp>
    <xdr:clientData/>
  </xdr:twoCellAnchor>
  <xdr:twoCellAnchor editAs="oneCell">
    <xdr:from>
      <xdr:col>10</xdr:col>
      <xdr:colOff>0</xdr:colOff>
      <xdr:row>27</xdr:row>
      <xdr:rowOff>0</xdr:rowOff>
    </xdr:from>
    <xdr:to>
      <xdr:col>11</xdr:col>
      <xdr:colOff>761858</xdr:colOff>
      <xdr:row>32</xdr:row>
      <xdr:rowOff>171450</xdr:rowOff>
    </xdr:to>
    <xdr:pic>
      <xdr:nvPicPr>
        <xdr:cNvPr id="14" name="Imagem 12">
          <a:extLst>
            <a:ext uri="{FF2B5EF4-FFF2-40B4-BE49-F238E27FC236}">
              <a16:creationId xmlns:a16="http://schemas.microsoft.com/office/drawing/2014/main" id="{89576BAD-5F72-62EA-CD8F-4F336CD57B8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5429250" y="13468350"/>
          <a:ext cx="2295383" cy="1314450"/>
        </a:xfrm>
        <a:prstGeom prst="rect">
          <a:avLst/>
        </a:prstGeom>
      </xdr:spPr>
    </xdr:pic>
    <xdr:clientData/>
  </xdr:twoCellAnchor>
  <xdr:twoCellAnchor editAs="oneCell">
    <xdr:from>
      <xdr:col>10</xdr:col>
      <xdr:colOff>95250</xdr:colOff>
      <xdr:row>32</xdr:row>
      <xdr:rowOff>57150</xdr:rowOff>
    </xdr:from>
    <xdr:to>
      <xdr:col>12</xdr:col>
      <xdr:colOff>1066800</xdr:colOff>
      <xdr:row>37</xdr:row>
      <xdr:rowOff>175310</xdr:rowOff>
    </xdr:to>
    <xdr:pic>
      <xdr:nvPicPr>
        <xdr:cNvPr id="17" name="Imagem 13">
          <a:extLst>
            <a:ext uri="{FF2B5EF4-FFF2-40B4-BE49-F238E27FC236}">
              <a16:creationId xmlns:a16="http://schemas.microsoft.com/office/drawing/2014/main" id="{FD9EFE54-B06A-B5E6-0683-C5BCDDB6A46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5524500" y="14668500"/>
          <a:ext cx="4038600" cy="1261160"/>
        </a:xfrm>
        <a:prstGeom prst="rect">
          <a:avLst/>
        </a:prstGeom>
      </xdr:spPr>
    </xdr:pic>
    <xdr:clientData/>
  </xdr:twoCellAnchor>
  <xdr:twoCellAnchor editAs="oneCell">
    <xdr:from>
      <xdr:col>10</xdr:col>
      <xdr:colOff>19051</xdr:colOff>
      <xdr:row>35</xdr:row>
      <xdr:rowOff>133350</xdr:rowOff>
    </xdr:from>
    <xdr:to>
      <xdr:col>13</xdr:col>
      <xdr:colOff>447676</xdr:colOff>
      <xdr:row>42</xdr:row>
      <xdr:rowOff>87956</xdr:rowOff>
    </xdr:to>
    <xdr:pic>
      <xdr:nvPicPr>
        <xdr:cNvPr id="20" name="Imagem 14">
          <a:extLst>
            <a:ext uri="{FF2B5EF4-FFF2-40B4-BE49-F238E27FC236}">
              <a16:creationId xmlns:a16="http://schemas.microsoft.com/office/drawing/2014/main" id="{5969F4AF-78A8-3FB9-ED95-EFAD60545D1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5448301" y="15430500"/>
          <a:ext cx="5029200" cy="1554806"/>
        </a:xfrm>
        <a:prstGeom prst="rect">
          <a:avLst/>
        </a:prstGeom>
      </xdr:spPr>
    </xdr:pic>
    <xdr:clientData/>
  </xdr:twoCellAnchor>
  <xdr:twoCellAnchor editAs="oneCell">
    <xdr:from>
      <xdr:col>8</xdr:col>
      <xdr:colOff>63500</xdr:colOff>
      <xdr:row>40</xdr:row>
      <xdr:rowOff>177800</xdr:rowOff>
    </xdr:from>
    <xdr:to>
      <xdr:col>11</xdr:col>
      <xdr:colOff>216866</xdr:colOff>
      <xdr:row>48</xdr:row>
      <xdr:rowOff>139700</xdr:rowOff>
    </xdr:to>
    <xdr:pic>
      <xdr:nvPicPr>
        <xdr:cNvPr id="23" name="Imagem 15">
          <a:extLst>
            <a:ext uri="{FF2B5EF4-FFF2-40B4-BE49-F238E27FC236}">
              <a16:creationId xmlns:a16="http://schemas.microsoft.com/office/drawing/2014/main" id="{64BB915C-CFF7-B3F0-B58B-0E3AA906E0C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5105400" y="16548100"/>
          <a:ext cx="2363166" cy="1790700"/>
        </a:xfrm>
        <a:prstGeom prst="rect">
          <a:avLst/>
        </a:prstGeom>
      </xdr:spPr>
    </xdr:pic>
    <xdr:clientData/>
  </xdr:twoCellAnchor>
  <xdr:twoCellAnchor editAs="oneCell">
    <xdr:from>
      <xdr:col>11</xdr:col>
      <xdr:colOff>152401</xdr:colOff>
      <xdr:row>39</xdr:row>
      <xdr:rowOff>139700</xdr:rowOff>
    </xdr:from>
    <xdr:to>
      <xdr:col>12</xdr:col>
      <xdr:colOff>1403105</xdr:colOff>
      <xdr:row>48</xdr:row>
      <xdr:rowOff>215900</xdr:rowOff>
    </xdr:to>
    <xdr:pic>
      <xdr:nvPicPr>
        <xdr:cNvPr id="26" name="Imagem 16">
          <a:extLst>
            <a:ext uri="{FF2B5EF4-FFF2-40B4-BE49-F238E27FC236}">
              <a16:creationId xmlns:a16="http://schemas.microsoft.com/office/drawing/2014/main" id="{533123B8-7BE5-12C4-13A7-CA7A3B8351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7404101" y="16281400"/>
          <a:ext cx="2863604" cy="2133600"/>
        </a:xfrm>
        <a:prstGeom prst="rect">
          <a:avLst/>
        </a:prstGeom>
      </xdr:spPr>
    </xdr:pic>
    <xdr:clientData/>
  </xdr:twoCellAnchor>
</xdr:wsDr>
</file>

<file path=xl/drawings/drawing49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168992</xdr:colOff>
      <xdr:row>1</xdr:row>
      <xdr:rowOff>76814</xdr:rowOff>
    </xdr:from>
    <xdr:to>
      <xdr:col>2</xdr:col>
      <xdr:colOff>1115684</xdr:colOff>
      <xdr:row>3</xdr:row>
      <xdr:rowOff>264968</xdr:rowOff>
    </xdr:to>
    <xdr:pic>
      <xdr:nvPicPr>
        <xdr:cNvPr id="2" name="Imagem 1">
          <a:extLst>
            <a:ext uri="{FF2B5EF4-FFF2-40B4-BE49-F238E27FC236}">
              <a16:creationId xmlns:a16="http://schemas.microsoft.com/office/drawing/2014/main" id="{284723F0-72B1-4129-ABE4-B31141669B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69042" y="219689"/>
          <a:ext cx="946692" cy="988254"/>
        </a:xfrm>
        <a:prstGeom prst="rect">
          <a:avLst/>
        </a:prstGeom>
      </xdr:spPr>
    </xdr:pic>
    <xdr:clientData/>
  </xdr:twoCellAnchor>
  <xdr:oneCellAnchor>
    <xdr:from>
      <xdr:col>17</xdr:col>
      <xdr:colOff>1223949</xdr:colOff>
      <xdr:row>0</xdr:row>
      <xdr:rowOff>0</xdr:rowOff>
    </xdr:from>
    <xdr:ext cx="646896" cy="677573"/>
    <xdr:pic>
      <xdr:nvPicPr>
        <xdr:cNvPr id="3" name="Gráfico 2" descr="Início com preenchimento sólido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14F4F6FC-6D66-4C11-A5B9-8E16FF7FA3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  <a:ext uri="{96DAC541-7B7A-43D3-8B79-37D633B846F1}">
              <asvg:svgBlip xmlns:asvg="http://schemas.microsoft.com/office/drawing/2016/SVG/main" r:embed="rId4"/>
            </a:ext>
          </a:extLst>
        </a:blip>
        <a:stretch>
          <a:fillRect/>
        </a:stretch>
      </xdr:blipFill>
      <xdr:spPr>
        <a:xfrm>
          <a:off x="17321199" y="0"/>
          <a:ext cx="646896" cy="677573"/>
        </a:xfrm>
        <a:prstGeom prst="rect">
          <a:avLst/>
        </a:prstGeom>
      </xdr:spPr>
    </xdr:pic>
    <xdr:clientData/>
  </xdr:oneCellAnchor>
  <xdr:twoCellAnchor>
    <xdr:from>
      <xdr:col>17</xdr:col>
      <xdr:colOff>1077423</xdr:colOff>
      <xdr:row>1</xdr:row>
      <xdr:rowOff>473774</xdr:rowOff>
    </xdr:from>
    <xdr:to>
      <xdr:col>18</xdr:col>
      <xdr:colOff>465102</xdr:colOff>
      <xdr:row>2</xdr:row>
      <xdr:rowOff>188024</xdr:rowOff>
    </xdr:to>
    <xdr:sp macro="" textlink="">
      <xdr:nvSpPr>
        <xdr:cNvPr id="4" name="TextBox 18">
          <a:extLst>
            <a:ext uri="{FF2B5EF4-FFF2-40B4-BE49-F238E27FC236}">
              <a16:creationId xmlns:a16="http://schemas.microsoft.com/office/drawing/2014/main" id="{A30F91B6-F662-44FA-B095-7E45585CE7B3}"/>
            </a:ext>
          </a:extLst>
        </xdr:cNvPr>
        <xdr:cNvSpPr txBox="1"/>
      </xdr:nvSpPr>
      <xdr:spPr>
        <a:xfrm>
          <a:off x="17174673" y="616649"/>
          <a:ext cx="921204" cy="26670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algn="ctr"/>
          <a:r>
            <a:rPr lang="es-MX" sz="1200">
              <a:solidFill>
                <a:schemeClr val="tx1">
                  <a:lumMod val="75000"/>
                  <a:lumOff val="25000"/>
                </a:schemeClr>
              </a:solidFill>
              <a:latin typeface="Century Gothic" panose="020B0502020202020204" pitchFamily="34" charset="0"/>
            </a:rPr>
            <a:t>Inicio</a:t>
          </a:r>
        </a:p>
      </xdr:txBody>
    </xdr:sp>
    <xdr:clientData/>
  </xdr:twoCellAnchor>
  <xdr:twoCellAnchor>
    <xdr:from>
      <xdr:col>18</xdr:col>
      <xdr:colOff>331751</xdr:colOff>
      <xdr:row>1</xdr:row>
      <xdr:rowOff>487381</xdr:rowOff>
    </xdr:from>
    <xdr:to>
      <xdr:col>18</xdr:col>
      <xdr:colOff>1335959</xdr:colOff>
      <xdr:row>2</xdr:row>
      <xdr:rowOff>232443</xdr:rowOff>
    </xdr:to>
    <xdr:sp macro="" textlink="">
      <xdr:nvSpPr>
        <xdr:cNvPr id="5" name="TextBox 19">
          <a:extLst>
            <a:ext uri="{FF2B5EF4-FFF2-40B4-BE49-F238E27FC236}">
              <a16:creationId xmlns:a16="http://schemas.microsoft.com/office/drawing/2014/main" id="{146A3086-1203-4802-8ED8-9C8C84915A0A}"/>
            </a:ext>
          </a:extLst>
        </xdr:cNvPr>
        <xdr:cNvSpPr txBox="1"/>
      </xdr:nvSpPr>
      <xdr:spPr>
        <a:xfrm>
          <a:off x="17962526" y="630256"/>
          <a:ext cx="1004208" cy="297512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algn="ctr"/>
          <a:r>
            <a:rPr lang="es-MX" sz="1200">
              <a:solidFill>
                <a:schemeClr val="tx1">
                  <a:lumMod val="75000"/>
                  <a:lumOff val="25000"/>
                </a:schemeClr>
              </a:solidFill>
              <a:latin typeface="Century Gothic" panose="020B0502020202020204" pitchFamily="34" charset="0"/>
            </a:rPr>
            <a:t>Seguinte</a:t>
          </a:r>
        </a:p>
      </xdr:txBody>
    </xdr:sp>
    <xdr:clientData/>
  </xdr:twoCellAnchor>
  <xdr:twoCellAnchor>
    <xdr:from>
      <xdr:col>17</xdr:col>
      <xdr:colOff>307258</xdr:colOff>
      <xdr:row>1</xdr:row>
      <xdr:rowOff>476495</xdr:rowOff>
    </xdr:from>
    <xdr:to>
      <xdr:col>17</xdr:col>
      <xdr:colOff>1311466</xdr:colOff>
      <xdr:row>2</xdr:row>
      <xdr:rowOff>221557</xdr:rowOff>
    </xdr:to>
    <xdr:sp macro="" textlink="">
      <xdr:nvSpPr>
        <xdr:cNvPr id="6" name="TextBox 22">
          <a:extLst>
            <a:ext uri="{FF2B5EF4-FFF2-40B4-BE49-F238E27FC236}">
              <a16:creationId xmlns:a16="http://schemas.microsoft.com/office/drawing/2014/main" id="{48666105-930B-46F2-92C4-33D6CEF9C4AC}"/>
            </a:ext>
          </a:extLst>
        </xdr:cNvPr>
        <xdr:cNvSpPr txBox="1"/>
      </xdr:nvSpPr>
      <xdr:spPr>
        <a:xfrm>
          <a:off x="16404508" y="619370"/>
          <a:ext cx="1004208" cy="297512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algn="ctr"/>
          <a:r>
            <a:rPr lang="es-MX" sz="1200">
              <a:solidFill>
                <a:schemeClr val="tx1">
                  <a:lumMod val="75000"/>
                  <a:lumOff val="25000"/>
                </a:schemeClr>
              </a:solidFill>
              <a:latin typeface="Century Gothic" panose="020B0502020202020204" pitchFamily="34" charset="0"/>
            </a:rPr>
            <a:t>Anterior</a:t>
          </a:r>
        </a:p>
      </xdr:txBody>
    </xdr:sp>
    <xdr:clientData/>
  </xdr:twoCellAnchor>
  <xdr:twoCellAnchor>
    <xdr:from>
      <xdr:col>18</xdr:col>
      <xdr:colOff>730442</xdr:colOff>
      <xdr:row>0</xdr:row>
      <xdr:rowOff>101773</xdr:rowOff>
    </xdr:from>
    <xdr:to>
      <xdr:col>18</xdr:col>
      <xdr:colOff>1111442</xdr:colOff>
      <xdr:row>1</xdr:row>
      <xdr:rowOff>446563</xdr:rowOff>
    </xdr:to>
    <xdr:sp macro="" textlink="">
      <xdr:nvSpPr>
        <xdr:cNvPr id="7" name="Isosceles Triangle 23">
          <a:hlinkClick xmlns:r="http://schemas.openxmlformats.org/officeDocument/2006/relationships" r:id="rId5"/>
          <a:extLst>
            <a:ext uri="{FF2B5EF4-FFF2-40B4-BE49-F238E27FC236}">
              <a16:creationId xmlns:a16="http://schemas.microsoft.com/office/drawing/2014/main" id="{24747BCD-03A0-41D7-931B-34E0E9DD09BA}"/>
            </a:ext>
          </a:extLst>
        </xdr:cNvPr>
        <xdr:cNvSpPr/>
      </xdr:nvSpPr>
      <xdr:spPr>
        <a:xfrm rot="5400000">
          <a:off x="18307884" y="155106"/>
          <a:ext cx="487665" cy="381000"/>
        </a:xfrm>
        <a:prstGeom prst="triangle">
          <a:avLst/>
        </a:prstGeom>
        <a:solidFill>
          <a:schemeClr val="tx1">
            <a:lumMod val="75000"/>
            <a:lumOff val="25000"/>
          </a:schemeClr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marL="0" indent="0" algn="l"/>
          <a:endParaRPr lang="es-MX" sz="1100">
            <a:solidFill>
              <a:schemeClr val="lt1"/>
            </a:solidFill>
            <a:latin typeface="+mn-lt"/>
            <a:ea typeface="+mn-ea"/>
            <a:cs typeface="+mn-cs"/>
          </a:endParaRPr>
        </a:p>
      </xdr:txBody>
    </xdr:sp>
    <xdr:clientData/>
  </xdr:twoCellAnchor>
  <xdr:twoCellAnchor>
    <xdr:from>
      <xdr:col>17</xdr:col>
      <xdr:colOff>603277</xdr:colOff>
      <xdr:row>0</xdr:row>
      <xdr:rowOff>135420</xdr:rowOff>
    </xdr:from>
    <xdr:to>
      <xdr:col>17</xdr:col>
      <xdr:colOff>984277</xdr:colOff>
      <xdr:row>1</xdr:row>
      <xdr:rowOff>480210</xdr:rowOff>
    </xdr:to>
    <xdr:sp macro="" textlink="">
      <xdr:nvSpPr>
        <xdr:cNvPr id="8" name="Isosceles Triangle 25">
          <a:hlinkClick xmlns:r="http://schemas.openxmlformats.org/officeDocument/2006/relationships" r:id="rId6"/>
          <a:extLst>
            <a:ext uri="{FF2B5EF4-FFF2-40B4-BE49-F238E27FC236}">
              <a16:creationId xmlns:a16="http://schemas.microsoft.com/office/drawing/2014/main" id="{1B05C2C4-DB46-467E-8BAC-CEFDAE54C739}"/>
            </a:ext>
          </a:extLst>
        </xdr:cNvPr>
        <xdr:cNvSpPr/>
      </xdr:nvSpPr>
      <xdr:spPr>
        <a:xfrm rot="16200000">
          <a:off x="16647194" y="188753"/>
          <a:ext cx="487665" cy="381000"/>
        </a:xfrm>
        <a:prstGeom prst="triangle">
          <a:avLst/>
        </a:prstGeom>
        <a:solidFill>
          <a:schemeClr val="tx1">
            <a:lumMod val="75000"/>
            <a:lumOff val="25000"/>
          </a:schemeClr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marL="0" indent="0" algn="l"/>
          <a:endParaRPr lang="es-MX" sz="1100">
            <a:solidFill>
              <a:schemeClr val="lt1"/>
            </a:solidFill>
            <a:latin typeface="+mn-lt"/>
            <a:ea typeface="+mn-ea"/>
            <a:cs typeface="+mn-cs"/>
          </a:endParaRPr>
        </a:p>
      </xdr:txBody>
    </xdr:sp>
    <xdr:clientData/>
  </xdr:twoCellAnchor>
  <xdr:twoCellAnchor>
    <xdr:from>
      <xdr:col>10</xdr:col>
      <xdr:colOff>0</xdr:colOff>
      <xdr:row>1</xdr:row>
      <xdr:rowOff>0</xdr:rowOff>
    </xdr:from>
    <xdr:to>
      <xdr:col>11</xdr:col>
      <xdr:colOff>369938</xdr:colOff>
      <xdr:row>1</xdr:row>
      <xdr:rowOff>293124</xdr:rowOff>
    </xdr:to>
    <xdr:sp macro="" textlink="">
      <xdr:nvSpPr>
        <xdr:cNvPr id="9" name="Retângulo 8">
          <a:hlinkClick xmlns:r="http://schemas.openxmlformats.org/officeDocument/2006/relationships" r:id="rId7"/>
          <a:extLst>
            <a:ext uri="{FF2B5EF4-FFF2-40B4-BE49-F238E27FC236}">
              <a16:creationId xmlns:a16="http://schemas.microsoft.com/office/drawing/2014/main" id="{4EFCDD83-E490-496D-921B-416D0D2FD66C}"/>
            </a:ext>
          </a:extLst>
        </xdr:cNvPr>
        <xdr:cNvSpPr/>
      </xdr:nvSpPr>
      <xdr:spPr>
        <a:xfrm>
          <a:off x="5362575" y="142875"/>
          <a:ext cx="1903463" cy="293124"/>
        </a:xfrm>
        <a:prstGeom prst="rect">
          <a:avLst/>
        </a:prstGeom>
        <a:solidFill>
          <a:schemeClr val="bg1"/>
        </a:solidFill>
        <a:ln>
          <a:solidFill>
            <a:schemeClr val="bg2">
              <a:lumMod val="75000"/>
            </a:schemeClr>
          </a:solidFill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ctr"/>
          <a:r>
            <a:rPr lang="pt-BR" sz="1600" b="1">
              <a:solidFill>
                <a:sysClr val="windowText" lastClr="000000"/>
              </a:solidFill>
              <a:latin typeface="Century Gothic" panose="020B0502020202020204" pitchFamily="34" charset="0"/>
            </a:rPr>
            <a:t>INSTRUÇÕES</a:t>
          </a:r>
        </a:p>
      </xdr:txBody>
    </xdr:sp>
    <xdr:clientData/>
  </xdr:twoCellAnchor>
  <xdr:twoCellAnchor>
    <xdr:from>
      <xdr:col>10</xdr:col>
      <xdr:colOff>349250</xdr:colOff>
      <xdr:row>1</xdr:row>
      <xdr:rowOff>428626</xdr:rowOff>
    </xdr:from>
    <xdr:to>
      <xdr:col>10</xdr:col>
      <xdr:colOff>1412875</xdr:colOff>
      <xdr:row>4</xdr:row>
      <xdr:rowOff>142875</xdr:rowOff>
    </xdr:to>
    <xdr:grpSp>
      <xdr:nvGrpSpPr>
        <xdr:cNvPr id="10" name="Agrupar 9">
          <a:hlinkClick xmlns:r="http://schemas.openxmlformats.org/officeDocument/2006/relationships" r:id="rId8"/>
          <a:extLst>
            <a:ext uri="{FF2B5EF4-FFF2-40B4-BE49-F238E27FC236}">
              <a16:creationId xmlns:a16="http://schemas.microsoft.com/office/drawing/2014/main" id="{A178A094-8B50-42A7-A2A8-2B7A87078550}"/>
            </a:ext>
          </a:extLst>
        </xdr:cNvPr>
        <xdr:cNvGrpSpPr/>
      </xdr:nvGrpSpPr>
      <xdr:grpSpPr>
        <a:xfrm>
          <a:off x="5988050" y="568326"/>
          <a:ext cx="1063625" cy="971549"/>
          <a:chOff x="5615420" y="476250"/>
          <a:chExt cx="909205" cy="829829"/>
        </a:xfrm>
      </xdr:grpSpPr>
      <xdr:sp macro="" textlink="">
        <xdr:nvSpPr>
          <xdr:cNvPr id="11" name="Elipse 10">
            <a:extLst>
              <a:ext uri="{FF2B5EF4-FFF2-40B4-BE49-F238E27FC236}">
                <a16:creationId xmlns:a16="http://schemas.microsoft.com/office/drawing/2014/main" id="{D9CA24AC-B037-B8C5-3DFA-F6C0D0B7B41D}"/>
              </a:ext>
            </a:extLst>
          </xdr:cNvPr>
          <xdr:cNvSpPr/>
        </xdr:nvSpPr>
        <xdr:spPr>
          <a:xfrm>
            <a:off x="5615420" y="476250"/>
            <a:ext cx="909205" cy="829829"/>
          </a:xfrm>
          <a:prstGeom prst="ellipse">
            <a:avLst/>
          </a:prstGeom>
          <a:solidFill>
            <a:schemeClr val="bg1"/>
          </a:solidFill>
          <a:ln>
            <a:noFill/>
          </a:ln>
          <a:effectLst>
            <a:outerShdw blurRad="63500" sx="102000" sy="102000" algn="ctr" rotWithShape="0">
              <a:prstClr val="black">
                <a:alpha val="40000"/>
              </a:prstClr>
            </a:outerShdw>
          </a:effectLst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b"/>
          <a:lstStyle/>
          <a:p>
            <a:pPr lvl="0" algn="ctr"/>
            <a:endParaRPr lang="pt-BR" sz="1100">
              <a:latin typeface="Century Gothic" panose="020B0502020202020204" pitchFamily="34" charset="0"/>
            </a:endParaRPr>
          </a:p>
        </xdr:txBody>
      </xdr:sp>
      <xdr:pic>
        <xdr:nvPicPr>
          <xdr:cNvPr id="12" name="Imagem 11">
            <a:extLst>
              <a:ext uri="{FF2B5EF4-FFF2-40B4-BE49-F238E27FC236}">
                <a16:creationId xmlns:a16="http://schemas.microsoft.com/office/drawing/2014/main" id="{7C9C19A0-F2A1-C831-F1DE-1A817167B3C6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9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5715000" y="523876"/>
            <a:ext cx="714375" cy="713042"/>
          </a:xfrm>
          <a:prstGeom prst="rect">
            <a:avLst/>
          </a:prstGeom>
        </xdr:spPr>
      </xdr:pic>
    </xdr:grpSp>
    <xdr:clientData/>
  </xdr:twoCellAnchor>
  <xdr:twoCellAnchor editAs="oneCell">
    <xdr:from>
      <xdr:col>10</xdr:col>
      <xdr:colOff>0</xdr:colOff>
      <xdr:row>27</xdr:row>
      <xdr:rowOff>0</xdr:rowOff>
    </xdr:from>
    <xdr:to>
      <xdr:col>12</xdr:col>
      <xdr:colOff>149363</xdr:colOff>
      <xdr:row>31</xdr:row>
      <xdr:rowOff>98524</xdr:rowOff>
    </xdr:to>
    <xdr:pic>
      <xdr:nvPicPr>
        <xdr:cNvPr id="14" name="Imagem 12">
          <a:extLst>
            <a:ext uri="{FF2B5EF4-FFF2-40B4-BE49-F238E27FC236}">
              <a16:creationId xmlns:a16="http://schemas.microsoft.com/office/drawing/2014/main" id="{4121C8C7-9163-18BD-00E7-D7BE945BE86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5356087" y="13335000"/>
          <a:ext cx="3216413" cy="1012924"/>
        </a:xfrm>
        <a:prstGeom prst="rect">
          <a:avLst/>
        </a:prstGeom>
      </xdr:spPr>
    </xdr:pic>
    <xdr:clientData/>
  </xdr:twoCellAnchor>
  <xdr:twoCellAnchor editAs="oneCell">
    <xdr:from>
      <xdr:col>12</xdr:col>
      <xdr:colOff>1408044</xdr:colOff>
      <xdr:row>26</xdr:row>
      <xdr:rowOff>69023</xdr:rowOff>
    </xdr:from>
    <xdr:to>
      <xdr:col>14</xdr:col>
      <xdr:colOff>1493926</xdr:colOff>
      <xdr:row>29</xdr:row>
      <xdr:rowOff>170071</xdr:rowOff>
    </xdr:to>
    <xdr:pic>
      <xdr:nvPicPr>
        <xdr:cNvPr id="18" name="Imagem 13">
          <a:extLst>
            <a:ext uri="{FF2B5EF4-FFF2-40B4-BE49-F238E27FC236}">
              <a16:creationId xmlns:a16="http://schemas.microsoft.com/office/drawing/2014/main" id="{C46F126D-3CD4-09DC-356C-7EBDC1ABFA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9828696" y="13169349"/>
          <a:ext cx="3152932" cy="786848"/>
        </a:xfrm>
        <a:prstGeom prst="rect">
          <a:avLst/>
        </a:prstGeom>
      </xdr:spPr>
    </xdr:pic>
    <xdr:clientData/>
  </xdr:twoCellAnchor>
  <xdr:twoCellAnchor editAs="oneCell">
    <xdr:from>
      <xdr:col>16</xdr:col>
      <xdr:colOff>138043</xdr:colOff>
      <xdr:row>25</xdr:row>
      <xdr:rowOff>2609022</xdr:rowOff>
    </xdr:from>
    <xdr:to>
      <xdr:col>18</xdr:col>
      <xdr:colOff>277532</xdr:colOff>
      <xdr:row>30</xdr:row>
      <xdr:rowOff>192433</xdr:rowOff>
    </xdr:to>
    <xdr:pic>
      <xdr:nvPicPr>
        <xdr:cNvPr id="24" name="Imagem 14">
          <a:extLst>
            <a:ext uri="{FF2B5EF4-FFF2-40B4-BE49-F238E27FC236}">
              <a16:creationId xmlns:a16="http://schemas.microsoft.com/office/drawing/2014/main" id="{C49DDB92-0B53-DB95-54EB-6E3F861F47E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14687826" y="13058913"/>
          <a:ext cx="3206539" cy="1145761"/>
        </a:xfrm>
        <a:prstGeom prst="rect">
          <a:avLst/>
        </a:prstGeom>
      </xdr:spPr>
    </xdr:pic>
    <xdr:clientData/>
  </xdr:twoCellAnchor>
  <xdr:twoCellAnchor editAs="oneCell">
    <xdr:from>
      <xdr:col>16</xdr:col>
      <xdr:colOff>262283</xdr:colOff>
      <xdr:row>30</xdr:row>
      <xdr:rowOff>82826</xdr:rowOff>
    </xdr:from>
    <xdr:to>
      <xdr:col>17</xdr:col>
      <xdr:colOff>399084</xdr:colOff>
      <xdr:row>37</xdr:row>
      <xdr:rowOff>141365</xdr:rowOff>
    </xdr:to>
    <xdr:pic>
      <xdr:nvPicPr>
        <xdr:cNvPr id="28" name="Imagem 15">
          <a:extLst>
            <a:ext uri="{FF2B5EF4-FFF2-40B4-BE49-F238E27FC236}">
              <a16:creationId xmlns:a16="http://schemas.microsoft.com/office/drawing/2014/main" id="{23AFC4EF-EEE5-C529-4398-D1EF0B34220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14812066" y="14121848"/>
          <a:ext cx="1670326" cy="1658739"/>
        </a:xfrm>
        <a:prstGeom prst="rect">
          <a:avLst/>
        </a:prstGeom>
      </xdr:spPr>
    </xdr:pic>
    <xdr:clientData/>
  </xdr:twoCellAnchor>
  <xdr:twoCellAnchor editAs="oneCell">
    <xdr:from>
      <xdr:col>16</xdr:col>
      <xdr:colOff>165653</xdr:colOff>
      <xdr:row>33</xdr:row>
      <xdr:rowOff>55219</xdr:rowOff>
    </xdr:from>
    <xdr:to>
      <xdr:col>17</xdr:col>
      <xdr:colOff>829600</xdr:colOff>
      <xdr:row>38</xdr:row>
      <xdr:rowOff>127001</xdr:rowOff>
    </xdr:to>
    <xdr:pic>
      <xdr:nvPicPr>
        <xdr:cNvPr id="33" name="Imagem 16">
          <a:extLst>
            <a:ext uri="{FF2B5EF4-FFF2-40B4-BE49-F238E27FC236}">
              <a16:creationId xmlns:a16="http://schemas.microsoft.com/office/drawing/2014/main" id="{F29331DF-EB98-4C7E-101A-19D87497F9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14715436" y="14798262"/>
          <a:ext cx="2197472" cy="1214782"/>
        </a:xfrm>
        <a:prstGeom prst="rect">
          <a:avLst/>
        </a:prstGeom>
      </xdr:spPr>
    </xdr:pic>
    <xdr:clientData/>
  </xdr:twoCellAnchor>
  <xdr:twoCellAnchor editAs="oneCell">
    <xdr:from>
      <xdr:col>16</xdr:col>
      <xdr:colOff>1518478</xdr:colOff>
      <xdr:row>31</xdr:row>
      <xdr:rowOff>138043</xdr:rowOff>
    </xdr:from>
    <xdr:to>
      <xdr:col>17</xdr:col>
      <xdr:colOff>1346982</xdr:colOff>
      <xdr:row>39</xdr:row>
      <xdr:rowOff>7178</xdr:rowOff>
    </xdr:to>
    <xdr:pic>
      <xdr:nvPicPr>
        <xdr:cNvPr id="36" name="Imagem 17">
          <a:extLst>
            <a:ext uri="{FF2B5EF4-FFF2-40B4-BE49-F238E27FC236}">
              <a16:creationId xmlns:a16="http://schemas.microsoft.com/office/drawing/2014/main" id="{320AECAD-CE9E-6CDD-0336-031FB420CC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16068261" y="14411739"/>
          <a:ext cx="1362029" cy="1697935"/>
        </a:xfrm>
        <a:prstGeom prst="rect">
          <a:avLst/>
        </a:prstGeom>
      </xdr:spPr>
    </xdr:pic>
    <xdr:clientData/>
  </xdr:twoCellAnchor>
  <xdr:twoCellAnchor editAs="oneCell">
    <xdr:from>
      <xdr:col>19</xdr:col>
      <xdr:colOff>400327</xdr:colOff>
      <xdr:row>26</xdr:row>
      <xdr:rowOff>41414</xdr:rowOff>
    </xdr:from>
    <xdr:to>
      <xdr:col>21</xdr:col>
      <xdr:colOff>176973</xdr:colOff>
      <xdr:row>30</xdr:row>
      <xdr:rowOff>225038</xdr:rowOff>
    </xdr:to>
    <xdr:pic>
      <xdr:nvPicPr>
        <xdr:cNvPr id="40" name="Imagem 18">
          <a:extLst>
            <a:ext uri="{FF2B5EF4-FFF2-40B4-BE49-F238E27FC236}">
              <a16:creationId xmlns:a16="http://schemas.microsoft.com/office/drawing/2014/main" id="{963F6671-E735-79D8-6A9E-D07249499E3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19546957" y="13141740"/>
          <a:ext cx="2843696" cy="1098024"/>
        </a:xfrm>
        <a:prstGeom prst="rect">
          <a:avLst/>
        </a:prstGeom>
      </xdr:spPr>
    </xdr:pic>
    <xdr:clientData/>
  </xdr:twoCellAnchor>
</xdr:wsDr>
</file>

<file path=xl/drawings/drawing50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168992</xdr:colOff>
      <xdr:row>1</xdr:row>
      <xdr:rowOff>76814</xdr:rowOff>
    </xdr:from>
    <xdr:to>
      <xdr:col>2</xdr:col>
      <xdr:colOff>1115684</xdr:colOff>
      <xdr:row>3</xdr:row>
      <xdr:rowOff>264968</xdr:rowOff>
    </xdr:to>
    <xdr:pic>
      <xdr:nvPicPr>
        <xdr:cNvPr id="2" name="Imagem 1">
          <a:extLst>
            <a:ext uri="{FF2B5EF4-FFF2-40B4-BE49-F238E27FC236}">
              <a16:creationId xmlns:a16="http://schemas.microsoft.com/office/drawing/2014/main" id="{6C922076-EC2C-4278-A2B4-5BE683B673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69042" y="219689"/>
          <a:ext cx="946692" cy="988254"/>
        </a:xfrm>
        <a:prstGeom prst="rect">
          <a:avLst/>
        </a:prstGeom>
      </xdr:spPr>
    </xdr:pic>
    <xdr:clientData/>
  </xdr:twoCellAnchor>
  <xdr:oneCellAnchor>
    <xdr:from>
      <xdr:col>17</xdr:col>
      <xdr:colOff>1223949</xdr:colOff>
      <xdr:row>0</xdr:row>
      <xdr:rowOff>0</xdr:rowOff>
    </xdr:from>
    <xdr:ext cx="646896" cy="677573"/>
    <xdr:pic>
      <xdr:nvPicPr>
        <xdr:cNvPr id="3" name="Gráfico 2" descr="Início com preenchimento sólido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F4B34817-A89F-40C5-ABDD-707621174C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  <a:ext uri="{96DAC541-7B7A-43D3-8B79-37D633B846F1}">
              <asvg:svgBlip xmlns:asvg="http://schemas.microsoft.com/office/drawing/2016/SVG/main" r:embed="rId4"/>
            </a:ext>
          </a:extLst>
        </a:blip>
        <a:stretch>
          <a:fillRect/>
        </a:stretch>
      </xdr:blipFill>
      <xdr:spPr>
        <a:xfrm>
          <a:off x="17321199" y="0"/>
          <a:ext cx="646896" cy="677573"/>
        </a:xfrm>
        <a:prstGeom prst="rect">
          <a:avLst/>
        </a:prstGeom>
      </xdr:spPr>
    </xdr:pic>
    <xdr:clientData/>
  </xdr:oneCellAnchor>
  <xdr:twoCellAnchor>
    <xdr:from>
      <xdr:col>17</xdr:col>
      <xdr:colOff>1077423</xdr:colOff>
      <xdr:row>1</xdr:row>
      <xdr:rowOff>473774</xdr:rowOff>
    </xdr:from>
    <xdr:to>
      <xdr:col>18</xdr:col>
      <xdr:colOff>465102</xdr:colOff>
      <xdr:row>2</xdr:row>
      <xdr:rowOff>188024</xdr:rowOff>
    </xdr:to>
    <xdr:sp macro="" textlink="">
      <xdr:nvSpPr>
        <xdr:cNvPr id="4" name="TextBox 18">
          <a:extLst>
            <a:ext uri="{FF2B5EF4-FFF2-40B4-BE49-F238E27FC236}">
              <a16:creationId xmlns:a16="http://schemas.microsoft.com/office/drawing/2014/main" id="{505AD8A1-9FB0-4C9B-83E5-95CC4AC649F2}"/>
            </a:ext>
          </a:extLst>
        </xdr:cNvPr>
        <xdr:cNvSpPr txBox="1"/>
      </xdr:nvSpPr>
      <xdr:spPr>
        <a:xfrm>
          <a:off x="17174673" y="616649"/>
          <a:ext cx="921204" cy="26670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algn="ctr"/>
          <a:r>
            <a:rPr lang="es-MX" sz="1200">
              <a:solidFill>
                <a:schemeClr val="tx1">
                  <a:lumMod val="75000"/>
                  <a:lumOff val="25000"/>
                </a:schemeClr>
              </a:solidFill>
              <a:latin typeface="Century Gothic" panose="020B0502020202020204" pitchFamily="34" charset="0"/>
            </a:rPr>
            <a:t>Inicio</a:t>
          </a:r>
        </a:p>
      </xdr:txBody>
    </xdr:sp>
    <xdr:clientData/>
  </xdr:twoCellAnchor>
  <xdr:twoCellAnchor>
    <xdr:from>
      <xdr:col>18</xdr:col>
      <xdr:colOff>331751</xdr:colOff>
      <xdr:row>1</xdr:row>
      <xdr:rowOff>487381</xdr:rowOff>
    </xdr:from>
    <xdr:to>
      <xdr:col>18</xdr:col>
      <xdr:colOff>1335959</xdr:colOff>
      <xdr:row>2</xdr:row>
      <xdr:rowOff>232443</xdr:rowOff>
    </xdr:to>
    <xdr:sp macro="" textlink="">
      <xdr:nvSpPr>
        <xdr:cNvPr id="5" name="TextBox 19">
          <a:extLst>
            <a:ext uri="{FF2B5EF4-FFF2-40B4-BE49-F238E27FC236}">
              <a16:creationId xmlns:a16="http://schemas.microsoft.com/office/drawing/2014/main" id="{92B17242-48F6-44C7-8C25-E3D2FE41BDDB}"/>
            </a:ext>
          </a:extLst>
        </xdr:cNvPr>
        <xdr:cNvSpPr txBox="1"/>
      </xdr:nvSpPr>
      <xdr:spPr>
        <a:xfrm>
          <a:off x="17962526" y="630256"/>
          <a:ext cx="1004208" cy="297512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algn="ctr"/>
          <a:r>
            <a:rPr lang="es-MX" sz="1200">
              <a:solidFill>
                <a:schemeClr val="tx1">
                  <a:lumMod val="75000"/>
                  <a:lumOff val="25000"/>
                </a:schemeClr>
              </a:solidFill>
              <a:latin typeface="Century Gothic" panose="020B0502020202020204" pitchFamily="34" charset="0"/>
            </a:rPr>
            <a:t>Seguinte</a:t>
          </a:r>
        </a:p>
      </xdr:txBody>
    </xdr:sp>
    <xdr:clientData/>
  </xdr:twoCellAnchor>
  <xdr:twoCellAnchor>
    <xdr:from>
      <xdr:col>17</xdr:col>
      <xdr:colOff>307258</xdr:colOff>
      <xdr:row>1</xdr:row>
      <xdr:rowOff>476495</xdr:rowOff>
    </xdr:from>
    <xdr:to>
      <xdr:col>17</xdr:col>
      <xdr:colOff>1311466</xdr:colOff>
      <xdr:row>2</xdr:row>
      <xdr:rowOff>221557</xdr:rowOff>
    </xdr:to>
    <xdr:sp macro="" textlink="">
      <xdr:nvSpPr>
        <xdr:cNvPr id="6" name="TextBox 22">
          <a:extLst>
            <a:ext uri="{FF2B5EF4-FFF2-40B4-BE49-F238E27FC236}">
              <a16:creationId xmlns:a16="http://schemas.microsoft.com/office/drawing/2014/main" id="{49BFEFAC-B997-4CB7-B417-6133123D9136}"/>
            </a:ext>
          </a:extLst>
        </xdr:cNvPr>
        <xdr:cNvSpPr txBox="1"/>
      </xdr:nvSpPr>
      <xdr:spPr>
        <a:xfrm>
          <a:off x="16404508" y="619370"/>
          <a:ext cx="1004208" cy="297512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algn="ctr"/>
          <a:r>
            <a:rPr lang="es-MX" sz="1200">
              <a:solidFill>
                <a:schemeClr val="tx1">
                  <a:lumMod val="75000"/>
                  <a:lumOff val="25000"/>
                </a:schemeClr>
              </a:solidFill>
              <a:latin typeface="Century Gothic" panose="020B0502020202020204" pitchFamily="34" charset="0"/>
            </a:rPr>
            <a:t>Anterior</a:t>
          </a:r>
        </a:p>
      </xdr:txBody>
    </xdr:sp>
    <xdr:clientData/>
  </xdr:twoCellAnchor>
  <xdr:twoCellAnchor>
    <xdr:from>
      <xdr:col>18</xdr:col>
      <xdr:colOff>730442</xdr:colOff>
      <xdr:row>0</xdr:row>
      <xdr:rowOff>101773</xdr:rowOff>
    </xdr:from>
    <xdr:to>
      <xdr:col>18</xdr:col>
      <xdr:colOff>1111442</xdr:colOff>
      <xdr:row>1</xdr:row>
      <xdr:rowOff>446563</xdr:rowOff>
    </xdr:to>
    <xdr:sp macro="" textlink="">
      <xdr:nvSpPr>
        <xdr:cNvPr id="7" name="Isosceles Triangle 23">
          <a:hlinkClick xmlns:r="http://schemas.openxmlformats.org/officeDocument/2006/relationships" r:id="rId5"/>
          <a:extLst>
            <a:ext uri="{FF2B5EF4-FFF2-40B4-BE49-F238E27FC236}">
              <a16:creationId xmlns:a16="http://schemas.microsoft.com/office/drawing/2014/main" id="{10D594B9-96E0-4EAC-A08E-90FD5AC42529}"/>
            </a:ext>
          </a:extLst>
        </xdr:cNvPr>
        <xdr:cNvSpPr/>
      </xdr:nvSpPr>
      <xdr:spPr>
        <a:xfrm rot="5400000">
          <a:off x="18307884" y="155106"/>
          <a:ext cx="487665" cy="381000"/>
        </a:xfrm>
        <a:prstGeom prst="triangle">
          <a:avLst/>
        </a:prstGeom>
        <a:solidFill>
          <a:schemeClr val="tx1">
            <a:lumMod val="75000"/>
            <a:lumOff val="25000"/>
          </a:schemeClr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marL="0" indent="0" algn="l"/>
          <a:endParaRPr lang="es-MX" sz="1100">
            <a:solidFill>
              <a:schemeClr val="lt1"/>
            </a:solidFill>
            <a:latin typeface="+mn-lt"/>
            <a:ea typeface="+mn-ea"/>
            <a:cs typeface="+mn-cs"/>
          </a:endParaRPr>
        </a:p>
      </xdr:txBody>
    </xdr:sp>
    <xdr:clientData/>
  </xdr:twoCellAnchor>
  <xdr:twoCellAnchor>
    <xdr:from>
      <xdr:col>17</xdr:col>
      <xdr:colOff>603277</xdr:colOff>
      <xdr:row>0</xdr:row>
      <xdr:rowOff>135420</xdr:rowOff>
    </xdr:from>
    <xdr:to>
      <xdr:col>17</xdr:col>
      <xdr:colOff>984277</xdr:colOff>
      <xdr:row>1</xdr:row>
      <xdr:rowOff>480210</xdr:rowOff>
    </xdr:to>
    <xdr:sp macro="" textlink="">
      <xdr:nvSpPr>
        <xdr:cNvPr id="8" name="Isosceles Triangle 25">
          <a:hlinkClick xmlns:r="http://schemas.openxmlformats.org/officeDocument/2006/relationships" r:id="rId6"/>
          <a:extLst>
            <a:ext uri="{FF2B5EF4-FFF2-40B4-BE49-F238E27FC236}">
              <a16:creationId xmlns:a16="http://schemas.microsoft.com/office/drawing/2014/main" id="{44EDFE8C-9802-4F4B-B06E-9EC458BDA2E2}"/>
            </a:ext>
          </a:extLst>
        </xdr:cNvPr>
        <xdr:cNvSpPr/>
      </xdr:nvSpPr>
      <xdr:spPr>
        <a:xfrm rot="16200000">
          <a:off x="16647194" y="188753"/>
          <a:ext cx="487665" cy="381000"/>
        </a:xfrm>
        <a:prstGeom prst="triangle">
          <a:avLst/>
        </a:prstGeom>
        <a:solidFill>
          <a:schemeClr val="tx1">
            <a:lumMod val="75000"/>
            <a:lumOff val="25000"/>
          </a:schemeClr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marL="0" indent="0" algn="l"/>
          <a:endParaRPr lang="es-MX" sz="1100">
            <a:solidFill>
              <a:schemeClr val="lt1"/>
            </a:solidFill>
            <a:latin typeface="+mn-lt"/>
            <a:ea typeface="+mn-ea"/>
            <a:cs typeface="+mn-cs"/>
          </a:endParaRPr>
        </a:p>
      </xdr:txBody>
    </xdr:sp>
    <xdr:clientData/>
  </xdr:twoCellAnchor>
  <xdr:twoCellAnchor>
    <xdr:from>
      <xdr:col>10</xdr:col>
      <xdr:colOff>0</xdr:colOff>
      <xdr:row>1</xdr:row>
      <xdr:rowOff>0</xdr:rowOff>
    </xdr:from>
    <xdr:to>
      <xdr:col>11</xdr:col>
      <xdr:colOff>369938</xdr:colOff>
      <xdr:row>1</xdr:row>
      <xdr:rowOff>293124</xdr:rowOff>
    </xdr:to>
    <xdr:sp macro="" textlink="">
      <xdr:nvSpPr>
        <xdr:cNvPr id="9" name="Retângulo 8">
          <a:hlinkClick xmlns:r="http://schemas.openxmlformats.org/officeDocument/2006/relationships" r:id="rId7"/>
          <a:extLst>
            <a:ext uri="{FF2B5EF4-FFF2-40B4-BE49-F238E27FC236}">
              <a16:creationId xmlns:a16="http://schemas.microsoft.com/office/drawing/2014/main" id="{99DFC8B9-1A23-4EC2-852B-4534BE7AE97D}"/>
            </a:ext>
          </a:extLst>
        </xdr:cNvPr>
        <xdr:cNvSpPr/>
      </xdr:nvSpPr>
      <xdr:spPr>
        <a:xfrm>
          <a:off x="5362575" y="142875"/>
          <a:ext cx="1903463" cy="293124"/>
        </a:xfrm>
        <a:prstGeom prst="rect">
          <a:avLst/>
        </a:prstGeom>
        <a:solidFill>
          <a:schemeClr val="bg1"/>
        </a:solidFill>
        <a:ln>
          <a:solidFill>
            <a:schemeClr val="bg2">
              <a:lumMod val="75000"/>
            </a:schemeClr>
          </a:solidFill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ctr"/>
          <a:r>
            <a:rPr lang="pt-BR" sz="1600" b="1">
              <a:solidFill>
                <a:sysClr val="windowText" lastClr="000000"/>
              </a:solidFill>
              <a:latin typeface="Century Gothic" panose="020B0502020202020204" pitchFamily="34" charset="0"/>
            </a:rPr>
            <a:t>INSTRUÇÕES</a:t>
          </a:r>
        </a:p>
      </xdr:txBody>
    </xdr:sp>
    <xdr:clientData/>
  </xdr:twoCellAnchor>
  <xdr:twoCellAnchor>
    <xdr:from>
      <xdr:col>10</xdr:col>
      <xdr:colOff>349250</xdr:colOff>
      <xdr:row>1</xdr:row>
      <xdr:rowOff>428626</xdr:rowOff>
    </xdr:from>
    <xdr:to>
      <xdr:col>10</xdr:col>
      <xdr:colOff>1412875</xdr:colOff>
      <xdr:row>4</xdr:row>
      <xdr:rowOff>142875</xdr:rowOff>
    </xdr:to>
    <xdr:grpSp>
      <xdr:nvGrpSpPr>
        <xdr:cNvPr id="10" name="Agrupar 9">
          <a:hlinkClick xmlns:r="http://schemas.openxmlformats.org/officeDocument/2006/relationships" r:id="rId8"/>
          <a:extLst>
            <a:ext uri="{FF2B5EF4-FFF2-40B4-BE49-F238E27FC236}">
              <a16:creationId xmlns:a16="http://schemas.microsoft.com/office/drawing/2014/main" id="{DB8E7836-8FD9-4CC0-814F-96B70A9B7D20}"/>
            </a:ext>
          </a:extLst>
        </xdr:cNvPr>
        <xdr:cNvGrpSpPr/>
      </xdr:nvGrpSpPr>
      <xdr:grpSpPr>
        <a:xfrm>
          <a:off x="5988050" y="568326"/>
          <a:ext cx="1063625" cy="971549"/>
          <a:chOff x="5615420" y="476250"/>
          <a:chExt cx="909205" cy="829829"/>
        </a:xfrm>
      </xdr:grpSpPr>
      <xdr:sp macro="" textlink="">
        <xdr:nvSpPr>
          <xdr:cNvPr id="11" name="Elipse 10">
            <a:extLst>
              <a:ext uri="{FF2B5EF4-FFF2-40B4-BE49-F238E27FC236}">
                <a16:creationId xmlns:a16="http://schemas.microsoft.com/office/drawing/2014/main" id="{6E56F0E8-DCF9-8ADA-1225-9BDC20BE2457}"/>
              </a:ext>
            </a:extLst>
          </xdr:cNvPr>
          <xdr:cNvSpPr/>
        </xdr:nvSpPr>
        <xdr:spPr>
          <a:xfrm>
            <a:off x="5615420" y="476250"/>
            <a:ext cx="909205" cy="829829"/>
          </a:xfrm>
          <a:prstGeom prst="ellipse">
            <a:avLst/>
          </a:prstGeom>
          <a:solidFill>
            <a:schemeClr val="bg1"/>
          </a:solidFill>
          <a:ln>
            <a:noFill/>
          </a:ln>
          <a:effectLst>
            <a:outerShdw blurRad="63500" sx="102000" sy="102000" algn="ctr" rotWithShape="0">
              <a:prstClr val="black">
                <a:alpha val="40000"/>
              </a:prstClr>
            </a:outerShdw>
          </a:effectLst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b"/>
          <a:lstStyle/>
          <a:p>
            <a:pPr lvl="0" algn="ctr"/>
            <a:endParaRPr lang="pt-BR" sz="1100">
              <a:latin typeface="Century Gothic" panose="020B0502020202020204" pitchFamily="34" charset="0"/>
            </a:endParaRPr>
          </a:p>
        </xdr:txBody>
      </xdr:sp>
      <xdr:pic>
        <xdr:nvPicPr>
          <xdr:cNvPr id="12" name="Imagem 11">
            <a:extLst>
              <a:ext uri="{FF2B5EF4-FFF2-40B4-BE49-F238E27FC236}">
                <a16:creationId xmlns:a16="http://schemas.microsoft.com/office/drawing/2014/main" id="{51A8AAC1-AE47-13DA-C23B-519D0DE660C7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9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5715000" y="523876"/>
            <a:ext cx="714375" cy="713042"/>
          </a:xfrm>
          <a:prstGeom prst="rect">
            <a:avLst/>
          </a:prstGeom>
        </xdr:spPr>
      </xdr:pic>
    </xdr:grpSp>
    <xdr:clientData/>
  </xdr:twoCellAnchor>
  <xdr:twoCellAnchor editAs="oneCell">
    <xdr:from>
      <xdr:col>10</xdr:col>
      <xdr:colOff>0</xdr:colOff>
      <xdr:row>26</xdr:row>
      <xdr:rowOff>1</xdr:rowOff>
    </xdr:from>
    <xdr:to>
      <xdr:col>12</xdr:col>
      <xdr:colOff>212145</xdr:colOff>
      <xdr:row>31</xdr:row>
      <xdr:rowOff>7423</xdr:rowOff>
    </xdr:to>
    <xdr:pic>
      <xdr:nvPicPr>
        <xdr:cNvPr id="14" name="Imagem 12">
          <a:extLst>
            <a:ext uri="{FF2B5EF4-FFF2-40B4-BE49-F238E27FC236}">
              <a16:creationId xmlns:a16="http://schemas.microsoft.com/office/drawing/2014/main" id="{A4F76A0F-64A6-9979-4C3F-E05AEB42B4F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5368636" y="13161819"/>
          <a:ext cx="3279195" cy="1150422"/>
        </a:xfrm>
        <a:prstGeom prst="rect">
          <a:avLst/>
        </a:prstGeom>
      </xdr:spPr>
    </xdr:pic>
    <xdr:clientData/>
  </xdr:twoCellAnchor>
  <xdr:twoCellAnchor editAs="oneCell">
    <xdr:from>
      <xdr:col>10</xdr:col>
      <xdr:colOff>0</xdr:colOff>
      <xdr:row>30</xdr:row>
      <xdr:rowOff>173182</xdr:rowOff>
    </xdr:from>
    <xdr:to>
      <xdr:col>11</xdr:col>
      <xdr:colOff>383222</xdr:colOff>
      <xdr:row>37</xdr:row>
      <xdr:rowOff>32658</xdr:rowOff>
    </xdr:to>
    <xdr:pic>
      <xdr:nvPicPr>
        <xdr:cNvPr id="17" name="Imagem 13">
          <a:extLst>
            <a:ext uri="{FF2B5EF4-FFF2-40B4-BE49-F238E27FC236}">
              <a16:creationId xmlns:a16="http://schemas.microsoft.com/office/drawing/2014/main" id="{2D5EB638-C06F-DE5A-53D2-63F7B11442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5368636" y="14225650"/>
          <a:ext cx="1916747" cy="1459676"/>
        </a:xfrm>
        <a:prstGeom prst="rect">
          <a:avLst/>
        </a:prstGeom>
      </xdr:spPr>
    </xdr:pic>
    <xdr:clientData/>
  </xdr:twoCellAnchor>
</xdr:wsDr>
</file>

<file path=xl/drawings/drawing51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168992</xdr:colOff>
      <xdr:row>1</xdr:row>
      <xdr:rowOff>76814</xdr:rowOff>
    </xdr:from>
    <xdr:to>
      <xdr:col>2</xdr:col>
      <xdr:colOff>1115684</xdr:colOff>
      <xdr:row>3</xdr:row>
      <xdr:rowOff>264968</xdr:rowOff>
    </xdr:to>
    <xdr:pic>
      <xdr:nvPicPr>
        <xdr:cNvPr id="2" name="Imagem 1">
          <a:extLst>
            <a:ext uri="{FF2B5EF4-FFF2-40B4-BE49-F238E27FC236}">
              <a16:creationId xmlns:a16="http://schemas.microsoft.com/office/drawing/2014/main" id="{D9C5ABEC-D095-494C-B20E-CE249332C67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69042" y="219689"/>
          <a:ext cx="946692" cy="988254"/>
        </a:xfrm>
        <a:prstGeom prst="rect">
          <a:avLst/>
        </a:prstGeom>
      </xdr:spPr>
    </xdr:pic>
    <xdr:clientData/>
  </xdr:twoCellAnchor>
  <xdr:oneCellAnchor>
    <xdr:from>
      <xdr:col>17</xdr:col>
      <xdr:colOff>1223949</xdr:colOff>
      <xdr:row>0</xdr:row>
      <xdr:rowOff>0</xdr:rowOff>
    </xdr:from>
    <xdr:ext cx="646896" cy="677573"/>
    <xdr:pic>
      <xdr:nvPicPr>
        <xdr:cNvPr id="3" name="Gráfico 2" descr="Início com preenchimento sólido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20BC9757-0A78-4C0D-A159-6C7FAD47EF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  <a:ext uri="{96DAC541-7B7A-43D3-8B79-37D633B846F1}">
              <asvg:svgBlip xmlns:asvg="http://schemas.microsoft.com/office/drawing/2016/SVG/main" r:embed="rId4"/>
            </a:ext>
          </a:extLst>
        </a:blip>
        <a:stretch>
          <a:fillRect/>
        </a:stretch>
      </xdr:blipFill>
      <xdr:spPr>
        <a:xfrm>
          <a:off x="17321199" y="0"/>
          <a:ext cx="646896" cy="677573"/>
        </a:xfrm>
        <a:prstGeom prst="rect">
          <a:avLst/>
        </a:prstGeom>
      </xdr:spPr>
    </xdr:pic>
    <xdr:clientData/>
  </xdr:oneCellAnchor>
  <xdr:twoCellAnchor>
    <xdr:from>
      <xdr:col>17</xdr:col>
      <xdr:colOff>1077423</xdr:colOff>
      <xdr:row>1</xdr:row>
      <xdr:rowOff>473774</xdr:rowOff>
    </xdr:from>
    <xdr:to>
      <xdr:col>18</xdr:col>
      <xdr:colOff>465102</xdr:colOff>
      <xdr:row>2</xdr:row>
      <xdr:rowOff>188024</xdr:rowOff>
    </xdr:to>
    <xdr:sp macro="" textlink="">
      <xdr:nvSpPr>
        <xdr:cNvPr id="4" name="TextBox 18">
          <a:extLst>
            <a:ext uri="{FF2B5EF4-FFF2-40B4-BE49-F238E27FC236}">
              <a16:creationId xmlns:a16="http://schemas.microsoft.com/office/drawing/2014/main" id="{2AF99025-A4C5-48A7-A15D-2F83CC2FFB71}"/>
            </a:ext>
          </a:extLst>
        </xdr:cNvPr>
        <xdr:cNvSpPr txBox="1"/>
      </xdr:nvSpPr>
      <xdr:spPr>
        <a:xfrm>
          <a:off x="17174673" y="616649"/>
          <a:ext cx="921204" cy="26670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algn="ctr"/>
          <a:r>
            <a:rPr lang="es-MX" sz="1200">
              <a:solidFill>
                <a:schemeClr val="tx1">
                  <a:lumMod val="75000"/>
                  <a:lumOff val="25000"/>
                </a:schemeClr>
              </a:solidFill>
              <a:latin typeface="Century Gothic" panose="020B0502020202020204" pitchFamily="34" charset="0"/>
            </a:rPr>
            <a:t>Inicio</a:t>
          </a:r>
        </a:p>
      </xdr:txBody>
    </xdr:sp>
    <xdr:clientData/>
  </xdr:twoCellAnchor>
  <xdr:twoCellAnchor>
    <xdr:from>
      <xdr:col>18</xdr:col>
      <xdr:colOff>331751</xdr:colOff>
      <xdr:row>1</xdr:row>
      <xdr:rowOff>487381</xdr:rowOff>
    </xdr:from>
    <xdr:to>
      <xdr:col>18</xdr:col>
      <xdr:colOff>1335959</xdr:colOff>
      <xdr:row>2</xdr:row>
      <xdr:rowOff>232443</xdr:rowOff>
    </xdr:to>
    <xdr:sp macro="" textlink="">
      <xdr:nvSpPr>
        <xdr:cNvPr id="5" name="TextBox 19">
          <a:extLst>
            <a:ext uri="{FF2B5EF4-FFF2-40B4-BE49-F238E27FC236}">
              <a16:creationId xmlns:a16="http://schemas.microsoft.com/office/drawing/2014/main" id="{5FF0766D-41D1-42D4-A4A8-A1AAC7690D4E}"/>
            </a:ext>
          </a:extLst>
        </xdr:cNvPr>
        <xdr:cNvSpPr txBox="1"/>
      </xdr:nvSpPr>
      <xdr:spPr>
        <a:xfrm>
          <a:off x="17962526" y="630256"/>
          <a:ext cx="1004208" cy="297512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algn="ctr"/>
          <a:r>
            <a:rPr lang="es-MX" sz="1200">
              <a:solidFill>
                <a:schemeClr val="tx1">
                  <a:lumMod val="75000"/>
                  <a:lumOff val="25000"/>
                </a:schemeClr>
              </a:solidFill>
              <a:latin typeface="Century Gothic" panose="020B0502020202020204" pitchFamily="34" charset="0"/>
            </a:rPr>
            <a:t>Seguinte</a:t>
          </a:r>
        </a:p>
      </xdr:txBody>
    </xdr:sp>
    <xdr:clientData/>
  </xdr:twoCellAnchor>
  <xdr:twoCellAnchor>
    <xdr:from>
      <xdr:col>17</xdr:col>
      <xdr:colOff>307258</xdr:colOff>
      <xdr:row>1</xdr:row>
      <xdr:rowOff>476495</xdr:rowOff>
    </xdr:from>
    <xdr:to>
      <xdr:col>17</xdr:col>
      <xdr:colOff>1311466</xdr:colOff>
      <xdr:row>2</xdr:row>
      <xdr:rowOff>221557</xdr:rowOff>
    </xdr:to>
    <xdr:sp macro="" textlink="">
      <xdr:nvSpPr>
        <xdr:cNvPr id="6" name="TextBox 22">
          <a:extLst>
            <a:ext uri="{FF2B5EF4-FFF2-40B4-BE49-F238E27FC236}">
              <a16:creationId xmlns:a16="http://schemas.microsoft.com/office/drawing/2014/main" id="{76F0E8F4-DC01-4340-B855-2A3FBE9DB986}"/>
            </a:ext>
          </a:extLst>
        </xdr:cNvPr>
        <xdr:cNvSpPr txBox="1"/>
      </xdr:nvSpPr>
      <xdr:spPr>
        <a:xfrm>
          <a:off x="16404508" y="619370"/>
          <a:ext cx="1004208" cy="297512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algn="ctr"/>
          <a:r>
            <a:rPr lang="es-MX" sz="1200">
              <a:solidFill>
                <a:schemeClr val="tx1">
                  <a:lumMod val="75000"/>
                  <a:lumOff val="25000"/>
                </a:schemeClr>
              </a:solidFill>
              <a:latin typeface="Century Gothic" panose="020B0502020202020204" pitchFamily="34" charset="0"/>
            </a:rPr>
            <a:t>Anterior</a:t>
          </a:r>
        </a:p>
      </xdr:txBody>
    </xdr:sp>
    <xdr:clientData/>
  </xdr:twoCellAnchor>
  <xdr:twoCellAnchor>
    <xdr:from>
      <xdr:col>18</xdr:col>
      <xdr:colOff>730442</xdr:colOff>
      <xdr:row>0</xdr:row>
      <xdr:rowOff>101773</xdr:rowOff>
    </xdr:from>
    <xdr:to>
      <xdr:col>18</xdr:col>
      <xdr:colOff>1111442</xdr:colOff>
      <xdr:row>1</xdr:row>
      <xdr:rowOff>446563</xdr:rowOff>
    </xdr:to>
    <xdr:sp macro="" textlink="">
      <xdr:nvSpPr>
        <xdr:cNvPr id="7" name="Isosceles Triangle 23">
          <a:hlinkClick xmlns:r="http://schemas.openxmlformats.org/officeDocument/2006/relationships" r:id="rId5"/>
          <a:extLst>
            <a:ext uri="{FF2B5EF4-FFF2-40B4-BE49-F238E27FC236}">
              <a16:creationId xmlns:a16="http://schemas.microsoft.com/office/drawing/2014/main" id="{A8141057-27F1-4CB3-A55D-737AD95989D7}"/>
            </a:ext>
          </a:extLst>
        </xdr:cNvPr>
        <xdr:cNvSpPr/>
      </xdr:nvSpPr>
      <xdr:spPr>
        <a:xfrm rot="5400000">
          <a:off x="18307884" y="155106"/>
          <a:ext cx="487665" cy="381000"/>
        </a:xfrm>
        <a:prstGeom prst="triangle">
          <a:avLst/>
        </a:prstGeom>
        <a:solidFill>
          <a:schemeClr val="tx1">
            <a:lumMod val="75000"/>
            <a:lumOff val="25000"/>
          </a:schemeClr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marL="0" indent="0" algn="l"/>
          <a:endParaRPr lang="es-MX" sz="1100">
            <a:solidFill>
              <a:schemeClr val="lt1"/>
            </a:solidFill>
            <a:latin typeface="+mn-lt"/>
            <a:ea typeface="+mn-ea"/>
            <a:cs typeface="+mn-cs"/>
          </a:endParaRPr>
        </a:p>
      </xdr:txBody>
    </xdr:sp>
    <xdr:clientData/>
  </xdr:twoCellAnchor>
  <xdr:twoCellAnchor>
    <xdr:from>
      <xdr:col>17</xdr:col>
      <xdr:colOff>603277</xdr:colOff>
      <xdr:row>0</xdr:row>
      <xdr:rowOff>135420</xdr:rowOff>
    </xdr:from>
    <xdr:to>
      <xdr:col>17</xdr:col>
      <xdr:colOff>984277</xdr:colOff>
      <xdr:row>1</xdr:row>
      <xdr:rowOff>480210</xdr:rowOff>
    </xdr:to>
    <xdr:sp macro="" textlink="">
      <xdr:nvSpPr>
        <xdr:cNvPr id="8" name="Isosceles Triangle 25">
          <a:hlinkClick xmlns:r="http://schemas.openxmlformats.org/officeDocument/2006/relationships" r:id="rId6"/>
          <a:extLst>
            <a:ext uri="{FF2B5EF4-FFF2-40B4-BE49-F238E27FC236}">
              <a16:creationId xmlns:a16="http://schemas.microsoft.com/office/drawing/2014/main" id="{311B1EA8-CBA7-454D-B47D-2FBF86CCEEF9}"/>
            </a:ext>
          </a:extLst>
        </xdr:cNvPr>
        <xdr:cNvSpPr/>
      </xdr:nvSpPr>
      <xdr:spPr>
        <a:xfrm rot="16200000">
          <a:off x="16647194" y="188753"/>
          <a:ext cx="487665" cy="381000"/>
        </a:xfrm>
        <a:prstGeom prst="triangle">
          <a:avLst/>
        </a:prstGeom>
        <a:solidFill>
          <a:schemeClr val="tx1">
            <a:lumMod val="75000"/>
            <a:lumOff val="25000"/>
          </a:schemeClr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marL="0" indent="0" algn="l"/>
          <a:endParaRPr lang="es-MX" sz="1100">
            <a:solidFill>
              <a:schemeClr val="lt1"/>
            </a:solidFill>
            <a:latin typeface="+mn-lt"/>
            <a:ea typeface="+mn-ea"/>
            <a:cs typeface="+mn-cs"/>
          </a:endParaRPr>
        </a:p>
      </xdr:txBody>
    </xdr:sp>
    <xdr:clientData/>
  </xdr:twoCellAnchor>
  <xdr:twoCellAnchor>
    <xdr:from>
      <xdr:col>10</xdr:col>
      <xdr:colOff>0</xdr:colOff>
      <xdr:row>1</xdr:row>
      <xdr:rowOff>0</xdr:rowOff>
    </xdr:from>
    <xdr:to>
      <xdr:col>11</xdr:col>
      <xdr:colOff>369938</xdr:colOff>
      <xdr:row>1</xdr:row>
      <xdr:rowOff>293124</xdr:rowOff>
    </xdr:to>
    <xdr:sp macro="" textlink="">
      <xdr:nvSpPr>
        <xdr:cNvPr id="9" name="Retângulo 8">
          <a:hlinkClick xmlns:r="http://schemas.openxmlformats.org/officeDocument/2006/relationships" r:id="rId7"/>
          <a:extLst>
            <a:ext uri="{FF2B5EF4-FFF2-40B4-BE49-F238E27FC236}">
              <a16:creationId xmlns:a16="http://schemas.microsoft.com/office/drawing/2014/main" id="{5B3BB424-97C1-4AC4-9CC6-2CC3DCD3F0CB}"/>
            </a:ext>
          </a:extLst>
        </xdr:cNvPr>
        <xdr:cNvSpPr/>
      </xdr:nvSpPr>
      <xdr:spPr>
        <a:xfrm>
          <a:off x="5362575" y="142875"/>
          <a:ext cx="1903463" cy="293124"/>
        </a:xfrm>
        <a:prstGeom prst="rect">
          <a:avLst/>
        </a:prstGeom>
        <a:solidFill>
          <a:schemeClr val="bg1"/>
        </a:solidFill>
        <a:ln>
          <a:solidFill>
            <a:schemeClr val="bg2">
              <a:lumMod val="75000"/>
            </a:schemeClr>
          </a:solidFill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ctr"/>
          <a:r>
            <a:rPr lang="pt-BR" sz="1600" b="1">
              <a:solidFill>
                <a:sysClr val="windowText" lastClr="000000"/>
              </a:solidFill>
              <a:latin typeface="Century Gothic" panose="020B0502020202020204" pitchFamily="34" charset="0"/>
            </a:rPr>
            <a:t>INSTRUÇÕES</a:t>
          </a:r>
        </a:p>
      </xdr:txBody>
    </xdr:sp>
    <xdr:clientData/>
  </xdr:twoCellAnchor>
  <xdr:twoCellAnchor>
    <xdr:from>
      <xdr:col>10</xdr:col>
      <xdr:colOff>349250</xdr:colOff>
      <xdr:row>1</xdr:row>
      <xdr:rowOff>428626</xdr:rowOff>
    </xdr:from>
    <xdr:to>
      <xdr:col>10</xdr:col>
      <xdr:colOff>1412875</xdr:colOff>
      <xdr:row>4</xdr:row>
      <xdr:rowOff>142875</xdr:rowOff>
    </xdr:to>
    <xdr:grpSp>
      <xdr:nvGrpSpPr>
        <xdr:cNvPr id="10" name="Agrupar 9">
          <a:hlinkClick xmlns:r="http://schemas.openxmlformats.org/officeDocument/2006/relationships" r:id="rId8"/>
          <a:extLst>
            <a:ext uri="{FF2B5EF4-FFF2-40B4-BE49-F238E27FC236}">
              <a16:creationId xmlns:a16="http://schemas.microsoft.com/office/drawing/2014/main" id="{2FAACF16-721A-4B5D-BC01-C793DAB96BCE}"/>
            </a:ext>
          </a:extLst>
        </xdr:cNvPr>
        <xdr:cNvGrpSpPr/>
      </xdr:nvGrpSpPr>
      <xdr:grpSpPr>
        <a:xfrm>
          <a:off x="5988050" y="568326"/>
          <a:ext cx="1063625" cy="971549"/>
          <a:chOff x="5615420" y="476250"/>
          <a:chExt cx="909205" cy="829829"/>
        </a:xfrm>
      </xdr:grpSpPr>
      <xdr:sp macro="" textlink="">
        <xdr:nvSpPr>
          <xdr:cNvPr id="11" name="Elipse 10">
            <a:extLst>
              <a:ext uri="{FF2B5EF4-FFF2-40B4-BE49-F238E27FC236}">
                <a16:creationId xmlns:a16="http://schemas.microsoft.com/office/drawing/2014/main" id="{5B4F11DD-C5EC-4BFC-5EDA-99D2B87B145B}"/>
              </a:ext>
            </a:extLst>
          </xdr:cNvPr>
          <xdr:cNvSpPr/>
        </xdr:nvSpPr>
        <xdr:spPr>
          <a:xfrm>
            <a:off x="5615420" y="476250"/>
            <a:ext cx="909205" cy="829829"/>
          </a:xfrm>
          <a:prstGeom prst="ellipse">
            <a:avLst/>
          </a:prstGeom>
          <a:solidFill>
            <a:schemeClr val="bg1"/>
          </a:solidFill>
          <a:ln>
            <a:noFill/>
          </a:ln>
          <a:effectLst>
            <a:outerShdw blurRad="63500" sx="102000" sy="102000" algn="ctr" rotWithShape="0">
              <a:prstClr val="black">
                <a:alpha val="40000"/>
              </a:prstClr>
            </a:outerShdw>
          </a:effectLst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b"/>
          <a:lstStyle/>
          <a:p>
            <a:pPr lvl="0" algn="ctr"/>
            <a:endParaRPr lang="pt-BR" sz="1100">
              <a:latin typeface="Century Gothic" panose="020B0502020202020204" pitchFamily="34" charset="0"/>
            </a:endParaRPr>
          </a:p>
        </xdr:txBody>
      </xdr:sp>
      <xdr:pic>
        <xdr:nvPicPr>
          <xdr:cNvPr id="12" name="Imagem 11">
            <a:extLst>
              <a:ext uri="{FF2B5EF4-FFF2-40B4-BE49-F238E27FC236}">
                <a16:creationId xmlns:a16="http://schemas.microsoft.com/office/drawing/2014/main" id="{65058995-F9E1-765C-CAF5-BC4F81D79093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9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5715000" y="523876"/>
            <a:ext cx="714375" cy="713042"/>
          </a:xfrm>
          <a:prstGeom prst="rect">
            <a:avLst/>
          </a:prstGeom>
        </xdr:spPr>
      </xdr:pic>
    </xdr:grpSp>
    <xdr:clientData/>
  </xdr:twoCellAnchor>
  <xdr:twoCellAnchor editAs="oneCell">
    <xdr:from>
      <xdr:col>10</xdr:col>
      <xdr:colOff>19050</xdr:colOff>
      <xdr:row>25</xdr:row>
      <xdr:rowOff>2628900</xdr:rowOff>
    </xdr:from>
    <xdr:to>
      <xdr:col>12</xdr:col>
      <xdr:colOff>158955</xdr:colOff>
      <xdr:row>32</xdr:row>
      <xdr:rowOff>114300</xdr:rowOff>
    </xdr:to>
    <xdr:pic>
      <xdr:nvPicPr>
        <xdr:cNvPr id="18" name="Imagem 12">
          <a:extLst>
            <a:ext uri="{FF2B5EF4-FFF2-40B4-BE49-F238E27FC236}">
              <a16:creationId xmlns:a16="http://schemas.microsoft.com/office/drawing/2014/main" id="{C0D3835C-0C87-72F7-F336-791D9330A3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5448300" y="13220700"/>
          <a:ext cx="3206955" cy="1504950"/>
        </a:xfrm>
        <a:prstGeom prst="rect">
          <a:avLst/>
        </a:prstGeom>
      </xdr:spPr>
    </xdr:pic>
    <xdr:clientData/>
  </xdr:twoCellAnchor>
  <xdr:twoCellAnchor editAs="oneCell">
    <xdr:from>
      <xdr:col>13</xdr:col>
      <xdr:colOff>1</xdr:colOff>
      <xdr:row>27</xdr:row>
      <xdr:rowOff>1</xdr:rowOff>
    </xdr:from>
    <xdr:to>
      <xdr:col>15</xdr:col>
      <xdr:colOff>57151</xdr:colOff>
      <xdr:row>33</xdr:row>
      <xdr:rowOff>58781</xdr:rowOff>
    </xdr:to>
    <xdr:pic>
      <xdr:nvPicPr>
        <xdr:cNvPr id="16" name="Imagem 15">
          <a:extLst>
            <a:ext uri="{FF2B5EF4-FFF2-40B4-BE49-F238E27FC236}">
              <a16:creationId xmlns:a16="http://schemas.microsoft.com/office/drawing/2014/main" id="{67C182ED-69AA-786D-309C-BFFF7F3213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10058401" y="13468351"/>
          <a:ext cx="3143250" cy="1430380"/>
        </a:xfrm>
        <a:prstGeom prst="rect">
          <a:avLst/>
        </a:prstGeom>
      </xdr:spPr>
    </xdr:pic>
    <xdr:clientData/>
  </xdr:twoCellAnchor>
</xdr:wsDr>
</file>

<file path=xl/drawings/drawing52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168992</xdr:colOff>
      <xdr:row>1</xdr:row>
      <xdr:rowOff>76814</xdr:rowOff>
    </xdr:from>
    <xdr:to>
      <xdr:col>2</xdr:col>
      <xdr:colOff>1115684</xdr:colOff>
      <xdr:row>3</xdr:row>
      <xdr:rowOff>264968</xdr:rowOff>
    </xdr:to>
    <xdr:pic>
      <xdr:nvPicPr>
        <xdr:cNvPr id="2" name="Imagem 1">
          <a:extLst>
            <a:ext uri="{FF2B5EF4-FFF2-40B4-BE49-F238E27FC236}">
              <a16:creationId xmlns:a16="http://schemas.microsoft.com/office/drawing/2014/main" id="{6A57A399-D61A-40F0-A433-6DFD20FB14D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69042" y="219689"/>
          <a:ext cx="946692" cy="988254"/>
        </a:xfrm>
        <a:prstGeom prst="rect">
          <a:avLst/>
        </a:prstGeom>
      </xdr:spPr>
    </xdr:pic>
    <xdr:clientData/>
  </xdr:twoCellAnchor>
  <xdr:oneCellAnchor>
    <xdr:from>
      <xdr:col>17</xdr:col>
      <xdr:colOff>1223949</xdr:colOff>
      <xdr:row>0</xdr:row>
      <xdr:rowOff>0</xdr:rowOff>
    </xdr:from>
    <xdr:ext cx="646896" cy="677573"/>
    <xdr:pic>
      <xdr:nvPicPr>
        <xdr:cNvPr id="3" name="Gráfico 2" descr="Início com preenchimento sólido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6100A5B0-B832-432B-AA9E-B702A4FD809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  <a:ext uri="{96DAC541-7B7A-43D3-8B79-37D633B846F1}">
              <asvg:svgBlip xmlns:asvg="http://schemas.microsoft.com/office/drawing/2016/SVG/main" r:embed="rId4"/>
            </a:ext>
          </a:extLst>
        </a:blip>
        <a:stretch>
          <a:fillRect/>
        </a:stretch>
      </xdr:blipFill>
      <xdr:spPr>
        <a:xfrm>
          <a:off x="17321199" y="0"/>
          <a:ext cx="646896" cy="677573"/>
        </a:xfrm>
        <a:prstGeom prst="rect">
          <a:avLst/>
        </a:prstGeom>
      </xdr:spPr>
    </xdr:pic>
    <xdr:clientData/>
  </xdr:oneCellAnchor>
  <xdr:twoCellAnchor>
    <xdr:from>
      <xdr:col>17</xdr:col>
      <xdr:colOff>1077423</xdr:colOff>
      <xdr:row>1</xdr:row>
      <xdr:rowOff>473774</xdr:rowOff>
    </xdr:from>
    <xdr:to>
      <xdr:col>18</xdr:col>
      <xdr:colOff>465102</xdr:colOff>
      <xdr:row>2</xdr:row>
      <xdr:rowOff>188024</xdr:rowOff>
    </xdr:to>
    <xdr:sp macro="" textlink="">
      <xdr:nvSpPr>
        <xdr:cNvPr id="4" name="TextBox 18">
          <a:extLst>
            <a:ext uri="{FF2B5EF4-FFF2-40B4-BE49-F238E27FC236}">
              <a16:creationId xmlns:a16="http://schemas.microsoft.com/office/drawing/2014/main" id="{22335EBF-6D8D-4786-818C-105AF753F9BA}"/>
            </a:ext>
          </a:extLst>
        </xdr:cNvPr>
        <xdr:cNvSpPr txBox="1"/>
      </xdr:nvSpPr>
      <xdr:spPr>
        <a:xfrm>
          <a:off x="17174673" y="616649"/>
          <a:ext cx="921204" cy="26670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algn="ctr"/>
          <a:r>
            <a:rPr lang="es-MX" sz="1200">
              <a:solidFill>
                <a:schemeClr val="tx1">
                  <a:lumMod val="75000"/>
                  <a:lumOff val="25000"/>
                </a:schemeClr>
              </a:solidFill>
              <a:latin typeface="Century Gothic" panose="020B0502020202020204" pitchFamily="34" charset="0"/>
            </a:rPr>
            <a:t>Inicio</a:t>
          </a:r>
        </a:p>
      </xdr:txBody>
    </xdr:sp>
    <xdr:clientData/>
  </xdr:twoCellAnchor>
  <xdr:twoCellAnchor>
    <xdr:from>
      <xdr:col>18</xdr:col>
      <xdr:colOff>331751</xdr:colOff>
      <xdr:row>1</xdr:row>
      <xdr:rowOff>487381</xdr:rowOff>
    </xdr:from>
    <xdr:to>
      <xdr:col>18</xdr:col>
      <xdr:colOff>1335959</xdr:colOff>
      <xdr:row>2</xdr:row>
      <xdr:rowOff>232443</xdr:rowOff>
    </xdr:to>
    <xdr:sp macro="" textlink="">
      <xdr:nvSpPr>
        <xdr:cNvPr id="5" name="TextBox 19">
          <a:extLst>
            <a:ext uri="{FF2B5EF4-FFF2-40B4-BE49-F238E27FC236}">
              <a16:creationId xmlns:a16="http://schemas.microsoft.com/office/drawing/2014/main" id="{AD53E5AA-6EF0-476D-92EF-67715EC50C38}"/>
            </a:ext>
          </a:extLst>
        </xdr:cNvPr>
        <xdr:cNvSpPr txBox="1"/>
      </xdr:nvSpPr>
      <xdr:spPr>
        <a:xfrm>
          <a:off x="17962526" y="630256"/>
          <a:ext cx="1004208" cy="297512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algn="ctr"/>
          <a:r>
            <a:rPr lang="es-MX" sz="1200">
              <a:solidFill>
                <a:schemeClr val="tx1">
                  <a:lumMod val="75000"/>
                  <a:lumOff val="25000"/>
                </a:schemeClr>
              </a:solidFill>
              <a:latin typeface="Century Gothic" panose="020B0502020202020204" pitchFamily="34" charset="0"/>
            </a:rPr>
            <a:t>Seguinte</a:t>
          </a:r>
        </a:p>
      </xdr:txBody>
    </xdr:sp>
    <xdr:clientData/>
  </xdr:twoCellAnchor>
  <xdr:twoCellAnchor>
    <xdr:from>
      <xdr:col>17</xdr:col>
      <xdr:colOff>307258</xdr:colOff>
      <xdr:row>1</xdr:row>
      <xdr:rowOff>476495</xdr:rowOff>
    </xdr:from>
    <xdr:to>
      <xdr:col>17</xdr:col>
      <xdr:colOff>1311466</xdr:colOff>
      <xdr:row>2</xdr:row>
      <xdr:rowOff>221557</xdr:rowOff>
    </xdr:to>
    <xdr:sp macro="" textlink="">
      <xdr:nvSpPr>
        <xdr:cNvPr id="6" name="TextBox 22">
          <a:extLst>
            <a:ext uri="{FF2B5EF4-FFF2-40B4-BE49-F238E27FC236}">
              <a16:creationId xmlns:a16="http://schemas.microsoft.com/office/drawing/2014/main" id="{3A9FC422-A3BF-4E65-B4EC-3E1526C49C7C}"/>
            </a:ext>
          </a:extLst>
        </xdr:cNvPr>
        <xdr:cNvSpPr txBox="1"/>
      </xdr:nvSpPr>
      <xdr:spPr>
        <a:xfrm>
          <a:off x="16404508" y="619370"/>
          <a:ext cx="1004208" cy="297512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algn="ctr"/>
          <a:r>
            <a:rPr lang="es-MX" sz="1200">
              <a:solidFill>
                <a:schemeClr val="tx1">
                  <a:lumMod val="75000"/>
                  <a:lumOff val="25000"/>
                </a:schemeClr>
              </a:solidFill>
              <a:latin typeface="Century Gothic" panose="020B0502020202020204" pitchFamily="34" charset="0"/>
            </a:rPr>
            <a:t>Anterior</a:t>
          </a:r>
        </a:p>
      </xdr:txBody>
    </xdr:sp>
    <xdr:clientData/>
  </xdr:twoCellAnchor>
  <xdr:twoCellAnchor>
    <xdr:from>
      <xdr:col>18</xdr:col>
      <xdr:colOff>730442</xdr:colOff>
      <xdr:row>0</xdr:row>
      <xdr:rowOff>101773</xdr:rowOff>
    </xdr:from>
    <xdr:to>
      <xdr:col>18</xdr:col>
      <xdr:colOff>1111442</xdr:colOff>
      <xdr:row>1</xdr:row>
      <xdr:rowOff>446563</xdr:rowOff>
    </xdr:to>
    <xdr:sp macro="" textlink="">
      <xdr:nvSpPr>
        <xdr:cNvPr id="7" name="Isosceles Triangle 23">
          <a:hlinkClick xmlns:r="http://schemas.openxmlformats.org/officeDocument/2006/relationships" r:id="rId5"/>
          <a:extLst>
            <a:ext uri="{FF2B5EF4-FFF2-40B4-BE49-F238E27FC236}">
              <a16:creationId xmlns:a16="http://schemas.microsoft.com/office/drawing/2014/main" id="{0712AECB-9976-49D4-B787-C9DC98EE1215}"/>
            </a:ext>
          </a:extLst>
        </xdr:cNvPr>
        <xdr:cNvSpPr/>
      </xdr:nvSpPr>
      <xdr:spPr>
        <a:xfrm rot="5400000">
          <a:off x="18307884" y="155106"/>
          <a:ext cx="487665" cy="381000"/>
        </a:xfrm>
        <a:prstGeom prst="triangle">
          <a:avLst/>
        </a:prstGeom>
        <a:solidFill>
          <a:schemeClr val="tx1">
            <a:lumMod val="75000"/>
            <a:lumOff val="25000"/>
          </a:schemeClr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marL="0" indent="0" algn="l"/>
          <a:endParaRPr lang="es-MX" sz="1100">
            <a:solidFill>
              <a:schemeClr val="lt1"/>
            </a:solidFill>
            <a:latin typeface="+mn-lt"/>
            <a:ea typeface="+mn-ea"/>
            <a:cs typeface="+mn-cs"/>
          </a:endParaRPr>
        </a:p>
      </xdr:txBody>
    </xdr:sp>
    <xdr:clientData/>
  </xdr:twoCellAnchor>
  <xdr:twoCellAnchor>
    <xdr:from>
      <xdr:col>17</xdr:col>
      <xdr:colOff>603277</xdr:colOff>
      <xdr:row>0</xdr:row>
      <xdr:rowOff>135420</xdr:rowOff>
    </xdr:from>
    <xdr:to>
      <xdr:col>17</xdr:col>
      <xdr:colOff>984277</xdr:colOff>
      <xdr:row>1</xdr:row>
      <xdr:rowOff>480210</xdr:rowOff>
    </xdr:to>
    <xdr:sp macro="" textlink="">
      <xdr:nvSpPr>
        <xdr:cNvPr id="8" name="Isosceles Triangle 25">
          <a:hlinkClick xmlns:r="http://schemas.openxmlformats.org/officeDocument/2006/relationships" r:id="rId6"/>
          <a:extLst>
            <a:ext uri="{FF2B5EF4-FFF2-40B4-BE49-F238E27FC236}">
              <a16:creationId xmlns:a16="http://schemas.microsoft.com/office/drawing/2014/main" id="{9E5B59AD-E835-42E1-AA53-0392A988FB8C}"/>
            </a:ext>
          </a:extLst>
        </xdr:cNvPr>
        <xdr:cNvSpPr/>
      </xdr:nvSpPr>
      <xdr:spPr>
        <a:xfrm rot="16200000">
          <a:off x="16647194" y="188753"/>
          <a:ext cx="487665" cy="381000"/>
        </a:xfrm>
        <a:prstGeom prst="triangle">
          <a:avLst/>
        </a:prstGeom>
        <a:solidFill>
          <a:schemeClr val="tx1">
            <a:lumMod val="75000"/>
            <a:lumOff val="25000"/>
          </a:schemeClr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marL="0" indent="0" algn="l"/>
          <a:endParaRPr lang="es-MX" sz="1100">
            <a:solidFill>
              <a:schemeClr val="lt1"/>
            </a:solidFill>
            <a:latin typeface="+mn-lt"/>
            <a:ea typeface="+mn-ea"/>
            <a:cs typeface="+mn-cs"/>
          </a:endParaRPr>
        </a:p>
      </xdr:txBody>
    </xdr:sp>
    <xdr:clientData/>
  </xdr:twoCellAnchor>
  <xdr:twoCellAnchor>
    <xdr:from>
      <xdr:col>10</xdr:col>
      <xdr:colOff>0</xdr:colOff>
      <xdr:row>1</xdr:row>
      <xdr:rowOff>0</xdr:rowOff>
    </xdr:from>
    <xdr:to>
      <xdr:col>11</xdr:col>
      <xdr:colOff>369938</xdr:colOff>
      <xdr:row>1</xdr:row>
      <xdr:rowOff>293124</xdr:rowOff>
    </xdr:to>
    <xdr:sp macro="" textlink="">
      <xdr:nvSpPr>
        <xdr:cNvPr id="9" name="Retângulo 8">
          <a:hlinkClick xmlns:r="http://schemas.openxmlformats.org/officeDocument/2006/relationships" r:id="rId7"/>
          <a:extLst>
            <a:ext uri="{FF2B5EF4-FFF2-40B4-BE49-F238E27FC236}">
              <a16:creationId xmlns:a16="http://schemas.microsoft.com/office/drawing/2014/main" id="{8496CF5D-D2C3-4365-B63C-45D494167784}"/>
            </a:ext>
          </a:extLst>
        </xdr:cNvPr>
        <xdr:cNvSpPr/>
      </xdr:nvSpPr>
      <xdr:spPr>
        <a:xfrm>
          <a:off x="5362575" y="142875"/>
          <a:ext cx="1903463" cy="293124"/>
        </a:xfrm>
        <a:prstGeom prst="rect">
          <a:avLst/>
        </a:prstGeom>
        <a:solidFill>
          <a:schemeClr val="bg1"/>
        </a:solidFill>
        <a:ln>
          <a:solidFill>
            <a:schemeClr val="bg2">
              <a:lumMod val="75000"/>
            </a:schemeClr>
          </a:solidFill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ctr"/>
          <a:r>
            <a:rPr lang="pt-BR" sz="1600" b="1">
              <a:solidFill>
                <a:sysClr val="windowText" lastClr="000000"/>
              </a:solidFill>
              <a:latin typeface="Century Gothic" panose="020B0502020202020204" pitchFamily="34" charset="0"/>
            </a:rPr>
            <a:t>INSTRUÇÕES</a:t>
          </a:r>
        </a:p>
      </xdr:txBody>
    </xdr:sp>
    <xdr:clientData/>
  </xdr:twoCellAnchor>
  <xdr:twoCellAnchor>
    <xdr:from>
      <xdr:col>10</xdr:col>
      <xdr:colOff>349250</xdr:colOff>
      <xdr:row>1</xdr:row>
      <xdr:rowOff>428626</xdr:rowOff>
    </xdr:from>
    <xdr:to>
      <xdr:col>10</xdr:col>
      <xdr:colOff>1412875</xdr:colOff>
      <xdr:row>4</xdr:row>
      <xdr:rowOff>142875</xdr:rowOff>
    </xdr:to>
    <xdr:grpSp>
      <xdr:nvGrpSpPr>
        <xdr:cNvPr id="10" name="Agrupar 9">
          <a:hlinkClick xmlns:r="http://schemas.openxmlformats.org/officeDocument/2006/relationships" r:id="rId8"/>
          <a:extLst>
            <a:ext uri="{FF2B5EF4-FFF2-40B4-BE49-F238E27FC236}">
              <a16:creationId xmlns:a16="http://schemas.microsoft.com/office/drawing/2014/main" id="{9B29933C-E4C7-4BAE-99E6-E4CD8C6A297D}"/>
            </a:ext>
          </a:extLst>
        </xdr:cNvPr>
        <xdr:cNvGrpSpPr/>
      </xdr:nvGrpSpPr>
      <xdr:grpSpPr>
        <a:xfrm>
          <a:off x="5988050" y="568326"/>
          <a:ext cx="1063625" cy="971549"/>
          <a:chOff x="5615420" y="476250"/>
          <a:chExt cx="909205" cy="829829"/>
        </a:xfrm>
      </xdr:grpSpPr>
      <xdr:sp macro="" textlink="">
        <xdr:nvSpPr>
          <xdr:cNvPr id="11" name="Elipse 10">
            <a:extLst>
              <a:ext uri="{FF2B5EF4-FFF2-40B4-BE49-F238E27FC236}">
                <a16:creationId xmlns:a16="http://schemas.microsoft.com/office/drawing/2014/main" id="{5B36E94D-DC24-DA3F-7CB5-4DB720F05617}"/>
              </a:ext>
            </a:extLst>
          </xdr:cNvPr>
          <xdr:cNvSpPr/>
        </xdr:nvSpPr>
        <xdr:spPr>
          <a:xfrm>
            <a:off x="5615420" y="476250"/>
            <a:ext cx="909205" cy="829829"/>
          </a:xfrm>
          <a:prstGeom prst="ellipse">
            <a:avLst/>
          </a:prstGeom>
          <a:solidFill>
            <a:schemeClr val="bg1"/>
          </a:solidFill>
          <a:ln>
            <a:noFill/>
          </a:ln>
          <a:effectLst>
            <a:outerShdw blurRad="63500" sx="102000" sy="102000" algn="ctr" rotWithShape="0">
              <a:prstClr val="black">
                <a:alpha val="40000"/>
              </a:prstClr>
            </a:outerShdw>
          </a:effectLst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b"/>
          <a:lstStyle/>
          <a:p>
            <a:pPr lvl="0" algn="ctr"/>
            <a:endParaRPr lang="pt-BR" sz="1100">
              <a:latin typeface="Century Gothic" panose="020B0502020202020204" pitchFamily="34" charset="0"/>
            </a:endParaRPr>
          </a:p>
        </xdr:txBody>
      </xdr:sp>
      <xdr:pic>
        <xdr:nvPicPr>
          <xdr:cNvPr id="12" name="Imagem 11">
            <a:extLst>
              <a:ext uri="{FF2B5EF4-FFF2-40B4-BE49-F238E27FC236}">
                <a16:creationId xmlns:a16="http://schemas.microsoft.com/office/drawing/2014/main" id="{AF77BFB9-7E2C-5589-DE3A-E571B00FF499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9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5715000" y="523876"/>
            <a:ext cx="714375" cy="713042"/>
          </a:xfrm>
          <a:prstGeom prst="rect">
            <a:avLst/>
          </a:prstGeom>
        </xdr:spPr>
      </xdr:pic>
    </xdr:grpSp>
    <xdr:clientData/>
  </xdr:twoCellAnchor>
  <xdr:twoCellAnchor editAs="oneCell">
    <xdr:from>
      <xdr:col>10</xdr:col>
      <xdr:colOff>0</xdr:colOff>
      <xdr:row>26</xdr:row>
      <xdr:rowOff>0</xdr:rowOff>
    </xdr:from>
    <xdr:to>
      <xdr:col>12</xdr:col>
      <xdr:colOff>802493</xdr:colOff>
      <xdr:row>32</xdr:row>
      <xdr:rowOff>57150</xdr:rowOff>
    </xdr:to>
    <xdr:pic>
      <xdr:nvPicPr>
        <xdr:cNvPr id="13" name="Imagem 12">
          <a:extLst>
            <a:ext uri="{FF2B5EF4-FFF2-40B4-BE49-F238E27FC236}">
              <a16:creationId xmlns:a16="http://schemas.microsoft.com/office/drawing/2014/main" id="{A896CCA0-B67F-5D79-DFA3-BD3AF204689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5429250" y="13239750"/>
          <a:ext cx="3888593" cy="1428750"/>
        </a:xfrm>
        <a:prstGeom prst="rect">
          <a:avLst/>
        </a:prstGeom>
      </xdr:spPr>
    </xdr:pic>
    <xdr:clientData/>
  </xdr:twoCellAnchor>
</xdr:wsDr>
</file>

<file path=xl/drawings/drawing53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168992</xdr:colOff>
      <xdr:row>1</xdr:row>
      <xdr:rowOff>76814</xdr:rowOff>
    </xdr:from>
    <xdr:to>
      <xdr:col>2</xdr:col>
      <xdr:colOff>1115684</xdr:colOff>
      <xdr:row>3</xdr:row>
      <xdr:rowOff>264968</xdr:rowOff>
    </xdr:to>
    <xdr:pic>
      <xdr:nvPicPr>
        <xdr:cNvPr id="2" name="Imagem 1">
          <a:extLst>
            <a:ext uri="{FF2B5EF4-FFF2-40B4-BE49-F238E27FC236}">
              <a16:creationId xmlns:a16="http://schemas.microsoft.com/office/drawing/2014/main" id="{51F41771-0A6D-4DFA-8B18-C4C737521A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69042" y="219689"/>
          <a:ext cx="946692" cy="988254"/>
        </a:xfrm>
        <a:prstGeom prst="rect">
          <a:avLst/>
        </a:prstGeom>
      </xdr:spPr>
    </xdr:pic>
    <xdr:clientData/>
  </xdr:twoCellAnchor>
  <xdr:oneCellAnchor>
    <xdr:from>
      <xdr:col>17</xdr:col>
      <xdr:colOff>1223949</xdr:colOff>
      <xdr:row>0</xdr:row>
      <xdr:rowOff>0</xdr:rowOff>
    </xdr:from>
    <xdr:ext cx="646896" cy="677573"/>
    <xdr:pic>
      <xdr:nvPicPr>
        <xdr:cNvPr id="3" name="Gráfico 2" descr="Início com preenchimento sólido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2FB564AC-D62B-4621-9017-9F34F612845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  <a:ext uri="{96DAC541-7B7A-43D3-8B79-37D633B846F1}">
              <asvg:svgBlip xmlns:asvg="http://schemas.microsoft.com/office/drawing/2016/SVG/main" r:embed="rId4"/>
            </a:ext>
          </a:extLst>
        </a:blip>
        <a:stretch>
          <a:fillRect/>
        </a:stretch>
      </xdr:blipFill>
      <xdr:spPr>
        <a:xfrm>
          <a:off x="17321199" y="0"/>
          <a:ext cx="646896" cy="677573"/>
        </a:xfrm>
        <a:prstGeom prst="rect">
          <a:avLst/>
        </a:prstGeom>
      </xdr:spPr>
    </xdr:pic>
    <xdr:clientData/>
  </xdr:oneCellAnchor>
  <xdr:twoCellAnchor>
    <xdr:from>
      <xdr:col>17</xdr:col>
      <xdr:colOff>1077423</xdr:colOff>
      <xdr:row>1</xdr:row>
      <xdr:rowOff>473774</xdr:rowOff>
    </xdr:from>
    <xdr:to>
      <xdr:col>18</xdr:col>
      <xdr:colOff>465102</xdr:colOff>
      <xdr:row>2</xdr:row>
      <xdr:rowOff>188024</xdr:rowOff>
    </xdr:to>
    <xdr:sp macro="" textlink="">
      <xdr:nvSpPr>
        <xdr:cNvPr id="4" name="TextBox 18">
          <a:extLst>
            <a:ext uri="{FF2B5EF4-FFF2-40B4-BE49-F238E27FC236}">
              <a16:creationId xmlns:a16="http://schemas.microsoft.com/office/drawing/2014/main" id="{82A72173-7470-453A-8923-B9FEE8FACF73}"/>
            </a:ext>
          </a:extLst>
        </xdr:cNvPr>
        <xdr:cNvSpPr txBox="1"/>
      </xdr:nvSpPr>
      <xdr:spPr>
        <a:xfrm>
          <a:off x="17174673" y="616649"/>
          <a:ext cx="921204" cy="26670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algn="ctr"/>
          <a:r>
            <a:rPr lang="es-MX" sz="1200">
              <a:solidFill>
                <a:schemeClr val="tx1">
                  <a:lumMod val="75000"/>
                  <a:lumOff val="25000"/>
                </a:schemeClr>
              </a:solidFill>
              <a:latin typeface="Century Gothic" panose="020B0502020202020204" pitchFamily="34" charset="0"/>
            </a:rPr>
            <a:t>Inicio</a:t>
          </a:r>
        </a:p>
      </xdr:txBody>
    </xdr:sp>
    <xdr:clientData/>
  </xdr:twoCellAnchor>
  <xdr:twoCellAnchor>
    <xdr:from>
      <xdr:col>18</xdr:col>
      <xdr:colOff>331751</xdr:colOff>
      <xdr:row>1</xdr:row>
      <xdr:rowOff>487381</xdr:rowOff>
    </xdr:from>
    <xdr:to>
      <xdr:col>18</xdr:col>
      <xdr:colOff>1335959</xdr:colOff>
      <xdr:row>2</xdr:row>
      <xdr:rowOff>232443</xdr:rowOff>
    </xdr:to>
    <xdr:sp macro="" textlink="">
      <xdr:nvSpPr>
        <xdr:cNvPr id="5" name="TextBox 19">
          <a:extLst>
            <a:ext uri="{FF2B5EF4-FFF2-40B4-BE49-F238E27FC236}">
              <a16:creationId xmlns:a16="http://schemas.microsoft.com/office/drawing/2014/main" id="{2922C047-69D2-484C-9D71-7D20F5068F70}"/>
            </a:ext>
          </a:extLst>
        </xdr:cNvPr>
        <xdr:cNvSpPr txBox="1"/>
      </xdr:nvSpPr>
      <xdr:spPr>
        <a:xfrm>
          <a:off x="17962526" y="630256"/>
          <a:ext cx="1004208" cy="297512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algn="ctr"/>
          <a:r>
            <a:rPr lang="es-MX" sz="1200">
              <a:solidFill>
                <a:schemeClr val="tx1">
                  <a:lumMod val="75000"/>
                  <a:lumOff val="25000"/>
                </a:schemeClr>
              </a:solidFill>
              <a:latin typeface="Century Gothic" panose="020B0502020202020204" pitchFamily="34" charset="0"/>
            </a:rPr>
            <a:t>Seguinte</a:t>
          </a:r>
        </a:p>
      </xdr:txBody>
    </xdr:sp>
    <xdr:clientData/>
  </xdr:twoCellAnchor>
  <xdr:twoCellAnchor>
    <xdr:from>
      <xdr:col>17</xdr:col>
      <xdr:colOff>307258</xdr:colOff>
      <xdr:row>1</xdr:row>
      <xdr:rowOff>476495</xdr:rowOff>
    </xdr:from>
    <xdr:to>
      <xdr:col>17</xdr:col>
      <xdr:colOff>1311466</xdr:colOff>
      <xdr:row>2</xdr:row>
      <xdr:rowOff>221557</xdr:rowOff>
    </xdr:to>
    <xdr:sp macro="" textlink="">
      <xdr:nvSpPr>
        <xdr:cNvPr id="6" name="TextBox 22">
          <a:extLst>
            <a:ext uri="{FF2B5EF4-FFF2-40B4-BE49-F238E27FC236}">
              <a16:creationId xmlns:a16="http://schemas.microsoft.com/office/drawing/2014/main" id="{4F41EAB2-0529-4B4F-B1EB-5E96DFCB1F28}"/>
            </a:ext>
          </a:extLst>
        </xdr:cNvPr>
        <xdr:cNvSpPr txBox="1"/>
      </xdr:nvSpPr>
      <xdr:spPr>
        <a:xfrm>
          <a:off x="16404508" y="619370"/>
          <a:ext cx="1004208" cy="297512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algn="ctr"/>
          <a:r>
            <a:rPr lang="es-MX" sz="1200">
              <a:solidFill>
                <a:schemeClr val="tx1">
                  <a:lumMod val="75000"/>
                  <a:lumOff val="25000"/>
                </a:schemeClr>
              </a:solidFill>
              <a:latin typeface="Century Gothic" panose="020B0502020202020204" pitchFamily="34" charset="0"/>
            </a:rPr>
            <a:t>Anterior</a:t>
          </a:r>
        </a:p>
      </xdr:txBody>
    </xdr:sp>
    <xdr:clientData/>
  </xdr:twoCellAnchor>
  <xdr:twoCellAnchor>
    <xdr:from>
      <xdr:col>18</xdr:col>
      <xdr:colOff>730442</xdr:colOff>
      <xdr:row>0</xdr:row>
      <xdr:rowOff>101773</xdr:rowOff>
    </xdr:from>
    <xdr:to>
      <xdr:col>18</xdr:col>
      <xdr:colOff>1111442</xdr:colOff>
      <xdr:row>1</xdr:row>
      <xdr:rowOff>446563</xdr:rowOff>
    </xdr:to>
    <xdr:sp macro="" textlink="">
      <xdr:nvSpPr>
        <xdr:cNvPr id="7" name="Isosceles Triangle 23">
          <a:hlinkClick xmlns:r="http://schemas.openxmlformats.org/officeDocument/2006/relationships" r:id="rId5"/>
          <a:extLst>
            <a:ext uri="{FF2B5EF4-FFF2-40B4-BE49-F238E27FC236}">
              <a16:creationId xmlns:a16="http://schemas.microsoft.com/office/drawing/2014/main" id="{2A75EEBC-201F-483A-8DF7-88751A9C510E}"/>
            </a:ext>
          </a:extLst>
        </xdr:cNvPr>
        <xdr:cNvSpPr/>
      </xdr:nvSpPr>
      <xdr:spPr>
        <a:xfrm rot="5400000">
          <a:off x="18307884" y="155106"/>
          <a:ext cx="487665" cy="381000"/>
        </a:xfrm>
        <a:prstGeom prst="triangle">
          <a:avLst/>
        </a:prstGeom>
        <a:solidFill>
          <a:schemeClr val="tx1">
            <a:lumMod val="75000"/>
            <a:lumOff val="25000"/>
          </a:schemeClr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marL="0" indent="0" algn="l"/>
          <a:endParaRPr lang="es-MX" sz="1100">
            <a:solidFill>
              <a:schemeClr val="lt1"/>
            </a:solidFill>
            <a:latin typeface="+mn-lt"/>
            <a:ea typeface="+mn-ea"/>
            <a:cs typeface="+mn-cs"/>
          </a:endParaRPr>
        </a:p>
      </xdr:txBody>
    </xdr:sp>
    <xdr:clientData/>
  </xdr:twoCellAnchor>
  <xdr:twoCellAnchor>
    <xdr:from>
      <xdr:col>17</xdr:col>
      <xdr:colOff>603277</xdr:colOff>
      <xdr:row>0</xdr:row>
      <xdr:rowOff>135420</xdr:rowOff>
    </xdr:from>
    <xdr:to>
      <xdr:col>17</xdr:col>
      <xdr:colOff>984277</xdr:colOff>
      <xdr:row>1</xdr:row>
      <xdr:rowOff>480210</xdr:rowOff>
    </xdr:to>
    <xdr:sp macro="" textlink="">
      <xdr:nvSpPr>
        <xdr:cNvPr id="8" name="Isosceles Triangle 25">
          <a:hlinkClick xmlns:r="http://schemas.openxmlformats.org/officeDocument/2006/relationships" r:id="rId6"/>
          <a:extLst>
            <a:ext uri="{FF2B5EF4-FFF2-40B4-BE49-F238E27FC236}">
              <a16:creationId xmlns:a16="http://schemas.microsoft.com/office/drawing/2014/main" id="{8CD55451-C22F-4308-88EF-CAD720255522}"/>
            </a:ext>
          </a:extLst>
        </xdr:cNvPr>
        <xdr:cNvSpPr/>
      </xdr:nvSpPr>
      <xdr:spPr>
        <a:xfrm rot="16200000">
          <a:off x="16647194" y="188753"/>
          <a:ext cx="487665" cy="381000"/>
        </a:xfrm>
        <a:prstGeom prst="triangle">
          <a:avLst/>
        </a:prstGeom>
        <a:solidFill>
          <a:schemeClr val="tx1">
            <a:lumMod val="75000"/>
            <a:lumOff val="25000"/>
          </a:schemeClr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marL="0" indent="0" algn="l"/>
          <a:endParaRPr lang="es-MX" sz="1100">
            <a:solidFill>
              <a:schemeClr val="lt1"/>
            </a:solidFill>
            <a:latin typeface="+mn-lt"/>
            <a:ea typeface="+mn-ea"/>
            <a:cs typeface="+mn-cs"/>
          </a:endParaRPr>
        </a:p>
      </xdr:txBody>
    </xdr:sp>
    <xdr:clientData/>
  </xdr:twoCellAnchor>
  <xdr:twoCellAnchor>
    <xdr:from>
      <xdr:col>10</xdr:col>
      <xdr:colOff>19050</xdr:colOff>
      <xdr:row>1</xdr:row>
      <xdr:rowOff>0</xdr:rowOff>
    </xdr:from>
    <xdr:to>
      <xdr:col>11</xdr:col>
      <xdr:colOff>388988</xdr:colOff>
      <xdr:row>1</xdr:row>
      <xdr:rowOff>293124</xdr:rowOff>
    </xdr:to>
    <xdr:sp macro="" textlink="">
      <xdr:nvSpPr>
        <xdr:cNvPr id="9" name="Retângulo 8">
          <a:hlinkClick xmlns:r="http://schemas.openxmlformats.org/officeDocument/2006/relationships" r:id="rId7"/>
          <a:extLst>
            <a:ext uri="{FF2B5EF4-FFF2-40B4-BE49-F238E27FC236}">
              <a16:creationId xmlns:a16="http://schemas.microsoft.com/office/drawing/2014/main" id="{3C2C97A7-F693-4A5D-8CFC-0D08E5DA6CF2}"/>
            </a:ext>
          </a:extLst>
        </xdr:cNvPr>
        <xdr:cNvSpPr/>
      </xdr:nvSpPr>
      <xdr:spPr>
        <a:xfrm>
          <a:off x="5381625" y="142875"/>
          <a:ext cx="1903463" cy="293124"/>
        </a:xfrm>
        <a:prstGeom prst="rect">
          <a:avLst/>
        </a:prstGeom>
        <a:solidFill>
          <a:schemeClr val="bg1"/>
        </a:solidFill>
        <a:ln>
          <a:solidFill>
            <a:schemeClr val="bg2">
              <a:lumMod val="75000"/>
            </a:schemeClr>
          </a:solidFill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ctr"/>
          <a:r>
            <a:rPr lang="pt-BR" sz="1600" b="1">
              <a:solidFill>
                <a:sysClr val="windowText" lastClr="000000"/>
              </a:solidFill>
              <a:latin typeface="Century Gothic" panose="020B0502020202020204" pitchFamily="34" charset="0"/>
            </a:rPr>
            <a:t>INSTRUÇÕES</a:t>
          </a:r>
        </a:p>
      </xdr:txBody>
    </xdr:sp>
    <xdr:clientData/>
  </xdr:twoCellAnchor>
  <xdr:twoCellAnchor>
    <xdr:from>
      <xdr:col>10</xdr:col>
      <xdr:colOff>349250</xdr:colOff>
      <xdr:row>1</xdr:row>
      <xdr:rowOff>428626</xdr:rowOff>
    </xdr:from>
    <xdr:to>
      <xdr:col>10</xdr:col>
      <xdr:colOff>1412875</xdr:colOff>
      <xdr:row>4</xdr:row>
      <xdr:rowOff>142875</xdr:rowOff>
    </xdr:to>
    <xdr:grpSp>
      <xdr:nvGrpSpPr>
        <xdr:cNvPr id="10" name="Agrupar 9">
          <a:hlinkClick xmlns:r="http://schemas.openxmlformats.org/officeDocument/2006/relationships" r:id="rId8"/>
          <a:extLst>
            <a:ext uri="{FF2B5EF4-FFF2-40B4-BE49-F238E27FC236}">
              <a16:creationId xmlns:a16="http://schemas.microsoft.com/office/drawing/2014/main" id="{3C985978-9492-4722-B467-34434FDA7D62}"/>
            </a:ext>
          </a:extLst>
        </xdr:cNvPr>
        <xdr:cNvGrpSpPr/>
      </xdr:nvGrpSpPr>
      <xdr:grpSpPr>
        <a:xfrm>
          <a:off x="5988050" y="568326"/>
          <a:ext cx="1063625" cy="971549"/>
          <a:chOff x="5615420" y="476250"/>
          <a:chExt cx="909205" cy="829829"/>
        </a:xfrm>
      </xdr:grpSpPr>
      <xdr:sp macro="" textlink="">
        <xdr:nvSpPr>
          <xdr:cNvPr id="11" name="Elipse 10">
            <a:extLst>
              <a:ext uri="{FF2B5EF4-FFF2-40B4-BE49-F238E27FC236}">
                <a16:creationId xmlns:a16="http://schemas.microsoft.com/office/drawing/2014/main" id="{3835BC6B-BA75-5C06-8BDD-E81193CD42FE}"/>
              </a:ext>
            </a:extLst>
          </xdr:cNvPr>
          <xdr:cNvSpPr/>
        </xdr:nvSpPr>
        <xdr:spPr>
          <a:xfrm>
            <a:off x="5615420" y="476250"/>
            <a:ext cx="909205" cy="829829"/>
          </a:xfrm>
          <a:prstGeom prst="ellipse">
            <a:avLst/>
          </a:prstGeom>
          <a:solidFill>
            <a:schemeClr val="bg1"/>
          </a:solidFill>
          <a:ln>
            <a:noFill/>
          </a:ln>
          <a:effectLst>
            <a:outerShdw blurRad="63500" sx="102000" sy="102000" algn="ctr" rotWithShape="0">
              <a:prstClr val="black">
                <a:alpha val="40000"/>
              </a:prstClr>
            </a:outerShdw>
          </a:effectLst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b"/>
          <a:lstStyle/>
          <a:p>
            <a:pPr lvl="0" algn="ctr"/>
            <a:endParaRPr lang="pt-BR" sz="1100">
              <a:latin typeface="Century Gothic" panose="020B0502020202020204" pitchFamily="34" charset="0"/>
            </a:endParaRPr>
          </a:p>
        </xdr:txBody>
      </xdr:sp>
      <xdr:pic>
        <xdr:nvPicPr>
          <xdr:cNvPr id="12" name="Imagem 11">
            <a:extLst>
              <a:ext uri="{FF2B5EF4-FFF2-40B4-BE49-F238E27FC236}">
                <a16:creationId xmlns:a16="http://schemas.microsoft.com/office/drawing/2014/main" id="{92C35DA9-AD54-DE7A-AB6B-C6F13193BDC5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9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5715000" y="523876"/>
            <a:ext cx="714375" cy="713042"/>
          </a:xfrm>
          <a:prstGeom prst="rect">
            <a:avLst/>
          </a:prstGeom>
        </xdr:spPr>
      </xdr:pic>
    </xdr:grpSp>
    <xdr:clientData/>
  </xdr:twoCellAnchor>
  <xdr:twoCellAnchor editAs="oneCell">
    <xdr:from>
      <xdr:col>10</xdr:col>
      <xdr:colOff>1</xdr:colOff>
      <xdr:row>26</xdr:row>
      <xdr:rowOff>0</xdr:rowOff>
    </xdr:from>
    <xdr:to>
      <xdr:col>12</xdr:col>
      <xdr:colOff>244323</xdr:colOff>
      <xdr:row>31</xdr:row>
      <xdr:rowOff>76200</xdr:rowOff>
    </xdr:to>
    <xdr:pic>
      <xdr:nvPicPr>
        <xdr:cNvPr id="13" name="Imagem 12">
          <a:extLst>
            <a:ext uri="{FF2B5EF4-FFF2-40B4-BE49-F238E27FC236}">
              <a16:creationId xmlns:a16="http://schemas.microsoft.com/office/drawing/2014/main" id="{DE122AFD-AA08-4E96-0222-4E1C69642B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5429251" y="13239750"/>
          <a:ext cx="3330422" cy="1219200"/>
        </a:xfrm>
        <a:prstGeom prst="rect">
          <a:avLst/>
        </a:prstGeom>
      </xdr:spPr>
    </xdr:pic>
    <xdr:clientData/>
  </xdr:twoCellAnchor>
  <xdr:twoCellAnchor editAs="oneCell">
    <xdr:from>
      <xdr:col>13</xdr:col>
      <xdr:colOff>0</xdr:colOff>
      <xdr:row>25</xdr:row>
      <xdr:rowOff>2633662</xdr:rowOff>
    </xdr:from>
    <xdr:to>
      <xdr:col>15</xdr:col>
      <xdr:colOff>552450</xdr:colOff>
      <xdr:row>30</xdr:row>
      <xdr:rowOff>208359</xdr:rowOff>
    </xdr:to>
    <xdr:pic>
      <xdr:nvPicPr>
        <xdr:cNvPr id="14" name="Imagem 13">
          <a:extLst>
            <a:ext uri="{FF2B5EF4-FFF2-40B4-BE49-F238E27FC236}">
              <a16:creationId xmlns:a16="http://schemas.microsoft.com/office/drawing/2014/main" id="{3AB2B7E6-AFCD-F5CF-0487-3102DE51EC4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10058400" y="13225462"/>
          <a:ext cx="3638550" cy="1137047"/>
        </a:xfrm>
        <a:prstGeom prst="rect">
          <a:avLst/>
        </a:prstGeom>
      </xdr:spPr>
    </xdr:pic>
    <xdr:clientData/>
  </xdr:twoCellAnchor>
</xdr:wsDr>
</file>

<file path=xl/drawings/drawing54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168992</xdr:colOff>
      <xdr:row>1</xdr:row>
      <xdr:rowOff>76814</xdr:rowOff>
    </xdr:from>
    <xdr:to>
      <xdr:col>2</xdr:col>
      <xdr:colOff>1115684</xdr:colOff>
      <xdr:row>3</xdr:row>
      <xdr:rowOff>264968</xdr:rowOff>
    </xdr:to>
    <xdr:pic>
      <xdr:nvPicPr>
        <xdr:cNvPr id="2" name="Imagem 1">
          <a:extLst>
            <a:ext uri="{FF2B5EF4-FFF2-40B4-BE49-F238E27FC236}">
              <a16:creationId xmlns:a16="http://schemas.microsoft.com/office/drawing/2014/main" id="{1F435F41-4A15-45EE-A8CA-05AF6D67BA3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69042" y="219689"/>
          <a:ext cx="946692" cy="988254"/>
        </a:xfrm>
        <a:prstGeom prst="rect">
          <a:avLst/>
        </a:prstGeom>
      </xdr:spPr>
    </xdr:pic>
    <xdr:clientData/>
  </xdr:twoCellAnchor>
  <xdr:oneCellAnchor>
    <xdr:from>
      <xdr:col>17</xdr:col>
      <xdr:colOff>1223949</xdr:colOff>
      <xdr:row>0</xdr:row>
      <xdr:rowOff>0</xdr:rowOff>
    </xdr:from>
    <xdr:ext cx="646896" cy="677573"/>
    <xdr:pic>
      <xdr:nvPicPr>
        <xdr:cNvPr id="3" name="Gráfico 2" descr="Início com preenchimento sólido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548BF454-9E92-48D1-BA19-1082823070E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  <a:ext uri="{96DAC541-7B7A-43D3-8B79-37D633B846F1}">
              <asvg:svgBlip xmlns:asvg="http://schemas.microsoft.com/office/drawing/2016/SVG/main" r:embed="rId4"/>
            </a:ext>
          </a:extLst>
        </a:blip>
        <a:stretch>
          <a:fillRect/>
        </a:stretch>
      </xdr:blipFill>
      <xdr:spPr>
        <a:xfrm>
          <a:off x="17321199" y="0"/>
          <a:ext cx="646896" cy="677573"/>
        </a:xfrm>
        <a:prstGeom prst="rect">
          <a:avLst/>
        </a:prstGeom>
      </xdr:spPr>
    </xdr:pic>
    <xdr:clientData/>
  </xdr:oneCellAnchor>
  <xdr:twoCellAnchor>
    <xdr:from>
      <xdr:col>17</xdr:col>
      <xdr:colOff>1077423</xdr:colOff>
      <xdr:row>1</xdr:row>
      <xdr:rowOff>473774</xdr:rowOff>
    </xdr:from>
    <xdr:to>
      <xdr:col>18</xdr:col>
      <xdr:colOff>465102</xdr:colOff>
      <xdr:row>2</xdr:row>
      <xdr:rowOff>188024</xdr:rowOff>
    </xdr:to>
    <xdr:sp macro="" textlink="">
      <xdr:nvSpPr>
        <xdr:cNvPr id="4" name="TextBox 18">
          <a:extLst>
            <a:ext uri="{FF2B5EF4-FFF2-40B4-BE49-F238E27FC236}">
              <a16:creationId xmlns:a16="http://schemas.microsoft.com/office/drawing/2014/main" id="{FF8E6B00-CEC9-45A9-B5D6-C5ADD9D9AEA5}"/>
            </a:ext>
          </a:extLst>
        </xdr:cNvPr>
        <xdr:cNvSpPr txBox="1"/>
      </xdr:nvSpPr>
      <xdr:spPr>
        <a:xfrm>
          <a:off x="17174673" y="616649"/>
          <a:ext cx="921204" cy="26670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algn="ctr"/>
          <a:r>
            <a:rPr lang="es-MX" sz="1200">
              <a:solidFill>
                <a:schemeClr val="tx1">
                  <a:lumMod val="75000"/>
                  <a:lumOff val="25000"/>
                </a:schemeClr>
              </a:solidFill>
              <a:latin typeface="Century Gothic" panose="020B0502020202020204" pitchFamily="34" charset="0"/>
            </a:rPr>
            <a:t>Inicio</a:t>
          </a:r>
        </a:p>
      </xdr:txBody>
    </xdr:sp>
    <xdr:clientData/>
  </xdr:twoCellAnchor>
  <xdr:twoCellAnchor>
    <xdr:from>
      <xdr:col>18</xdr:col>
      <xdr:colOff>331751</xdr:colOff>
      <xdr:row>1</xdr:row>
      <xdr:rowOff>487381</xdr:rowOff>
    </xdr:from>
    <xdr:to>
      <xdr:col>18</xdr:col>
      <xdr:colOff>1335959</xdr:colOff>
      <xdr:row>2</xdr:row>
      <xdr:rowOff>232443</xdr:rowOff>
    </xdr:to>
    <xdr:sp macro="" textlink="">
      <xdr:nvSpPr>
        <xdr:cNvPr id="5" name="TextBox 19">
          <a:extLst>
            <a:ext uri="{FF2B5EF4-FFF2-40B4-BE49-F238E27FC236}">
              <a16:creationId xmlns:a16="http://schemas.microsoft.com/office/drawing/2014/main" id="{5A5269A0-594A-4FCC-8F9E-9636417F39D4}"/>
            </a:ext>
          </a:extLst>
        </xdr:cNvPr>
        <xdr:cNvSpPr txBox="1"/>
      </xdr:nvSpPr>
      <xdr:spPr>
        <a:xfrm>
          <a:off x="17962526" y="630256"/>
          <a:ext cx="1004208" cy="297512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algn="ctr"/>
          <a:r>
            <a:rPr lang="es-MX" sz="1200">
              <a:solidFill>
                <a:schemeClr val="tx1">
                  <a:lumMod val="75000"/>
                  <a:lumOff val="25000"/>
                </a:schemeClr>
              </a:solidFill>
              <a:latin typeface="Century Gothic" panose="020B0502020202020204" pitchFamily="34" charset="0"/>
            </a:rPr>
            <a:t>Seguinte</a:t>
          </a:r>
        </a:p>
      </xdr:txBody>
    </xdr:sp>
    <xdr:clientData/>
  </xdr:twoCellAnchor>
  <xdr:twoCellAnchor>
    <xdr:from>
      <xdr:col>17</xdr:col>
      <xdr:colOff>307258</xdr:colOff>
      <xdr:row>1</xdr:row>
      <xdr:rowOff>476495</xdr:rowOff>
    </xdr:from>
    <xdr:to>
      <xdr:col>17</xdr:col>
      <xdr:colOff>1311466</xdr:colOff>
      <xdr:row>2</xdr:row>
      <xdr:rowOff>221557</xdr:rowOff>
    </xdr:to>
    <xdr:sp macro="" textlink="">
      <xdr:nvSpPr>
        <xdr:cNvPr id="6" name="TextBox 22">
          <a:extLst>
            <a:ext uri="{FF2B5EF4-FFF2-40B4-BE49-F238E27FC236}">
              <a16:creationId xmlns:a16="http://schemas.microsoft.com/office/drawing/2014/main" id="{F510AD11-7B2F-4950-91A5-86F8F3EB839E}"/>
            </a:ext>
          </a:extLst>
        </xdr:cNvPr>
        <xdr:cNvSpPr txBox="1"/>
      </xdr:nvSpPr>
      <xdr:spPr>
        <a:xfrm>
          <a:off x="16404508" y="619370"/>
          <a:ext cx="1004208" cy="297512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algn="ctr"/>
          <a:r>
            <a:rPr lang="es-MX" sz="1200">
              <a:solidFill>
                <a:schemeClr val="tx1">
                  <a:lumMod val="75000"/>
                  <a:lumOff val="25000"/>
                </a:schemeClr>
              </a:solidFill>
              <a:latin typeface="Century Gothic" panose="020B0502020202020204" pitchFamily="34" charset="0"/>
            </a:rPr>
            <a:t>Anterior</a:t>
          </a:r>
        </a:p>
      </xdr:txBody>
    </xdr:sp>
    <xdr:clientData/>
  </xdr:twoCellAnchor>
  <xdr:twoCellAnchor>
    <xdr:from>
      <xdr:col>18</xdr:col>
      <xdr:colOff>730442</xdr:colOff>
      <xdr:row>0</xdr:row>
      <xdr:rowOff>101773</xdr:rowOff>
    </xdr:from>
    <xdr:to>
      <xdr:col>18</xdr:col>
      <xdr:colOff>1111442</xdr:colOff>
      <xdr:row>1</xdr:row>
      <xdr:rowOff>446563</xdr:rowOff>
    </xdr:to>
    <xdr:sp macro="" textlink="">
      <xdr:nvSpPr>
        <xdr:cNvPr id="7" name="Isosceles Triangle 23">
          <a:hlinkClick xmlns:r="http://schemas.openxmlformats.org/officeDocument/2006/relationships" r:id="rId5"/>
          <a:extLst>
            <a:ext uri="{FF2B5EF4-FFF2-40B4-BE49-F238E27FC236}">
              <a16:creationId xmlns:a16="http://schemas.microsoft.com/office/drawing/2014/main" id="{1B65DC25-F94A-41CF-8C37-040CED367917}"/>
            </a:ext>
          </a:extLst>
        </xdr:cNvPr>
        <xdr:cNvSpPr/>
      </xdr:nvSpPr>
      <xdr:spPr>
        <a:xfrm rot="5400000">
          <a:off x="18307884" y="155106"/>
          <a:ext cx="487665" cy="381000"/>
        </a:xfrm>
        <a:prstGeom prst="triangle">
          <a:avLst/>
        </a:prstGeom>
        <a:solidFill>
          <a:schemeClr val="tx1">
            <a:lumMod val="75000"/>
            <a:lumOff val="25000"/>
          </a:schemeClr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marL="0" indent="0" algn="l"/>
          <a:endParaRPr lang="es-MX" sz="1100">
            <a:solidFill>
              <a:schemeClr val="lt1"/>
            </a:solidFill>
            <a:latin typeface="+mn-lt"/>
            <a:ea typeface="+mn-ea"/>
            <a:cs typeface="+mn-cs"/>
          </a:endParaRPr>
        </a:p>
      </xdr:txBody>
    </xdr:sp>
    <xdr:clientData/>
  </xdr:twoCellAnchor>
  <xdr:twoCellAnchor>
    <xdr:from>
      <xdr:col>17</xdr:col>
      <xdr:colOff>603277</xdr:colOff>
      <xdr:row>0</xdr:row>
      <xdr:rowOff>135420</xdr:rowOff>
    </xdr:from>
    <xdr:to>
      <xdr:col>17</xdr:col>
      <xdr:colOff>984277</xdr:colOff>
      <xdr:row>1</xdr:row>
      <xdr:rowOff>480210</xdr:rowOff>
    </xdr:to>
    <xdr:sp macro="" textlink="">
      <xdr:nvSpPr>
        <xdr:cNvPr id="8" name="Isosceles Triangle 25">
          <a:hlinkClick xmlns:r="http://schemas.openxmlformats.org/officeDocument/2006/relationships" r:id="rId6"/>
          <a:extLst>
            <a:ext uri="{FF2B5EF4-FFF2-40B4-BE49-F238E27FC236}">
              <a16:creationId xmlns:a16="http://schemas.microsoft.com/office/drawing/2014/main" id="{E3BDBFCD-C7A9-4101-9F12-3C07D5561798}"/>
            </a:ext>
          </a:extLst>
        </xdr:cNvPr>
        <xdr:cNvSpPr/>
      </xdr:nvSpPr>
      <xdr:spPr>
        <a:xfrm rot="16200000">
          <a:off x="16647194" y="188753"/>
          <a:ext cx="487665" cy="381000"/>
        </a:xfrm>
        <a:prstGeom prst="triangle">
          <a:avLst/>
        </a:prstGeom>
        <a:solidFill>
          <a:schemeClr val="tx1">
            <a:lumMod val="75000"/>
            <a:lumOff val="25000"/>
          </a:schemeClr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marL="0" indent="0" algn="l"/>
          <a:endParaRPr lang="es-MX" sz="1100">
            <a:solidFill>
              <a:schemeClr val="lt1"/>
            </a:solidFill>
            <a:latin typeface="+mn-lt"/>
            <a:ea typeface="+mn-ea"/>
            <a:cs typeface="+mn-cs"/>
          </a:endParaRPr>
        </a:p>
      </xdr:txBody>
    </xdr:sp>
    <xdr:clientData/>
  </xdr:twoCellAnchor>
  <xdr:twoCellAnchor>
    <xdr:from>
      <xdr:col>10</xdr:col>
      <xdr:colOff>0</xdr:colOff>
      <xdr:row>1</xdr:row>
      <xdr:rowOff>0</xdr:rowOff>
    </xdr:from>
    <xdr:to>
      <xdr:col>11</xdr:col>
      <xdr:colOff>369938</xdr:colOff>
      <xdr:row>1</xdr:row>
      <xdr:rowOff>293124</xdr:rowOff>
    </xdr:to>
    <xdr:sp macro="" textlink="">
      <xdr:nvSpPr>
        <xdr:cNvPr id="9" name="Retângulo 8">
          <a:hlinkClick xmlns:r="http://schemas.openxmlformats.org/officeDocument/2006/relationships" r:id="rId7"/>
          <a:extLst>
            <a:ext uri="{FF2B5EF4-FFF2-40B4-BE49-F238E27FC236}">
              <a16:creationId xmlns:a16="http://schemas.microsoft.com/office/drawing/2014/main" id="{FFEC67D7-E389-4025-AD46-79D38C5C533B}"/>
            </a:ext>
          </a:extLst>
        </xdr:cNvPr>
        <xdr:cNvSpPr/>
      </xdr:nvSpPr>
      <xdr:spPr>
        <a:xfrm>
          <a:off x="5362575" y="142875"/>
          <a:ext cx="1903463" cy="293124"/>
        </a:xfrm>
        <a:prstGeom prst="rect">
          <a:avLst/>
        </a:prstGeom>
        <a:solidFill>
          <a:schemeClr val="bg1"/>
        </a:solidFill>
        <a:ln>
          <a:solidFill>
            <a:schemeClr val="bg2">
              <a:lumMod val="75000"/>
            </a:schemeClr>
          </a:solidFill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ctr"/>
          <a:r>
            <a:rPr lang="pt-BR" sz="1600" b="1">
              <a:solidFill>
                <a:sysClr val="windowText" lastClr="000000"/>
              </a:solidFill>
              <a:latin typeface="Century Gothic" panose="020B0502020202020204" pitchFamily="34" charset="0"/>
            </a:rPr>
            <a:t>INSTRUÇÕES</a:t>
          </a:r>
        </a:p>
      </xdr:txBody>
    </xdr:sp>
    <xdr:clientData/>
  </xdr:twoCellAnchor>
  <xdr:twoCellAnchor>
    <xdr:from>
      <xdr:col>10</xdr:col>
      <xdr:colOff>349250</xdr:colOff>
      <xdr:row>1</xdr:row>
      <xdr:rowOff>428626</xdr:rowOff>
    </xdr:from>
    <xdr:to>
      <xdr:col>10</xdr:col>
      <xdr:colOff>1412875</xdr:colOff>
      <xdr:row>4</xdr:row>
      <xdr:rowOff>142875</xdr:rowOff>
    </xdr:to>
    <xdr:grpSp>
      <xdr:nvGrpSpPr>
        <xdr:cNvPr id="10" name="Agrupar 9">
          <a:hlinkClick xmlns:r="http://schemas.openxmlformats.org/officeDocument/2006/relationships" r:id="rId8"/>
          <a:extLst>
            <a:ext uri="{FF2B5EF4-FFF2-40B4-BE49-F238E27FC236}">
              <a16:creationId xmlns:a16="http://schemas.microsoft.com/office/drawing/2014/main" id="{F3094F9B-985D-4AD5-9C64-91919BE0B15A}"/>
            </a:ext>
          </a:extLst>
        </xdr:cNvPr>
        <xdr:cNvGrpSpPr/>
      </xdr:nvGrpSpPr>
      <xdr:grpSpPr>
        <a:xfrm>
          <a:off x="5967620" y="566669"/>
          <a:ext cx="1063625" cy="956641"/>
          <a:chOff x="5615420" y="476250"/>
          <a:chExt cx="909205" cy="829829"/>
        </a:xfrm>
      </xdr:grpSpPr>
      <xdr:sp macro="" textlink="">
        <xdr:nvSpPr>
          <xdr:cNvPr id="11" name="Elipse 10">
            <a:extLst>
              <a:ext uri="{FF2B5EF4-FFF2-40B4-BE49-F238E27FC236}">
                <a16:creationId xmlns:a16="http://schemas.microsoft.com/office/drawing/2014/main" id="{A0E49601-23DA-1640-E808-1C010DB2BD5A}"/>
              </a:ext>
            </a:extLst>
          </xdr:cNvPr>
          <xdr:cNvSpPr/>
        </xdr:nvSpPr>
        <xdr:spPr>
          <a:xfrm>
            <a:off x="5615420" y="476250"/>
            <a:ext cx="909205" cy="829829"/>
          </a:xfrm>
          <a:prstGeom prst="ellipse">
            <a:avLst/>
          </a:prstGeom>
          <a:solidFill>
            <a:schemeClr val="bg1"/>
          </a:solidFill>
          <a:ln>
            <a:noFill/>
          </a:ln>
          <a:effectLst>
            <a:outerShdw blurRad="63500" sx="102000" sy="102000" algn="ctr" rotWithShape="0">
              <a:prstClr val="black">
                <a:alpha val="40000"/>
              </a:prstClr>
            </a:outerShdw>
          </a:effectLst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b"/>
          <a:lstStyle/>
          <a:p>
            <a:pPr lvl="0" algn="ctr"/>
            <a:endParaRPr lang="pt-BR" sz="1100">
              <a:latin typeface="Century Gothic" panose="020B0502020202020204" pitchFamily="34" charset="0"/>
            </a:endParaRPr>
          </a:p>
        </xdr:txBody>
      </xdr:sp>
      <xdr:pic>
        <xdr:nvPicPr>
          <xdr:cNvPr id="12" name="Imagem 11">
            <a:extLst>
              <a:ext uri="{FF2B5EF4-FFF2-40B4-BE49-F238E27FC236}">
                <a16:creationId xmlns:a16="http://schemas.microsoft.com/office/drawing/2014/main" id="{67A29C2B-2242-285F-4224-105487CB7F79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9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5715000" y="523876"/>
            <a:ext cx="714375" cy="713042"/>
          </a:xfrm>
          <a:prstGeom prst="rect">
            <a:avLst/>
          </a:prstGeom>
        </xdr:spPr>
      </xdr:pic>
    </xdr:grpSp>
    <xdr:clientData/>
  </xdr:twoCellAnchor>
  <xdr:twoCellAnchor editAs="oneCell">
    <xdr:from>
      <xdr:col>10</xdr:col>
      <xdr:colOff>0</xdr:colOff>
      <xdr:row>26</xdr:row>
      <xdr:rowOff>1</xdr:rowOff>
    </xdr:from>
    <xdr:to>
      <xdr:col>12</xdr:col>
      <xdr:colOff>540728</xdr:colOff>
      <xdr:row>30</xdr:row>
      <xdr:rowOff>38101</xdr:rowOff>
    </xdr:to>
    <xdr:pic>
      <xdr:nvPicPr>
        <xdr:cNvPr id="13" name="Imagem 12">
          <a:extLst>
            <a:ext uri="{FF2B5EF4-FFF2-40B4-BE49-F238E27FC236}">
              <a16:creationId xmlns:a16="http://schemas.microsoft.com/office/drawing/2014/main" id="{BED99D87-37F9-C230-67FB-E152E809A9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5429250" y="13239751"/>
          <a:ext cx="3626828" cy="952500"/>
        </a:xfrm>
        <a:prstGeom prst="rect">
          <a:avLst/>
        </a:prstGeom>
      </xdr:spPr>
    </xdr:pic>
    <xdr:clientData/>
  </xdr:twoCellAnchor>
  <xdr:twoCellAnchor editAs="oneCell">
    <xdr:from>
      <xdr:col>8</xdr:col>
      <xdr:colOff>400050</xdr:colOff>
      <xdr:row>30</xdr:row>
      <xdr:rowOff>152400</xdr:rowOff>
    </xdr:from>
    <xdr:to>
      <xdr:col>12</xdr:col>
      <xdr:colOff>1066800</xdr:colOff>
      <xdr:row>34</xdr:row>
      <xdr:rowOff>16699</xdr:rowOff>
    </xdr:to>
    <xdr:pic>
      <xdr:nvPicPr>
        <xdr:cNvPr id="14" name="Imagem 13">
          <a:extLst>
            <a:ext uri="{FF2B5EF4-FFF2-40B4-BE49-F238E27FC236}">
              <a16:creationId xmlns:a16="http://schemas.microsoft.com/office/drawing/2014/main" id="{F1E59C60-AE6E-6D4B-7565-AE6DA23537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5257800" y="14306550"/>
          <a:ext cx="4324350" cy="778699"/>
        </a:xfrm>
        <a:prstGeom prst="rect">
          <a:avLst/>
        </a:prstGeom>
      </xdr:spPr>
    </xdr:pic>
    <xdr:clientData/>
  </xdr:twoCellAnchor>
  <xdr:twoCellAnchor editAs="oneCell">
    <xdr:from>
      <xdr:col>13</xdr:col>
      <xdr:colOff>95250</xdr:colOff>
      <xdr:row>25</xdr:row>
      <xdr:rowOff>2609851</xdr:rowOff>
    </xdr:from>
    <xdr:to>
      <xdr:col>15</xdr:col>
      <xdr:colOff>672945</xdr:colOff>
      <xdr:row>30</xdr:row>
      <xdr:rowOff>152401</xdr:rowOff>
    </xdr:to>
    <xdr:pic>
      <xdr:nvPicPr>
        <xdr:cNvPr id="16" name="Imagem 15">
          <a:extLst>
            <a:ext uri="{FF2B5EF4-FFF2-40B4-BE49-F238E27FC236}">
              <a16:creationId xmlns:a16="http://schemas.microsoft.com/office/drawing/2014/main" id="{1DA357C4-2FCC-1E8E-C494-F293CD81E6D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10153650" y="13201651"/>
          <a:ext cx="3663795" cy="1104900"/>
        </a:xfrm>
        <a:prstGeom prst="rect">
          <a:avLst/>
        </a:prstGeom>
      </xdr:spPr>
    </xdr:pic>
    <xdr:clientData/>
  </xdr:twoCellAnchor>
  <xdr:twoCellAnchor editAs="oneCell">
    <xdr:from>
      <xdr:col>16</xdr:col>
      <xdr:colOff>0</xdr:colOff>
      <xdr:row>26</xdr:row>
      <xdr:rowOff>1</xdr:rowOff>
    </xdr:from>
    <xdr:to>
      <xdr:col>17</xdr:col>
      <xdr:colOff>825038</xdr:colOff>
      <xdr:row>34</xdr:row>
      <xdr:rowOff>190501</xdr:rowOff>
    </xdr:to>
    <xdr:pic>
      <xdr:nvPicPr>
        <xdr:cNvPr id="17" name="Imagem 16">
          <a:extLst>
            <a:ext uri="{FF2B5EF4-FFF2-40B4-BE49-F238E27FC236}">
              <a16:creationId xmlns:a16="http://schemas.microsoft.com/office/drawing/2014/main" id="{2E333841-3B68-0B3C-7971-D91BC7C07AE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14687550" y="13239751"/>
          <a:ext cx="2368088" cy="2019300"/>
        </a:xfrm>
        <a:prstGeom prst="rect">
          <a:avLst/>
        </a:prstGeom>
      </xdr:spPr>
    </xdr:pic>
    <xdr:clientData/>
  </xdr:twoCellAnchor>
</xdr:wsDr>
</file>

<file path=xl/drawings/drawing55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168992</xdr:colOff>
      <xdr:row>1</xdr:row>
      <xdr:rowOff>76814</xdr:rowOff>
    </xdr:from>
    <xdr:to>
      <xdr:col>2</xdr:col>
      <xdr:colOff>1115684</xdr:colOff>
      <xdr:row>3</xdr:row>
      <xdr:rowOff>264968</xdr:rowOff>
    </xdr:to>
    <xdr:pic>
      <xdr:nvPicPr>
        <xdr:cNvPr id="2" name="Imagem 1">
          <a:extLst>
            <a:ext uri="{FF2B5EF4-FFF2-40B4-BE49-F238E27FC236}">
              <a16:creationId xmlns:a16="http://schemas.microsoft.com/office/drawing/2014/main" id="{D9A00BD6-64B4-4B81-A1F9-F8D641FE8D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69042" y="219689"/>
          <a:ext cx="946692" cy="988254"/>
        </a:xfrm>
        <a:prstGeom prst="rect">
          <a:avLst/>
        </a:prstGeom>
      </xdr:spPr>
    </xdr:pic>
    <xdr:clientData/>
  </xdr:twoCellAnchor>
  <xdr:oneCellAnchor>
    <xdr:from>
      <xdr:col>17</xdr:col>
      <xdr:colOff>1223949</xdr:colOff>
      <xdr:row>0</xdr:row>
      <xdr:rowOff>0</xdr:rowOff>
    </xdr:from>
    <xdr:ext cx="646896" cy="677573"/>
    <xdr:pic>
      <xdr:nvPicPr>
        <xdr:cNvPr id="3" name="Gráfico 2" descr="Início com preenchimento sólido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98DD43E4-DD5B-4626-A7E4-C25753C0AC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  <a:ext uri="{96DAC541-7B7A-43D3-8B79-37D633B846F1}">
              <asvg:svgBlip xmlns:asvg="http://schemas.microsoft.com/office/drawing/2016/SVG/main" r:embed="rId4"/>
            </a:ext>
          </a:extLst>
        </a:blip>
        <a:stretch>
          <a:fillRect/>
        </a:stretch>
      </xdr:blipFill>
      <xdr:spPr>
        <a:xfrm>
          <a:off x="17321199" y="0"/>
          <a:ext cx="646896" cy="677573"/>
        </a:xfrm>
        <a:prstGeom prst="rect">
          <a:avLst/>
        </a:prstGeom>
      </xdr:spPr>
    </xdr:pic>
    <xdr:clientData/>
  </xdr:oneCellAnchor>
  <xdr:twoCellAnchor>
    <xdr:from>
      <xdr:col>17</xdr:col>
      <xdr:colOff>1077423</xdr:colOff>
      <xdr:row>1</xdr:row>
      <xdr:rowOff>473774</xdr:rowOff>
    </xdr:from>
    <xdr:to>
      <xdr:col>18</xdr:col>
      <xdr:colOff>465102</xdr:colOff>
      <xdr:row>2</xdr:row>
      <xdr:rowOff>188024</xdr:rowOff>
    </xdr:to>
    <xdr:sp macro="" textlink="">
      <xdr:nvSpPr>
        <xdr:cNvPr id="4" name="TextBox 18">
          <a:extLst>
            <a:ext uri="{FF2B5EF4-FFF2-40B4-BE49-F238E27FC236}">
              <a16:creationId xmlns:a16="http://schemas.microsoft.com/office/drawing/2014/main" id="{FC51BA52-82A8-443E-B124-48720D12A1ED}"/>
            </a:ext>
          </a:extLst>
        </xdr:cNvPr>
        <xdr:cNvSpPr txBox="1"/>
      </xdr:nvSpPr>
      <xdr:spPr>
        <a:xfrm>
          <a:off x="17174673" y="616649"/>
          <a:ext cx="921204" cy="26670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algn="ctr"/>
          <a:r>
            <a:rPr lang="es-MX" sz="1200">
              <a:solidFill>
                <a:schemeClr val="tx1">
                  <a:lumMod val="75000"/>
                  <a:lumOff val="25000"/>
                </a:schemeClr>
              </a:solidFill>
              <a:latin typeface="Century Gothic" panose="020B0502020202020204" pitchFamily="34" charset="0"/>
            </a:rPr>
            <a:t>Inicio</a:t>
          </a:r>
        </a:p>
      </xdr:txBody>
    </xdr:sp>
    <xdr:clientData/>
  </xdr:twoCellAnchor>
  <xdr:twoCellAnchor>
    <xdr:from>
      <xdr:col>18</xdr:col>
      <xdr:colOff>331751</xdr:colOff>
      <xdr:row>1</xdr:row>
      <xdr:rowOff>487381</xdr:rowOff>
    </xdr:from>
    <xdr:to>
      <xdr:col>18</xdr:col>
      <xdr:colOff>1335959</xdr:colOff>
      <xdr:row>2</xdr:row>
      <xdr:rowOff>232443</xdr:rowOff>
    </xdr:to>
    <xdr:sp macro="" textlink="">
      <xdr:nvSpPr>
        <xdr:cNvPr id="5" name="TextBox 19">
          <a:extLst>
            <a:ext uri="{FF2B5EF4-FFF2-40B4-BE49-F238E27FC236}">
              <a16:creationId xmlns:a16="http://schemas.microsoft.com/office/drawing/2014/main" id="{E763AD01-8F70-4E68-9D5C-E22536B63A93}"/>
            </a:ext>
          </a:extLst>
        </xdr:cNvPr>
        <xdr:cNvSpPr txBox="1"/>
      </xdr:nvSpPr>
      <xdr:spPr>
        <a:xfrm>
          <a:off x="17962526" y="630256"/>
          <a:ext cx="1004208" cy="297512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algn="ctr"/>
          <a:r>
            <a:rPr lang="es-MX" sz="1200">
              <a:solidFill>
                <a:schemeClr val="tx1">
                  <a:lumMod val="75000"/>
                  <a:lumOff val="25000"/>
                </a:schemeClr>
              </a:solidFill>
              <a:latin typeface="Century Gothic" panose="020B0502020202020204" pitchFamily="34" charset="0"/>
            </a:rPr>
            <a:t>Seguinte</a:t>
          </a:r>
        </a:p>
      </xdr:txBody>
    </xdr:sp>
    <xdr:clientData/>
  </xdr:twoCellAnchor>
  <xdr:twoCellAnchor>
    <xdr:from>
      <xdr:col>17</xdr:col>
      <xdr:colOff>307258</xdr:colOff>
      <xdr:row>1</xdr:row>
      <xdr:rowOff>476495</xdr:rowOff>
    </xdr:from>
    <xdr:to>
      <xdr:col>17</xdr:col>
      <xdr:colOff>1311466</xdr:colOff>
      <xdr:row>2</xdr:row>
      <xdr:rowOff>221557</xdr:rowOff>
    </xdr:to>
    <xdr:sp macro="" textlink="">
      <xdr:nvSpPr>
        <xdr:cNvPr id="6" name="TextBox 22">
          <a:extLst>
            <a:ext uri="{FF2B5EF4-FFF2-40B4-BE49-F238E27FC236}">
              <a16:creationId xmlns:a16="http://schemas.microsoft.com/office/drawing/2014/main" id="{70EA4570-2EC9-44BC-B19E-466699CBB2E6}"/>
            </a:ext>
          </a:extLst>
        </xdr:cNvPr>
        <xdr:cNvSpPr txBox="1"/>
      </xdr:nvSpPr>
      <xdr:spPr>
        <a:xfrm>
          <a:off x="16404508" y="619370"/>
          <a:ext cx="1004208" cy="297512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algn="ctr"/>
          <a:r>
            <a:rPr lang="es-MX" sz="1200">
              <a:solidFill>
                <a:schemeClr val="tx1">
                  <a:lumMod val="75000"/>
                  <a:lumOff val="25000"/>
                </a:schemeClr>
              </a:solidFill>
              <a:latin typeface="Century Gothic" panose="020B0502020202020204" pitchFamily="34" charset="0"/>
            </a:rPr>
            <a:t>Anterior</a:t>
          </a:r>
        </a:p>
      </xdr:txBody>
    </xdr:sp>
    <xdr:clientData/>
  </xdr:twoCellAnchor>
  <xdr:twoCellAnchor>
    <xdr:from>
      <xdr:col>18</xdr:col>
      <xdr:colOff>730442</xdr:colOff>
      <xdr:row>0</xdr:row>
      <xdr:rowOff>101773</xdr:rowOff>
    </xdr:from>
    <xdr:to>
      <xdr:col>18</xdr:col>
      <xdr:colOff>1111442</xdr:colOff>
      <xdr:row>1</xdr:row>
      <xdr:rowOff>446563</xdr:rowOff>
    </xdr:to>
    <xdr:sp macro="" textlink="">
      <xdr:nvSpPr>
        <xdr:cNvPr id="7" name="Isosceles Triangle 23">
          <a:hlinkClick xmlns:r="http://schemas.openxmlformats.org/officeDocument/2006/relationships" r:id="rId5"/>
          <a:extLst>
            <a:ext uri="{FF2B5EF4-FFF2-40B4-BE49-F238E27FC236}">
              <a16:creationId xmlns:a16="http://schemas.microsoft.com/office/drawing/2014/main" id="{5B4E6E99-4275-4477-AB02-F76D11BBBCE9}"/>
            </a:ext>
          </a:extLst>
        </xdr:cNvPr>
        <xdr:cNvSpPr/>
      </xdr:nvSpPr>
      <xdr:spPr>
        <a:xfrm rot="5400000">
          <a:off x="18307884" y="155106"/>
          <a:ext cx="487665" cy="381000"/>
        </a:xfrm>
        <a:prstGeom prst="triangle">
          <a:avLst/>
        </a:prstGeom>
        <a:solidFill>
          <a:schemeClr val="tx1">
            <a:lumMod val="75000"/>
            <a:lumOff val="25000"/>
          </a:schemeClr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marL="0" indent="0" algn="l"/>
          <a:endParaRPr lang="es-MX" sz="1100">
            <a:solidFill>
              <a:schemeClr val="lt1"/>
            </a:solidFill>
            <a:latin typeface="+mn-lt"/>
            <a:ea typeface="+mn-ea"/>
            <a:cs typeface="+mn-cs"/>
          </a:endParaRPr>
        </a:p>
      </xdr:txBody>
    </xdr:sp>
    <xdr:clientData/>
  </xdr:twoCellAnchor>
  <xdr:twoCellAnchor>
    <xdr:from>
      <xdr:col>17</xdr:col>
      <xdr:colOff>603277</xdr:colOff>
      <xdr:row>0</xdr:row>
      <xdr:rowOff>135420</xdr:rowOff>
    </xdr:from>
    <xdr:to>
      <xdr:col>17</xdr:col>
      <xdr:colOff>984277</xdr:colOff>
      <xdr:row>1</xdr:row>
      <xdr:rowOff>480210</xdr:rowOff>
    </xdr:to>
    <xdr:sp macro="" textlink="">
      <xdr:nvSpPr>
        <xdr:cNvPr id="8" name="Isosceles Triangle 25">
          <a:hlinkClick xmlns:r="http://schemas.openxmlformats.org/officeDocument/2006/relationships" r:id="rId6"/>
          <a:extLst>
            <a:ext uri="{FF2B5EF4-FFF2-40B4-BE49-F238E27FC236}">
              <a16:creationId xmlns:a16="http://schemas.microsoft.com/office/drawing/2014/main" id="{C789ABCA-75DF-4B1C-B496-820847CC1EA2}"/>
            </a:ext>
          </a:extLst>
        </xdr:cNvPr>
        <xdr:cNvSpPr/>
      </xdr:nvSpPr>
      <xdr:spPr>
        <a:xfrm rot="16200000">
          <a:off x="16647194" y="188753"/>
          <a:ext cx="487665" cy="381000"/>
        </a:xfrm>
        <a:prstGeom prst="triangle">
          <a:avLst/>
        </a:prstGeom>
        <a:solidFill>
          <a:schemeClr val="tx1">
            <a:lumMod val="75000"/>
            <a:lumOff val="25000"/>
          </a:schemeClr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marL="0" indent="0" algn="l"/>
          <a:endParaRPr lang="es-MX" sz="1100">
            <a:solidFill>
              <a:schemeClr val="lt1"/>
            </a:solidFill>
            <a:latin typeface="+mn-lt"/>
            <a:ea typeface="+mn-ea"/>
            <a:cs typeface="+mn-cs"/>
          </a:endParaRPr>
        </a:p>
      </xdr:txBody>
    </xdr:sp>
    <xdr:clientData/>
  </xdr:twoCellAnchor>
  <xdr:twoCellAnchor>
    <xdr:from>
      <xdr:col>10</xdr:col>
      <xdr:colOff>0</xdr:colOff>
      <xdr:row>1</xdr:row>
      <xdr:rowOff>0</xdr:rowOff>
    </xdr:from>
    <xdr:to>
      <xdr:col>11</xdr:col>
      <xdr:colOff>369938</xdr:colOff>
      <xdr:row>1</xdr:row>
      <xdr:rowOff>293124</xdr:rowOff>
    </xdr:to>
    <xdr:sp macro="" textlink="">
      <xdr:nvSpPr>
        <xdr:cNvPr id="9" name="Retângulo 8">
          <a:hlinkClick xmlns:r="http://schemas.openxmlformats.org/officeDocument/2006/relationships" r:id="rId7"/>
          <a:extLst>
            <a:ext uri="{FF2B5EF4-FFF2-40B4-BE49-F238E27FC236}">
              <a16:creationId xmlns:a16="http://schemas.microsoft.com/office/drawing/2014/main" id="{F211924D-EB46-45E4-A967-87C598B75BDC}"/>
            </a:ext>
          </a:extLst>
        </xdr:cNvPr>
        <xdr:cNvSpPr/>
      </xdr:nvSpPr>
      <xdr:spPr>
        <a:xfrm>
          <a:off x="5362575" y="142875"/>
          <a:ext cx="1903463" cy="293124"/>
        </a:xfrm>
        <a:prstGeom prst="rect">
          <a:avLst/>
        </a:prstGeom>
        <a:solidFill>
          <a:schemeClr val="bg1"/>
        </a:solidFill>
        <a:ln>
          <a:solidFill>
            <a:schemeClr val="bg2">
              <a:lumMod val="75000"/>
            </a:schemeClr>
          </a:solidFill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ctr"/>
          <a:r>
            <a:rPr lang="pt-BR" sz="1600" b="1">
              <a:solidFill>
                <a:sysClr val="windowText" lastClr="000000"/>
              </a:solidFill>
              <a:latin typeface="Century Gothic" panose="020B0502020202020204" pitchFamily="34" charset="0"/>
            </a:rPr>
            <a:t>INSTRUÇÕES</a:t>
          </a:r>
        </a:p>
      </xdr:txBody>
    </xdr:sp>
    <xdr:clientData/>
  </xdr:twoCellAnchor>
  <xdr:twoCellAnchor>
    <xdr:from>
      <xdr:col>10</xdr:col>
      <xdr:colOff>349250</xdr:colOff>
      <xdr:row>1</xdr:row>
      <xdr:rowOff>428626</xdr:rowOff>
    </xdr:from>
    <xdr:to>
      <xdr:col>10</xdr:col>
      <xdr:colOff>1412875</xdr:colOff>
      <xdr:row>4</xdr:row>
      <xdr:rowOff>142875</xdr:rowOff>
    </xdr:to>
    <xdr:grpSp>
      <xdr:nvGrpSpPr>
        <xdr:cNvPr id="10" name="Agrupar 9">
          <a:hlinkClick xmlns:r="http://schemas.openxmlformats.org/officeDocument/2006/relationships" r:id="rId8"/>
          <a:extLst>
            <a:ext uri="{FF2B5EF4-FFF2-40B4-BE49-F238E27FC236}">
              <a16:creationId xmlns:a16="http://schemas.microsoft.com/office/drawing/2014/main" id="{B1ACB230-78FE-4B51-A6CC-DD5053A79140}"/>
            </a:ext>
          </a:extLst>
        </xdr:cNvPr>
        <xdr:cNvGrpSpPr/>
      </xdr:nvGrpSpPr>
      <xdr:grpSpPr>
        <a:xfrm>
          <a:off x="5988050" y="568326"/>
          <a:ext cx="1063625" cy="971549"/>
          <a:chOff x="5615420" y="476250"/>
          <a:chExt cx="909205" cy="829829"/>
        </a:xfrm>
      </xdr:grpSpPr>
      <xdr:sp macro="" textlink="">
        <xdr:nvSpPr>
          <xdr:cNvPr id="11" name="Elipse 10">
            <a:extLst>
              <a:ext uri="{FF2B5EF4-FFF2-40B4-BE49-F238E27FC236}">
                <a16:creationId xmlns:a16="http://schemas.microsoft.com/office/drawing/2014/main" id="{547157C5-1E93-8C33-B41B-1C3B6CF87331}"/>
              </a:ext>
            </a:extLst>
          </xdr:cNvPr>
          <xdr:cNvSpPr/>
        </xdr:nvSpPr>
        <xdr:spPr>
          <a:xfrm>
            <a:off x="5615420" y="476250"/>
            <a:ext cx="909205" cy="829829"/>
          </a:xfrm>
          <a:prstGeom prst="ellipse">
            <a:avLst/>
          </a:prstGeom>
          <a:solidFill>
            <a:schemeClr val="bg1"/>
          </a:solidFill>
          <a:ln>
            <a:noFill/>
          </a:ln>
          <a:effectLst>
            <a:outerShdw blurRad="63500" sx="102000" sy="102000" algn="ctr" rotWithShape="0">
              <a:prstClr val="black">
                <a:alpha val="40000"/>
              </a:prstClr>
            </a:outerShdw>
          </a:effectLst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b"/>
          <a:lstStyle/>
          <a:p>
            <a:pPr lvl="0" algn="ctr"/>
            <a:endParaRPr lang="pt-BR" sz="1100">
              <a:latin typeface="Century Gothic" panose="020B0502020202020204" pitchFamily="34" charset="0"/>
            </a:endParaRPr>
          </a:p>
        </xdr:txBody>
      </xdr:sp>
      <xdr:pic>
        <xdr:nvPicPr>
          <xdr:cNvPr id="12" name="Imagem 11">
            <a:extLst>
              <a:ext uri="{FF2B5EF4-FFF2-40B4-BE49-F238E27FC236}">
                <a16:creationId xmlns:a16="http://schemas.microsoft.com/office/drawing/2014/main" id="{B8AA5060-8ACA-29B7-E57D-4BB242D4CFF4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9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5715000" y="523876"/>
            <a:ext cx="714375" cy="713042"/>
          </a:xfrm>
          <a:prstGeom prst="rect">
            <a:avLst/>
          </a:prstGeom>
        </xdr:spPr>
      </xdr:pic>
    </xdr:grpSp>
    <xdr:clientData/>
  </xdr:twoCellAnchor>
  <xdr:twoCellAnchor editAs="oneCell">
    <xdr:from>
      <xdr:col>10</xdr:col>
      <xdr:colOff>1</xdr:colOff>
      <xdr:row>27</xdr:row>
      <xdr:rowOff>0</xdr:rowOff>
    </xdr:from>
    <xdr:to>
      <xdr:col>11</xdr:col>
      <xdr:colOff>145075</xdr:colOff>
      <xdr:row>33</xdr:row>
      <xdr:rowOff>114300</xdr:rowOff>
    </xdr:to>
    <xdr:pic>
      <xdr:nvPicPr>
        <xdr:cNvPr id="13" name="Imagem 12">
          <a:extLst>
            <a:ext uri="{FF2B5EF4-FFF2-40B4-BE49-F238E27FC236}">
              <a16:creationId xmlns:a16="http://schemas.microsoft.com/office/drawing/2014/main" id="{4D64FE19-2D7E-6E8B-A7FF-F3EE1E1300D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5429251" y="13468350"/>
          <a:ext cx="1688124" cy="1485900"/>
        </a:xfrm>
        <a:prstGeom prst="rect">
          <a:avLst/>
        </a:prstGeom>
      </xdr:spPr>
    </xdr:pic>
    <xdr:clientData/>
  </xdr:twoCellAnchor>
</xdr:wsDr>
</file>

<file path=xl/drawings/drawing56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168992</xdr:colOff>
      <xdr:row>1</xdr:row>
      <xdr:rowOff>76814</xdr:rowOff>
    </xdr:from>
    <xdr:to>
      <xdr:col>2</xdr:col>
      <xdr:colOff>1115684</xdr:colOff>
      <xdr:row>3</xdr:row>
      <xdr:rowOff>264968</xdr:rowOff>
    </xdr:to>
    <xdr:pic>
      <xdr:nvPicPr>
        <xdr:cNvPr id="2" name="Imagem 1">
          <a:extLst>
            <a:ext uri="{FF2B5EF4-FFF2-40B4-BE49-F238E27FC236}">
              <a16:creationId xmlns:a16="http://schemas.microsoft.com/office/drawing/2014/main" id="{441B5C6F-D3AA-493E-8C01-D523D6356A6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69042" y="219689"/>
          <a:ext cx="946692" cy="988254"/>
        </a:xfrm>
        <a:prstGeom prst="rect">
          <a:avLst/>
        </a:prstGeom>
      </xdr:spPr>
    </xdr:pic>
    <xdr:clientData/>
  </xdr:twoCellAnchor>
  <xdr:oneCellAnchor>
    <xdr:from>
      <xdr:col>17</xdr:col>
      <xdr:colOff>1223949</xdr:colOff>
      <xdr:row>0</xdr:row>
      <xdr:rowOff>0</xdr:rowOff>
    </xdr:from>
    <xdr:ext cx="646896" cy="677573"/>
    <xdr:pic>
      <xdr:nvPicPr>
        <xdr:cNvPr id="3" name="Gráfico 2" descr="Início com preenchimento sólido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D940AF19-FAFA-487B-86FE-36FD67B576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  <a:ext uri="{96DAC541-7B7A-43D3-8B79-37D633B846F1}">
              <asvg:svgBlip xmlns:asvg="http://schemas.microsoft.com/office/drawing/2016/SVG/main" r:embed="rId4"/>
            </a:ext>
          </a:extLst>
        </a:blip>
        <a:stretch>
          <a:fillRect/>
        </a:stretch>
      </xdr:blipFill>
      <xdr:spPr>
        <a:xfrm>
          <a:off x="17321199" y="0"/>
          <a:ext cx="646896" cy="677573"/>
        </a:xfrm>
        <a:prstGeom prst="rect">
          <a:avLst/>
        </a:prstGeom>
      </xdr:spPr>
    </xdr:pic>
    <xdr:clientData/>
  </xdr:oneCellAnchor>
  <xdr:twoCellAnchor>
    <xdr:from>
      <xdr:col>17</xdr:col>
      <xdr:colOff>1077423</xdr:colOff>
      <xdr:row>1</xdr:row>
      <xdr:rowOff>473774</xdr:rowOff>
    </xdr:from>
    <xdr:to>
      <xdr:col>18</xdr:col>
      <xdr:colOff>465102</xdr:colOff>
      <xdr:row>2</xdr:row>
      <xdr:rowOff>188024</xdr:rowOff>
    </xdr:to>
    <xdr:sp macro="" textlink="">
      <xdr:nvSpPr>
        <xdr:cNvPr id="4" name="TextBox 18">
          <a:extLst>
            <a:ext uri="{FF2B5EF4-FFF2-40B4-BE49-F238E27FC236}">
              <a16:creationId xmlns:a16="http://schemas.microsoft.com/office/drawing/2014/main" id="{C5448BAD-307F-44CC-8804-24D91036CFDD}"/>
            </a:ext>
          </a:extLst>
        </xdr:cNvPr>
        <xdr:cNvSpPr txBox="1"/>
      </xdr:nvSpPr>
      <xdr:spPr>
        <a:xfrm>
          <a:off x="17174673" y="616649"/>
          <a:ext cx="921204" cy="26670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algn="ctr"/>
          <a:r>
            <a:rPr lang="es-MX" sz="1200">
              <a:solidFill>
                <a:schemeClr val="tx1">
                  <a:lumMod val="75000"/>
                  <a:lumOff val="25000"/>
                </a:schemeClr>
              </a:solidFill>
              <a:latin typeface="Century Gothic" panose="020B0502020202020204" pitchFamily="34" charset="0"/>
            </a:rPr>
            <a:t>Inicio</a:t>
          </a:r>
        </a:p>
      </xdr:txBody>
    </xdr:sp>
    <xdr:clientData/>
  </xdr:twoCellAnchor>
  <xdr:twoCellAnchor>
    <xdr:from>
      <xdr:col>18</xdr:col>
      <xdr:colOff>331751</xdr:colOff>
      <xdr:row>1</xdr:row>
      <xdr:rowOff>487381</xdr:rowOff>
    </xdr:from>
    <xdr:to>
      <xdr:col>18</xdr:col>
      <xdr:colOff>1335959</xdr:colOff>
      <xdr:row>2</xdr:row>
      <xdr:rowOff>232443</xdr:rowOff>
    </xdr:to>
    <xdr:sp macro="" textlink="">
      <xdr:nvSpPr>
        <xdr:cNvPr id="5" name="TextBox 19">
          <a:extLst>
            <a:ext uri="{FF2B5EF4-FFF2-40B4-BE49-F238E27FC236}">
              <a16:creationId xmlns:a16="http://schemas.microsoft.com/office/drawing/2014/main" id="{3F60F5E2-FC6A-4DBC-8C49-3332725C29C7}"/>
            </a:ext>
          </a:extLst>
        </xdr:cNvPr>
        <xdr:cNvSpPr txBox="1"/>
      </xdr:nvSpPr>
      <xdr:spPr>
        <a:xfrm>
          <a:off x="17962526" y="630256"/>
          <a:ext cx="1004208" cy="297512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algn="ctr"/>
          <a:r>
            <a:rPr lang="es-MX" sz="1200">
              <a:solidFill>
                <a:schemeClr val="tx1">
                  <a:lumMod val="75000"/>
                  <a:lumOff val="25000"/>
                </a:schemeClr>
              </a:solidFill>
              <a:latin typeface="Century Gothic" panose="020B0502020202020204" pitchFamily="34" charset="0"/>
            </a:rPr>
            <a:t>Seguinte</a:t>
          </a:r>
        </a:p>
      </xdr:txBody>
    </xdr:sp>
    <xdr:clientData/>
  </xdr:twoCellAnchor>
  <xdr:twoCellAnchor>
    <xdr:from>
      <xdr:col>17</xdr:col>
      <xdr:colOff>307258</xdr:colOff>
      <xdr:row>1</xdr:row>
      <xdr:rowOff>476495</xdr:rowOff>
    </xdr:from>
    <xdr:to>
      <xdr:col>17</xdr:col>
      <xdr:colOff>1311466</xdr:colOff>
      <xdr:row>2</xdr:row>
      <xdr:rowOff>221557</xdr:rowOff>
    </xdr:to>
    <xdr:sp macro="" textlink="">
      <xdr:nvSpPr>
        <xdr:cNvPr id="6" name="TextBox 22">
          <a:extLst>
            <a:ext uri="{FF2B5EF4-FFF2-40B4-BE49-F238E27FC236}">
              <a16:creationId xmlns:a16="http://schemas.microsoft.com/office/drawing/2014/main" id="{586D91ED-0993-490A-86E4-90C387C1E7F5}"/>
            </a:ext>
          </a:extLst>
        </xdr:cNvPr>
        <xdr:cNvSpPr txBox="1"/>
      </xdr:nvSpPr>
      <xdr:spPr>
        <a:xfrm>
          <a:off x="16404508" y="619370"/>
          <a:ext cx="1004208" cy="297512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algn="ctr"/>
          <a:r>
            <a:rPr lang="es-MX" sz="1200">
              <a:solidFill>
                <a:schemeClr val="tx1">
                  <a:lumMod val="75000"/>
                  <a:lumOff val="25000"/>
                </a:schemeClr>
              </a:solidFill>
              <a:latin typeface="Century Gothic" panose="020B0502020202020204" pitchFamily="34" charset="0"/>
            </a:rPr>
            <a:t>Anterior</a:t>
          </a:r>
        </a:p>
      </xdr:txBody>
    </xdr:sp>
    <xdr:clientData/>
  </xdr:twoCellAnchor>
  <xdr:twoCellAnchor>
    <xdr:from>
      <xdr:col>18</xdr:col>
      <xdr:colOff>730442</xdr:colOff>
      <xdr:row>0</xdr:row>
      <xdr:rowOff>101773</xdr:rowOff>
    </xdr:from>
    <xdr:to>
      <xdr:col>18</xdr:col>
      <xdr:colOff>1111442</xdr:colOff>
      <xdr:row>1</xdr:row>
      <xdr:rowOff>446563</xdr:rowOff>
    </xdr:to>
    <xdr:sp macro="" textlink="">
      <xdr:nvSpPr>
        <xdr:cNvPr id="7" name="Isosceles Triangle 23">
          <a:hlinkClick xmlns:r="http://schemas.openxmlformats.org/officeDocument/2006/relationships" r:id="rId5"/>
          <a:extLst>
            <a:ext uri="{FF2B5EF4-FFF2-40B4-BE49-F238E27FC236}">
              <a16:creationId xmlns:a16="http://schemas.microsoft.com/office/drawing/2014/main" id="{E55F6F3A-F9F6-4DB1-A853-60ADDEA5EFD7}"/>
            </a:ext>
          </a:extLst>
        </xdr:cNvPr>
        <xdr:cNvSpPr/>
      </xdr:nvSpPr>
      <xdr:spPr>
        <a:xfrm rot="5400000">
          <a:off x="18307884" y="155106"/>
          <a:ext cx="487665" cy="381000"/>
        </a:xfrm>
        <a:prstGeom prst="triangle">
          <a:avLst/>
        </a:prstGeom>
        <a:solidFill>
          <a:schemeClr val="tx1">
            <a:lumMod val="75000"/>
            <a:lumOff val="25000"/>
          </a:schemeClr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marL="0" indent="0" algn="l"/>
          <a:endParaRPr lang="es-MX" sz="1100">
            <a:solidFill>
              <a:schemeClr val="lt1"/>
            </a:solidFill>
            <a:latin typeface="+mn-lt"/>
            <a:ea typeface="+mn-ea"/>
            <a:cs typeface="+mn-cs"/>
          </a:endParaRPr>
        </a:p>
      </xdr:txBody>
    </xdr:sp>
    <xdr:clientData/>
  </xdr:twoCellAnchor>
  <xdr:twoCellAnchor>
    <xdr:from>
      <xdr:col>17</xdr:col>
      <xdr:colOff>603277</xdr:colOff>
      <xdr:row>0</xdr:row>
      <xdr:rowOff>135420</xdr:rowOff>
    </xdr:from>
    <xdr:to>
      <xdr:col>17</xdr:col>
      <xdr:colOff>984277</xdr:colOff>
      <xdr:row>1</xdr:row>
      <xdr:rowOff>480210</xdr:rowOff>
    </xdr:to>
    <xdr:sp macro="" textlink="">
      <xdr:nvSpPr>
        <xdr:cNvPr id="8" name="Isosceles Triangle 25">
          <a:hlinkClick xmlns:r="http://schemas.openxmlformats.org/officeDocument/2006/relationships" r:id="rId6"/>
          <a:extLst>
            <a:ext uri="{FF2B5EF4-FFF2-40B4-BE49-F238E27FC236}">
              <a16:creationId xmlns:a16="http://schemas.microsoft.com/office/drawing/2014/main" id="{28517DF6-5988-4431-AAF9-4EB575B1650D}"/>
            </a:ext>
          </a:extLst>
        </xdr:cNvPr>
        <xdr:cNvSpPr/>
      </xdr:nvSpPr>
      <xdr:spPr>
        <a:xfrm rot="16200000">
          <a:off x="16647194" y="188753"/>
          <a:ext cx="487665" cy="381000"/>
        </a:xfrm>
        <a:prstGeom prst="triangle">
          <a:avLst/>
        </a:prstGeom>
        <a:solidFill>
          <a:schemeClr val="tx1">
            <a:lumMod val="75000"/>
            <a:lumOff val="25000"/>
          </a:schemeClr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marL="0" indent="0" algn="l"/>
          <a:endParaRPr lang="es-MX" sz="1100">
            <a:solidFill>
              <a:schemeClr val="lt1"/>
            </a:solidFill>
            <a:latin typeface="+mn-lt"/>
            <a:ea typeface="+mn-ea"/>
            <a:cs typeface="+mn-cs"/>
          </a:endParaRPr>
        </a:p>
      </xdr:txBody>
    </xdr:sp>
    <xdr:clientData/>
  </xdr:twoCellAnchor>
  <xdr:twoCellAnchor>
    <xdr:from>
      <xdr:col>10</xdr:col>
      <xdr:colOff>0</xdr:colOff>
      <xdr:row>1</xdr:row>
      <xdr:rowOff>0</xdr:rowOff>
    </xdr:from>
    <xdr:to>
      <xdr:col>11</xdr:col>
      <xdr:colOff>369938</xdr:colOff>
      <xdr:row>1</xdr:row>
      <xdr:rowOff>293124</xdr:rowOff>
    </xdr:to>
    <xdr:sp macro="" textlink="">
      <xdr:nvSpPr>
        <xdr:cNvPr id="9" name="Retângulo 8">
          <a:hlinkClick xmlns:r="http://schemas.openxmlformats.org/officeDocument/2006/relationships" r:id="rId7"/>
          <a:extLst>
            <a:ext uri="{FF2B5EF4-FFF2-40B4-BE49-F238E27FC236}">
              <a16:creationId xmlns:a16="http://schemas.microsoft.com/office/drawing/2014/main" id="{962C7FBF-8A04-473E-9426-2344A1A15BB5}"/>
            </a:ext>
          </a:extLst>
        </xdr:cNvPr>
        <xdr:cNvSpPr/>
      </xdr:nvSpPr>
      <xdr:spPr>
        <a:xfrm>
          <a:off x="5362575" y="142875"/>
          <a:ext cx="1903463" cy="293124"/>
        </a:xfrm>
        <a:prstGeom prst="rect">
          <a:avLst/>
        </a:prstGeom>
        <a:solidFill>
          <a:schemeClr val="bg1"/>
        </a:solidFill>
        <a:ln>
          <a:solidFill>
            <a:schemeClr val="bg2">
              <a:lumMod val="75000"/>
            </a:schemeClr>
          </a:solidFill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ctr"/>
          <a:r>
            <a:rPr lang="pt-BR" sz="1600" b="1">
              <a:solidFill>
                <a:sysClr val="windowText" lastClr="000000"/>
              </a:solidFill>
              <a:latin typeface="Century Gothic" panose="020B0502020202020204" pitchFamily="34" charset="0"/>
            </a:rPr>
            <a:t>INSTRUÇÕES</a:t>
          </a:r>
        </a:p>
      </xdr:txBody>
    </xdr:sp>
    <xdr:clientData/>
  </xdr:twoCellAnchor>
  <xdr:twoCellAnchor>
    <xdr:from>
      <xdr:col>10</xdr:col>
      <xdr:colOff>349250</xdr:colOff>
      <xdr:row>1</xdr:row>
      <xdr:rowOff>428626</xdr:rowOff>
    </xdr:from>
    <xdr:to>
      <xdr:col>10</xdr:col>
      <xdr:colOff>1412875</xdr:colOff>
      <xdr:row>4</xdr:row>
      <xdr:rowOff>142875</xdr:rowOff>
    </xdr:to>
    <xdr:grpSp>
      <xdr:nvGrpSpPr>
        <xdr:cNvPr id="10" name="Agrupar 9">
          <a:hlinkClick xmlns:r="http://schemas.openxmlformats.org/officeDocument/2006/relationships" r:id="rId8"/>
          <a:extLst>
            <a:ext uri="{FF2B5EF4-FFF2-40B4-BE49-F238E27FC236}">
              <a16:creationId xmlns:a16="http://schemas.microsoft.com/office/drawing/2014/main" id="{C82E967E-459E-48B9-AE2A-A1225AA60573}"/>
            </a:ext>
          </a:extLst>
        </xdr:cNvPr>
        <xdr:cNvGrpSpPr/>
      </xdr:nvGrpSpPr>
      <xdr:grpSpPr>
        <a:xfrm>
          <a:off x="5993694" y="569737"/>
          <a:ext cx="1063625" cy="960731"/>
          <a:chOff x="5615420" y="476250"/>
          <a:chExt cx="909205" cy="829829"/>
        </a:xfrm>
      </xdr:grpSpPr>
      <xdr:sp macro="" textlink="">
        <xdr:nvSpPr>
          <xdr:cNvPr id="11" name="Elipse 10">
            <a:extLst>
              <a:ext uri="{FF2B5EF4-FFF2-40B4-BE49-F238E27FC236}">
                <a16:creationId xmlns:a16="http://schemas.microsoft.com/office/drawing/2014/main" id="{F80C406E-D7F9-3C86-7DB7-87810ED42134}"/>
              </a:ext>
            </a:extLst>
          </xdr:cNvPr>
          <xdr:cNvSpPr/>
        </xdr:nvSpPr>
        <xdr:spPr>
          <a:xfrm>
            <a:off x="5615420" y="476250"/>
            <a:ext cx="909205" cy="829829"/>
          </a:xfrm>
          <a:prstGeom prst="ellipse">
            <a:avLst/>
          </a:prstGeom>
          <a:solidFill>
            <a:schemeClr val="bg1"/>
          </a:solidFill>
          <a:ln>
            <a:noFill/>
          </a:ln>
          <a:effectLst>
            <a:outerShdw blurRad="63500" sx="102000" sy="102000" algn="ctr" rotWithShape="0">
              <a:prstClr val="black">
                <a:alpha val="40000"/>
              </a:prstClr>
            </a:outerShdw>
          </a:effectLst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b"/>
          <a:lstStyle/>
          <a:p>
            <a:pPr lvl="0" algn="ctr"/>
            <a:endParaRPr lang="pt-BR" sz="1100">
              <a:latin typeface="Century Gothic" panose="020B0502020202020204" pitchFamily="34" charset="0"/>
            </a:endParaRPr>
          </a:p>
        </xdr:txBody>
      </xdr:sp>
      <xdr:pic>
        <xdr:nvPicPr>
          <xdr:cNvPr id="12" name="Imagem 11">
            <a:extLst>
              <a:ext uri="{FF2B5EF4-FFF2-40B4-BE49-F238E27FC236}">
                <a16:creationId xmlns:a16="http://schemas.microsoft.com/office/drawing/2014/main" id="{1D694FE2-D529-20D1-47D5-D0F720188C9E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9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5715000" y="523876"/>
            <a:ext cx="714375" cy="713042"/>
          </a:xfrm>
          <a:prstGeom prst="rect">
            <a:avLst/>
          </a:prstGeom>
        </xdr:spPr>
      </xdr:pic>
    </xdr:grpSp>
    <xdr:clientData/>
  </xdr:twoCellAnchor>
  <xdr:twoCellAnchor editAs="oneCell">
    <xdr:from>
      <xdr:col>10</xdr:col>
      <xdr:colOff>0</xdr:colOff>
      <xdr:row>26</xdr:row>
      <xdr:rowOff>1</xdr:rowOff>
    </xdr:from>
    <xdr:to>
      <xdr:col>12</xdr:col>
      <xdr:colOff>577307</xdr:colOff>
      <xdr:row>32</xdr:row>
      <xdr:rowOff>171451</xdr:rowOff>
    </xdr:to>
    <xdr:pic>
      <xdr:nvPicPr>
        <xdr:cNvPr id="13" name="Imagem 12">
          <a:extLst>
            <a:ext uri="{FF2B5EF4-FFF2-40B4-BE49-F238E27FC236}">
              <a16:creationId xmlns:a16="http://schemas.microsoft.com/office/drawing/2014/main" id="{478E8FD3-464B-7A54-5D8D-B9D24244274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5429250" y="13239751"/>
          <a:ext cx="3663407" cy="1543050"/>
        </a:xfrm>
        <a:prstGeom prst="rect">
          <a:avLst/>
        </a:prstGeom>
      </xdr:spPr>
    </xdr:pic>
    <xdr:clientData/>
  </xdr:twoCellAnchor>
  <xdr:twoCellAnchor editAs="oneCell">
    <xdr:from>
      <xdr:col>9</xdr:col>
      <xdr:colOff>114300</xdr:colOff>
      <xdr:row>33</xdr:row>
      <xdr:rowOff>1</xdr:rowOff>
    </xdr:from>
    <xdr:to>
      <xdr:col>12</xdr:col>
      <xdr:colOff>343486</xdr:colOff>
      <xdr:row>40</xdr:row>
      <xdr:rowOff>57151</xdr:rowOff>
    </xdr:to>
    <xdr:pic>
      <xdr:nvPicPr>
        <xdr:cNvPr id="14" name="Imagem 13">
          <a:extLst>
            <a:ext uri="{FF2B5EF4-FFF2-40B4-BE49-F238E27FC236}">
              <a16:creationId xmlns:a16="http://schemas.microsoft.com/office/drawing/2014/main" id="{AE3266B4-95D3-300D-F4FF-DD2E5B2634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5391150" y="14839951"/>
          <a:ext cx="3467686" cy="1657350"/>
        </a:xfrm>
        <a:prstGeom prst="rect">
          <a:avLst/>
        </a:prstGeom>
      </xdr:spPr>
    </xdr:pic>
    <xdr:clientData/>
  </xdr:twoCellAnchor>
</xdr:wsDr>
</file>

<file path=xl/drawings/drawing57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168992</xdr:colOff>
      <xdr:row>1</xdr:row>
      <xdr:rowOff>76814</xdr:rowOff>
    </xdr:from>
    <xdr:to>
      <xdr:col>2</xdr:col>
      <xdr:colOff>1115684</xdr:colOff>
      <xdr:row>3</xdr:row>
      <xdr:rowOff>264968</xdr:rowOff>
    </xdr:to>
    <xdr:pic>
      <xdr:nvPicPr>
        <xdr:cNvPr id="2" name="Imagem 1">
          <a:extLst>
            <a:ext uri="{FF2B5EF4-FFF2-40B4-BE49-F238E27FC236}">
              <a16:creationId xmlns:a16="http://schemas.microsoft.com/office/drawing/2014/main" id="{AA399B33-A794-4981-BF7B-B7EB7F71C9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69042" y="219689"/>
          <a:ext cx="946692" cy="988254"/>
        </a:xfrm>
        <a:prstGeom prst="rect">
          <a:avLst/>
        </a:prstGeom>
      </xdr:spPr>
    </xdr:pic>
    <xdr:clientData/>
  </xdr:twoCellAnchor>
  <xdr:oneCellAnchor>
    <xdr:from>
      <xdr:col>17</xdr:col>
      <xdr:colOff>1223949</xdr:colOff>
      <xdr:row>0</xdr:row>
      <xdr:rowOff>0</xdr:rowOff>
    </xdr:from>
    <xdr:ext cx="646896" cy="677573"/>
    <xdr:pic>
      <xdr:nvPicPr>
        <xdr:cNvPr id="3" name="Gráfico 2" descr="Início com preenchimento sólido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8A453117-F7CD-4F52-88E4-05D3129858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  <a:ext uri="{96DAC541-7B7A-43D3-8B79-37D633B846F1}">
              <asvg:svgBlip xmlns:asvg="http://schemas.microsoft.com/office/drawing/2016/SVG/main" r:embed="rId4"/>
            </a:ext>
          </a:extLst>
        </a:blip>
        <a:stretch>
          <a:fillRect/>
        </a:stretch>
      </xdr:blipFill>
      <xdr:spPr>
        <a:xfrm>
          <a:off x="17321199" y="0"/>
          <a:ext cx="646896" cy="677573"/>
        </a:xfrm>
        <a:prstGeom prst="rect">
          <a:avLst/>
        </a:prstGeom>
      </xdr:spPr>
    </xdr:pic>
    <xdr:clientData/>
  </xdr:oneCellAnchor>
  <xdr:twoCellAnchor>
    <xdr:from>
      <xdr:col>17</xdr:col>
      <xdr:colOff>1077423</xdr:colOff>
      <xdr:row>1</xdr:row>
      <xdr:rowOff>473774</xdr:rowOff>
    </xdr:from>
    <xdr:to>
      <xdr:col>18</xdr:col>
      <xdr:colOff>465102</xdr:colOff>
      <xdr:row>2</xdr:row>
      <xdr:rowOff>188024</xdr:rowOff>
    </xdr:to>
    <xdr:sp macro="" textlink="">
      <xdr:nvSpPr>
        <xdr:cNvPr id="4" name="TextBox 18">
          <a:extLst>
            <a:ext uri="{FF2B5EF4-FFF2-40B4-BE49-F238E27FC236}">
              <a16:creationId xmlns:a16="http://schemas.microsoft.com/office/drawing/2014/main" id="{7E11EA94-9DE4-4556-B494-D8C3B462F5EC}"/>
            </a:ext>
          </a:extLst>
        </xdr:cNvPr>
        <xdr:cNvSpPr txBox="1"/>
      </xdr:nvSpPr>
      <xdr:spPr>
        <a:xfrm>
          <a:off x="17174673" y="616649"/>
          <a:ext cx="921204" cy="26670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algn="ctr"/>
          <a:r>
            <a:rPr lang="es-MX" sz="1200">
              <a:solidFill>
                <a:schemeClr val="tx1">
                  <a:lumMod val="75000"/>
                  <a:lumOff val="25000"/>
                </a:schemeClr>
              </a:solidFill>
              <a:latin typeface="Century Gothic" panose="020B0502020202020204" pitchFamily="34" charset="0"/>
            </a:rPr>
            <a:t>Inicio</a:t>
          </a:r>
        </a:p>
      </xdr:txBody>
    </xdr:sp>
    <xdr:clientData/>
  </xdr:twoCellAnchor>
  <xdr:twoCellAnchor>
    <xdr:from>
      <xdr:col>18</xdr:col>
      <xdr:colOff>331751</xdr:colOff>
      <xdr:row>1</xdr:row>
      <xdr:rowOff>487381</xdr:rowOff>
    </xdr:from>
    <xdr:to>
      <xdr:col>18</xdr:col>
      <xdr:colOff>1335959</xdr:colOff>
      <xdr:row>2</xdr:row>
      <xdr:rowOff>232443</xdr:rowOff>
    </xdr:to>
    <xdr:sp macro="" textlink="">
      <xdr:nvSpPr>
        <xdr:cNvPr id="5" name="TextBox 19">
          <a:extLst>
            <a:ext uri="{FF2B5EF4-FFF2-40B4-BE49-F238E27FC236}">
              <a16:creationId xmlns:a16="http://schemas.microsoft.com/office/drawing/2014/main" id="{9D09FE09-ACCC-42D3-A855-C51B4652B7D9}"/>
            </a:ext>
          </a:extLst>
        </xdr:cNvPr>
        <xdr:cNvSpPr txBox="1"/>
      </xdr:nvSpPr>
      <xdr:spPr>
        <a:xfrm>
          <a:off x="17962526" y="630256"/>
          <a:ext cx="1004208" cy="297512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algn="ctr"/>
          <a:r>
            <a:rPr lang="es-MX" sz="1200">
              <a:solidFill>
                <a:schemeClr val="tx1">
                  <a:lumMod val="75000"/>
                  <a:lumOff val="25000"/>
                </a:schemeClr>
              </a:solidFill>
              <a:latin typeface="Century Gothic" panose="020B0502020202020204" pitchFamily="34" charset="0"/>
            </a:rPr>
            <a:t>Seguinte</a:t>
          </a:r>
        </a:p>
      </xdr:txBody>
    </xdr:sp>
    <xdr:clientData/>
  </xdr:twoCellAnchor>
  <xdr:twoCellAnchor>
    <xdr:from>
      <xdr:col>17</xdr:col>
      <xdr:colOff>307258</xdr:colOff>
      <xdr:row>1</xdr:row>
      <xdr:rowOff>476495</xdr:rowOff>
    </xdr:from>
    <xdr:to>
      <xdr:col>17</xdr:col>
      <xdr:colOff>1311466</xdr:colOff>
      <xdr:row>2</xdr:row>
      <xdr:rowOff>221557</xdr:rowOff>
    </xdr:to>
    <xdr:sp macro="" textlink="">
      <xdr:nvSpPr>
        <xdr:cNvPr id="6" name="TextBox 22">
          <a:extLst>
            <a:ext uri="{FF2B5EF4-FFF2-40B4-BE49-F238E27FC236}">
              <a16:creationId xmlns:a16="http://schemas.microsoft.com/office/drawing/2014/main" id="{D158EF88-EEF3-4025-B0B2-4F37D97576E5}"/>
            </a:ext>
          </a:extLst>
        </xdr:cNvPr>
        <xdr:cNvSpPr txBox="1"/>
      </xdr:nvSpPr>
      <xdr:spPr>
        <a:xfrm>
          <a:off x="16404508" y="619370"/>
          <a:ext cx="1004208" cy="297512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algn="ctr"/>
          <a:r>
            <a:rPr lang="es-MX" sz="1200">
              <a:solidFill>
                <a:schemeClr val="tx1">
                  <a:lumMod val="75000"/>
                  <a:lumOff val="25000"/>
                </a:schemeClr>
              </a:solidFill>
              <a:latin typeface="Century Gothic" panose="020B0502020202020204" pitchFamily="34" charset="0"/>
            </a:rPr>
            <a:t>Anterior</a:t>
          </a:r>
        </a:p>
      </xdr:txBody>
    </xdr:sp>
    <xdr:clientData/>
  </xdr:twoCellAnchor>
  <xdr:twoCellAnchor>
    <xdr:from>
      <xdr:col>18</xdr:col>
      <xdr:colOff>730442</xdr:colOff>
      <xdr:row>0</xdr:row>
      <xdr:rowOff>101773</xdr:rowOff>
    </xdr:from>
    <xdr:to>
      <xdr:col>18</xdr:col>
      <xdr:colOff>1111442</xdr:colOff>
      <xdr:row>1</xdr:row>
      <xdr:rowOff>446563</xdr:rowOff>
    </xdr:to>
    <xdr:sp macro="" textlink="">
      <xdr:nvSpPr>
        <xdr:cNvPr id="7" name="Isosceles Triangle 23">
          <a:hlinkClick xmlns:r="http://schemas.openxmlformats.org/officeDocument/2006/relationships" r:id="rId5"/>
          <a:extLst>
            <a:ext uri="{FF2B5EF4-FFF2-40B4-BE49-F238E27FC236}">
              <a16:creationId xmlns:a16="http://schemas.microsoft.com/office/drawing/2014/main" id="{3A7ED550-687C-4BD0-A673-C0055F62F69C}"/>
            </a:ext>
          </a:extLst>
        </xdr:cNvPr>
        <xdr:cNvSpPr/>
      </xdr:nvSpPr>
      <xdr:spPr>
        <a:xfrm rot="5400000">
          <a:off x="18307884" y="155106"/>
          <a:ext cx="487665" cy="381000"/>
        </a:xfrm>
        <a:prstGeom prst="triangle">
          <a:avLst/>
        </a:prstGeom>
        <a:solidFill>
          <a:schemeClr val="tx1">
            <a:lumMod val="75000"/>
            <a:lumOff val="25000"/>
          </a:schemeClr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marL="0" indent="0" algn="l"/>
          <a:endParaRPr lang="es-MX" sz="1100">
            <a:solidFill>
              <a:schemeClr val="lt1"/>
            </a:solidFill>
            <a:latin typeface="+mn-lt"/>
            <a:ea typeface="+mn-ea"/>
            <a:cs typeface="+mn-cs"/>
          </a:endParaRPr>
        </a:p>
      </xdr:txBody>
    </xdr:sp>
    <xdr:clientData/>
  </xdr:twoCellAnchor>
  <xdr:twoCellAnchor>
    <xdr:from>
      <xdr:col>17</xdr:col>
      <xdr:colOff>603277</xdr:colOff>
      <xdr:row>0</xdr:row>
      <xdr:rowOff>135420</xdr:rowOff>
    </xdr:from>
    <xdr:to>
      <xdr:col>17</xdr:col>
      <xdr:colOff>984277</xdr:colOff>
      <xdr:row>1</xdr:row>
      <xdr:rowOff>480210</xdr:rowOff>
    </xdr:to>
    <xdr:sp macro="" textlink="">
      <xdr:nvSpPr>
        <xdr:cNvPr id="8" name="Isosceles Triangle 25">
          <a:hlinkClick xmlns:r="http://schemas.openxmlformats.org/officeDocument/2006/relationships" r:id="rId6"/>
          <a:extLst>
            <a:ext uri="{FF2B5EF4-FFF2-40B4-BE49-F238E27FC236}">
              <a16:creationId xmlns:a16="http://schemas.microsoft.com/office/drawing/2014/main" id="{3CE960FF-E27F-461F-98B1-3F15CE68A721}"/>
            </a:ext>
          </a:extLst>
        </xdr:cNvPr>
        <xdr:cNvSpPr/>
      </xdr:nvSpPr>
      <xdr:spPr>
        <a:xfrm rot="16200000">
          <a:off x="16647194" y="188753"/>
          <a:ext cx="487665" cy="381000"/>
        </a:xfrm>
        <a:prstGeom prst="triangle">
          <a:avLst/>
        </a:prstGeom>
        <a:solidFill>
          <a:schemeClr val="tx1">
            <a:lumMod val="75000"/>
            <a:lumOff val="25000"/>
          </a:schemeClr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marL="0" indent="0" algn="l"/>
          <a:endParaRPr lang="es-MX" sz="1100">
            <a:solidFill>
              <a:schemeClr val="lt1"/>
            </a:solidFill>
            <a:latin typeface="+mn-lt"/>
            <a:ea typeface="+mn-ea"/>
            <a:cs typeface="+mn-cs"/>
          </a:endParaRPr>
        </a:p>
      </xdr:txBody>
    </xdr:sp>
    <xdr:clientData/>
  </xdr:twoCellAnchor>
  <xdr:twoCellAnchor>
    <xdr:from>
      <xdr:col>10</xdr:col>
      <xdr:colOff>0</xdr:colOff>
      <xdr:row>1</xdr:row>
      <xdr:rowOff>0</xdr:rowOff>
    </xdr:from>
    <xdr:to>
      <xdr:col>11</xdr:col>
      <xdr:colOff>369938</xdr:colOff>
      <xdr:row>1</xdr:row>
      <xdr:rowOff>293124</xdr:rowOff>
    </xdr:to>
    <xdr:sp macro="" textlink="">
      <xdr:nvSpPr>
        <xdr:cNvPr id="9" name="Retângulo 8">
          <a:hlinkClick xmlns:r="http://schemas.openxmlformats.org/officeDocument/2006/relationships" r:id="rId7"/>
          <a:extLst>
            <a:ext uri="{FF2B5EF4-FFF2-40B4-BE49-F238E27FC236}">
              <a16:creationId xmlns:a16="http://schemas.microsoft.com/office/drawing/2014/main" id="{96C3FF7F-ECFD-4332-A2F1-BFBAA6F0EEF8}"/>
            </a:ext>
          </a:extLst>
        </xdr:cNvPr>
        <xdr:cNvSpPr/>
      </xdr:nvSpPr>
      <xdr:spPr>
        <a:xfrm>
          <a:off x="5362575" y="142875"/>
          <a:ext cx="1903463" cy="293124"/>
        </a:xfrm>
        <a:prstGeom prst="rect">
          <a:avLst/>
        </a:prstGeom>
        <a:solidFill>
          <a:schemeClr val="bg1"/>
        </a:solidFill>
        <a:ln>
          <a:solidFill>
            <a:schemeClr val="bg2">
              <a:lumMod val="75000"/>
            </a:schemeClr>
          </a:solidFill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ctr"/>
          <a:r>
            <a:rPr lang="pt-BR" sz="1600" b="1">
              <a:solidFill>
                <a:sysClr val="windowText" lastClr="000000"/>
              </a:solidFill>
              <a:latin typeface="Century Gothic" panose="020B0502020202020204" pitchFamily="34" charset="0"/>
            </a:rPr>
            <a:t>INSTRUÇÕES</a:t>
          </a:r>
        </a:p>
      </xdr:txBody>
    </xdr:sp>
    <xdr:clientData/>
  </xdr:twoCellAnchor>
  <xdr:twoCellAnchor>
    <xdr:from>
      <xdr:col>10</xdr:col>
      <xdr:colOff>349250</xdr:colOff>
      <xdr:row>1</xdr:row>
      <xdr:rowOff>428626</xdr:rowOff>
    </xdr:from>
    <xdr:to>
      <xdr:col>10</xdr:col>
      <xdr:colOff>1412875</xdr:colOff>
      <xdr:row>4</xdr:row>
      <xdr:rowOff>142875</xdr:rowOff>
    </xdr:to>
    <xdr:grpSp>
      <xdr:nvGrpSpPr>
        <xdr:cNvPr id="10" name="Agrupar 9">
          <a:hlinkClick xmlns:r="http://schemas.openxmlformats.org/officeDocument/2006/relationships" r:id="rId8"/>
          <a:extLst>
            <a:ext uri="{FF2B5EF4-FFF2-40B4-BE49-F238E27FC236}">
              <a16:creationId xmlns:a16="http://schemas.microsoft.com/office/drawing/2014/main" id="{8AB43E26-27A0-4409-AA33-71C4E6AD0A09}"/>
            </a:ext>
          </a:extLst>
        </xdr:cNvPr>
        <xdr:cNvGrpSpPr/>
      </xdr:nvGrpSpPr>
      <xdr:grpSpPr>
        <a:xfrm>
          <a:off x="5988050" y="568326"/>
          <a:ext cx="1063625" cy="971549"/>
          <a:chOff x="5615420" y="476250"/>
          <a:chExt cx="909205" cy="829829"/>
        </a:xfrm>
      </xdr:grpSpPr>
      <xdr:sp macro="" textlink="">
        <xdr:nvSpPr>
          <xdr:cNvPr id="11" name="Elipse 10">
            <a:extLst>
              <a:ext uri="{FF2B5EF4-FFF2-40B4-BE49-F238E27FC236}">
                <a16:creationId xmlns:a16="http://schemas.microsoft.com/office/drawing/2014/main" id="{EC857A56-35C8-82FD-C922-E50E14B7C308}"/>
              </a:ext>
            </a:extLst>
          </xdr:cNvPr>
          <xdr:cNvSpPr/>
        </xdr:nvSpPr>
        <xdr:spPr>
          <a:xfrm>
            <a:off x="5615420" y="476250"/>
            <a:ext cx="909205" cy="829829"/>
          </a:xfrm>
          <a:prstGeom prst="ellipse">
            <a:avLst/>
          </a:prstGeom>
          <a:solidFill>
            <a:schemeClr val="bg1"/>
          </a:solidFill>
          <a:ln>
            <a:noFill/>
          </a:ln>
          <a:effectLst>
            <a:outerShdw blurRad="63500" sx="102000" sy="102000" algn="ctr" rotWithShape="0">
              <a:prstClr val="black">
                <a:alpha val="40000"/>
              </a:prstClr>
            </a:outerShdw>
          </a:effectLst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b"/>
          <a:lstStyle/>
          <a:p>
            <a:pPr lvl="0" algn="ctr"/>
            <a:endParaRPr lang="pt-BR" sz="1100">
              <a:latin typeface="Century Gothic" panose="020B0502020202020204" pitchFamily="34" charset="0"/>
            </a:endParaRPr>
          </a:p>
        </xdr:txBody>
      </xdr:sp>
      <xdr:pic>
        <xdr:nvPicPr>
          <xdr:cNvPr id="12" name="Imagem 11">
            <a:extLst>
              <a:ext uri="{FF2B5EF4-FFF2-40B4-BE49-F238E27FC236}">
                <a16:creationId xmlns:a16="http://schemas.microsoft.com/office/drawing/2014/main" id="{29CF62FF-31CD-521F-CF1C-78EE1B8B0105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9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5715000" y="523876"/>
            <a:ext cx="714375" cy="713042"/>
          </a:xfrm>
          <a:prstGeom prst="rect">
            <a:avLst/>
          </a:prstGeom>
        </xdr:spPr>
      </xdr:pic>
    </xdr:grpSp>
    <xdr:clientData/>
  </xdr:twoCellAnchor>
  <xdr:twoCellAnchor editAs="oneCell">
    <xdr:from>
      <xdr:col>10</xdr:col>
      <xdr:colOff>1</xdr:colOff>
      <xdr:row>27</xdr:row>
      <xdr:rowOff>1</xdr:rowOff>
    </xdr:from>
    <xdr:to>
      <xdr:col>12</xdr:col>
      <xdr:colOff>56303</xdr:colOff>
      <xdr:row>34</xdr:row>
      <xdr:rowOff>19051</xdr:rowOff>
    </xdr:to>
    <xdr:pic>
      <xdr:nvPicPr>
        <xdr:cNvPr id="13" name="Imagem 12">
          <a:extLst>
            <a:ext uri="{FF2B5EF4-FFF2-40B4-BE49-F238E27FC236}">
              <a16:creationId xmlns:a16="http://schemas.microsoft.com/office/drawing/2014/main" id="{23A25C45-DE31-59EA-D72A-1FD2F93953C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5429251" y="13468351"/>
          <a:ext cx="3142402" cy="1619250"/>
        </a:xfrm>
        <a:prstGeom prst="rect">
          <a:avLst/>
        </a:prstGeom>
      </xdr:spPr>
    </xdr:pic>
    <xdr:clientData/>
  </xdr:twoCellAnchor>
</xdr:wsDr>
</file>

<file path=xl/drawings/drawing58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168992</xdr:colOff>
      <xdr:row>1</xdr:row>
      <xdr:rowOff>76814</xdr:rowOff>
    </xdr:from>
    <xdr:to>
      <xdr:col>2</xdr:col>
      <xdr:colOff>1115684</xdr:colOff>
      <xdr:row>3</xdr:row>
      <xdr:rowOff>264968</xdr:rowOff>
    </xdr:to>
    <xdr:pic>
      <xdr:nvPicPr>
        <xdr:cNvPr id="2" name="Imagem 1">
          <a:extLst>
            <a:ext uri="{FF2B5EF4-FFF2-40B4-BE49-F238E27FC236}">
              <a16:creationId xmlns:a16="http://schemas.microsoft.com/office/drawing/2014/main" id="{1C99697C-B302-45A6-B5FC-1C97AC1A2F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69042" y="219689"/>
          <a:ext cx="946692" cy="988254"/>
        </a:xfrm>
        <a:prstGeom prst="rect">
          <a:avLst/>
        </a:prstGeom>
      </xdr:spPr>
    </xdr:pic>
    <xdr:clientData/>
  </xdr:twoCellAnchor>
  <xdr:oneCellAnchor>
    <xdr:from>
      <xdr:col>17</xdr:col>
      <xdr:colOff>1223949</xdr:colOff>
      <xdr:row>0</xdr:row>
      <xdr:rowOff>0</xdr:rowOff>
    </xdr:from>
    <xdr:ext cx="646896" cy="677573"/>
    <xdr:pic>
      <xdr:nvPicPr>
        <xdr:cNvPr id="3" name="Gráfico 2" descr="Início com preenchimento sólido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29D988A4-2B17-48B0-9F99-76B25B61F6C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  <a:ext uri="{96DAC541-7B7A-43D3-8B79-37D633B846F1}">
              <asvg:svgBlip xmlns:asvg="http://schemas.microsoft.com/office/drawing/2016/SVG/main" r:embed="rId4"/>
            </a:ext>
          </a:extLst>
        </a:blip>
        <a:stretch>
          <a:fillRect/>
        </a:stretch>
      </xdr:blipFill>
      <xdr:spPr>
        <a:xfrm>
          <a:off x="17321199" y="0"/>
          <a:ext cx="646896" cy="677573"/>
        </a:xfrm>
        <a:prstGeom prst="rect">
          <a:avLst/>
        </a:prstGeom>
      </xdr:spPr>
    </xdr:pic>
    <xdr:clientData/>
  </xdr:oneCellAnchor>
  <xdr:twoCellAnchor>
    <xdr:from>
      <xdr:col>17</xdr:col>
      <xdr:colOff>1077423</xdr:colOff>
      <xdr:row>1</xdr:row>
      <xdr:rowOff>473774</xdr:rowOff>
    </xdr:from>
    <xdr:to>
      <xdr:col>18</xdr:col>
      <xdr:colOff>465102</xdr:colOff>
      <xdr:row>2</xdr:row>
      <xdr:rowOff>188024</xdr:rowOff>
    </xdr:to>
    <xdr:sp macro="" textlink="">
      <xdr:nvSpPr>
        <xdr:cNvPr id="4" name="TextBox 18">
          <a:extLst>
            <a:ext uri="{FF2B5EF4-FFF2-40B4-BE49-F238E27FC236}">
              <a16:creationId xmlns:a16="http://schemas.microsoft.com/office/drawing/2014/main" id="{FFFC2C50-7CCB-4A98-9E80-6FA834518582}"/>
            </a:ext>
          </a:extLst>
        </xdr:cNvPr>
        <xdr:cNvSpPr txBox="1"/>
      </xdr:nvSpPr>
      <xdr:spPr>
        <a:xfrm>
          <a:off x="17174673" y="616649"/>
          <a:ext cx="921204" cy="26670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algn="ctr"/>
          <a:r>
            <a:rPr lang="es-MX" sz="1200">
              <a:solidFill>
                <a:schemeClr val="tx1">
                  <a:lumMod val="75000"/>
                  <a:lumOff val="25000"/>
                </a:schemeClr>
              </a:solidFill>
              <a:latin typeface="Century Gothic" panose="020B0502020202020204" pitchFamily="34" charset="0"/>
            </a:rPr>
            <a:t>Inicio</a:t>
          </a:r>
        </a:p>
      </xdr:txBody>
    </xdr:sp>
    <xdr:clientData/>
  </xdr:twoCellAnchor>
  <xdr:twoCellAnchor>
    <xdr:from>
      <xdr:col>18</xdr:col>
      <xdr:colOff>331751</xdr:colOff>
      <xdr:row>1</xdr:row>
      <xdr:rowOff>487381</xdr:rowOff>
    </xdr:from>
    <xdr:to>
      <xdr:col>18</xdr:col>
      <xdr:colOff>1335959</xdr:colOff>
      <xdr:row>2</xdr:row>
      <xdr:rowOff>232443</xdr:rowOff>
    </xdr:to>
    <xdr:sp macro="" textlink="">
      <xdr:nvSpPr>
        <xdr:cNvPr id="5" name="TextBox 19">
          <a:extLst>
            <a:ext uri="{FF2B5EF4-FFF2-40B4-BE49-F238E27FC236}">
              <a16:creationId xmlns:a16="http://schemas.microsoft.com/office/drawing/2014/main" id="{E1E38E76-670D-4483-8EAB-92149EA4FA45}"/>
            </a:ext>
          </a:extLst>
        </xdr:cNvPr>
        <xdr:cNvSpPr txBox="1"/>
      </xdr:nvSpPr>
      <xdr:spPr>
        <a:xfrm>
          <a:off x="17962526" y="630256"/>
          <a:ext cx="1004208" cy="297512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algn="ctr"/>
          <a:r>
            <a:rPr lang="es-MX" sz="1200">
              <a:solidFill>
                <a:schemeClr val="tx1">
                  <a:lumMod val="75000"/>
                  <a:lumOff val="25000"/>
                </a:schemeClr>
              </a:solidFill>
              <a:latin typeface="Century Gothic" panose="020B0502020202020204" pitchFamily="34" charset="0"/>
            </a:rPr>
            <a:t>Seguinte</a:t>
          </a:r>
        </a:p>
      </xdr:txBody>
    </xdr:sp>
    <xdr:clientData/>
  </xdr:twoCellAnchor>
  <xdr:twoCellAnchor>
    <xdr:from>
      <xdr:col>17</xdr:col>
      <xdr:colOff>307258</xdr:colOff>
      <xdr:row>1</xdr:row>
      <xdr:rowOff>476495</xdr:rowOff>
    </xdr:from>
    <xdr:to>
      <xdr:col>17</xdr:col>
      <xdr:colOff>1311466</xdr:colOff>
      <xdr:row>2</xdr:row>
      <xdr:rowOff>221557</xdr:rowOff>
    </xdr:to>
    <xdr:sp macro="" textlink="">
      <xdr:nvSpPr>
        <xdr:cNvPr id="6" name="TextBox 22">
          <a:extLst>
            <a:ext uri="{FF2B5EF4-FFF2-40B4-BE49-F238E27FC236}">
              <a16:creationId xmlns:a16="http://schemas.microsoft.com/office/drawing/2014/main" id="{16303DE3-CB4D-4C4C-AC64-0BA2CC033470}"/>
            </a:ext>
          </a:extLst>
        </xdr:cNvPr>
        <xdr:cNvSpPr txBox="1"/>
      </xdr:nvSpPr>
      <xdr:spPr>
        <a:xfrm>
          <a:off x="16404508" y="619370"/>
          <a:ext cx="1004208" cy="297512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algn="ctr"/>
          <a:r>
            <a:rPr lang="es-MX" sz="1200">
              <a:solidFill>
                <a:schemeClr val="tx1">
                  <a:lumMod val="75000"/>
                  <a:lumOff val="25000"/>
                </a:schemeClr>
              </a:solidFill>
              <a:latin typeface="Century Gothic" panose="020B0502020202020204" pitchFamily="34" charset="0"/>
            </a:rPr>
            <a:t>Anterior</a:t>
          </a:r>
        </a:p>
      </xdr:txBody>
    </xdr:sp>
    <xdr:clientData/>
  </xdr:twoCellAnchor>
  <xdr:twoCellAnchor>
    <xdr:from>
      <xdr:col>18</xdr:col>
      <xdr:colOff>730442</xdr:colOff>
      <xdr:row>0</xdr:row>
      <xdr:rowOff>101773</xdr:rowOff>
    </xdr:from>
    <xdr:to>
      <xdr:col>18</xdr:col>
      <xdr:colOff>1111442</xdr:colOff>
      <xdr:row>1</xdr:row>
      <xdr:rowOff>446563</xdr:rowOff>
    </xdr:to>
    <xdr:sp macro="" textlink="">
      <xdr:nvSpPr>
        <xdr:cNvPr id="7" name="Isosceles Triangle 23">
          <a:hlinkClick xmlns:r="http://schemas.openxmlformats.org/officeDocument/2006/relationships" r:id="rId5"/>
          <a:extLst>
            <a:ext uri="{FF2B5EF4-FFF2-40B4-BE49-F238E27FC236}">
              <a16:creationId xmlns:a16="http://schemas.microsoft.com/office/drawing/2014/main" id="{58290955-120A-4771-B057-EBC7CD9B1714}"/>
            </a:ext>
          </a:extLst>
        </xdr:cNvPr>
        <xdr:cNvSpPr/>
      </xdr:nvSpPr>
      <xdr:spPr>
        <a:xfrm rot="5400000">
          <a:off x="18307884" y="155106"/>
          <a:ext cx="487665" cy="381000"/>
        </a:xfrm>
        <a:prstGeom prst="triangle">
          <a:avLst/>
        </a:prstGeom>
        <a:solidFill>
          <a:schemeClr val="tx1">
            <a:lumMod val="75000"/>
            <a:lumOff val="25000"/>
          </a:schemeClr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marL="0" indent="0" algn="l"/>
          <a:endParaRPr lang="es-MX" sz="1100">
            <a:solidFill>
              <a:schemeClr val="lt1"/>
            </a:solidFill>
            <a:latin typeface="+mn-lt"/>
            <a:ea typeface="+mn-ea"/>
            <a:cs typeface="+mn-cs"/>
          </a:endParaRPr>
        </a:p>
      </xdr:txBody>
    </xdr:sp>
    <xdr:clientData/>
  </xdr:twoCellAnchor>
  <xdr:twoCellAnchor>
    <xdr:from>
      <xdr:col>17</xdr:col>
      <xdr:colOff>603277</xdr:colOff>
      <xdr:row>0</xdr:row>
      <xdr:rowOff>135420</xdr:rowOff>
    </xdr:from>
    <xdr:to>
      <xdr:col>17</xdr:col>
      <xdr:colOff>984277</xdr:colOff>
      <xdr:row>1</xdr:row>
      <xdr:rowOff>480210</xdr:rowOff>
    </xdr:to>
    <xdr:sp macro="" textlink="">
      <xdr:nvSpPr>
        <xdr:cNvPr id="8" name="Isosceles Triangle 25">
          <a:hlinkClick xmlns:r="http://schemas.openxmlformats.org/officeDocument/2006/relationships" r:id="rId6"/>
          <a:extLst>
            <a:ext uri="{FF2B5EF4-FFF2-40B4-BE49-F238E27FC236}">
              <a16:creationId xmlns:a16="http://schemas.microsoft.com/office/drawing/2014/main" id="{2D022F75-49EE-4442-864E-CC1D9418DBB7}"/>
            </a:ext>
          </a:extLst>
        </xdr:cNvPr>
        <xdr:cNvSpPr/>
      </xdr:nvSpPr>
      <xdr:spPr>
        <a:xfrm rot="16200000">
          <a:off x="16647194" y="188753"/>
          <a:ext cx="487665" cy="381000"/>
        </a:xfrm>
        <a:prstGeom prst="triangle">
          <a:avLst/>
        </a:prstGeom>
        <a:solidFill>
          <a:schemeClr val="tx1">
            <a:lumMod val="75000"/>
            <a:lumOff val="25000"/>
          </a:schemeClr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marL="0" indent="0" algn="l"/>
          <a:endParaRPr lang="es-MX" sz="1100">
            <a:solidFill>
              <a:schemeClr val="lt1"/>
            </a:solidFill>
            <a:latin typeface="+mn-lt"/>
            <a:ea typeface="+mn-ea"/>
            <a:cs typeface="+mn-cs"/>
          </a:endParaRPr>
        </a:p>
      </xdr:txBody>
    </xdr:sp>
    <xdr:clientData/>
  </xdr:twoCellAnchor>
  <xdr:twoCellAnchor>
    <xdr:from>
      <xdr:col>10</xdr:col>
      <xdr:colOff>0</xdr:colOff>
      <xdr:row>1</xdr:row>
      <xdr:rowOff>0</xdr:rowOff>
    </xdr:from>
    <xdr:to>
      <xdr:col>11</xdr:col>
      <xdr:colOff>369938</xdr:colOff>
      <xdr:row>1</xdr:row>
      <xdr:rowOff>293124</xdr:rowOff>
    </xdr:to>
    <xdr:sp macro="" textlink="">
      <xdr:nvSpPr>
        <xdr:cNvPr id="9" name="Retângulo 8">
          <a:hlinkClick xmlns:r="http://schemas.openxmlformats.org/officeDocument/2006/relationships" r:id="rId7"/>
          <a:extLst>
            <a:ext uri="{FF2B5EF4-FFF2-40B4-BE49-F238E27FC236}">
              <a16:creationId xmlns:a16="http://schemas.microsoft.com/office/drawing/2014/main" id="{DA15E035-6FC4-45AF-A106-7A966EEA7F43}"/>
            </a:ext>
          </a:extLst>
        </xdr:cNvPr>
        <xdr:cNvSpPr/>
      </xdr:nvSpPr>
      <xdr:spPr>
        <a:xfrm>
          <a:off x="5362575" y="142875"/>
          <a:ext cx="1903463" cy="293124"/>
        </a:xfrm>
        <a:prstGeom prst="rect">
          <a:avLst/>
        </a:prstGeom>
        <a:solidFill>
          <a:schemeClr val="bg1"/>
        </a:solidFill>
        <a:ln>
          <a:solidFill>
            <a:schemeClr val="bg2">
              <a:lumMod val="75000"/>
            </a:schemeClr>
          </a:solidFill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ctr"/>
          <a:r>
            <a:rPr lang="pt-BR" sz="1600" b="1">
              <a:solidFill>
                <a:sysClr val="windowText" lastClr="000000"/>
              </a:solidFill>
              <a:latin typeface="Century Gothic" panose="020B0502020202020204" pitchFamily="34" charset="0"/>
            </a:rPr>
            <a:t>INSTRUÇÕES</a:t>
          </a:r>
        </a:p>
      </xdr:txBody>
    </xdr:sp>
    <xdr:clientData/>
  </xdr:twoCellAnchor>
  <xdr:twoCellAnchor>
    <xdr:from>
      <xdr:col>10</xdr:col>
      <xdr:colOff>349250</xdr:colOff>
      <xdr:row>1</xdr:row>
      <xdr:rowOff>428626</xdr:rowOff>
    </xdr:from>
    <xdr:to>
      <xdr:col>10</xdr:col>
      <xdr:colOff>1412875</xdr:colOff>
      <xdr:row>4</xdr:row>
      <xdr:rowOff>142875</xdr:rowOff>
    </xdr:to>
    <xdr:grpSp>
      <xdr:nvGrpSpPr>
        <xdr:cNvPr id="10" name="Agrupar 9">
          <a:hlinkClick xmlns:r="http://schemas.openxmlformats.org/officeDocument/2006/relationships" r:id="rId8"/>
          <a:extLst>
            <a:ext uri="{FF2B5EF4-FFF2-40B4-BE49-F238E27FC236}">
              <a16:creationId xmlns:a16="http://schemas.microsoft.com/office/drawing/2014/main" id="{003F56E7-30B1-402E-8C41-D4F4C6B0884C}"/>
            </a:ext>
          </a:extLst>
        </xdr:cNvPr>
        <xdr:cNvGrpSpPr/>
      </xdr:nvGrpSpPr>
      <xdr:grpSpPr>
        <a:xfrm>
          <a:off x="5988050" y="568326"/>
          <a:ext cx="1063625" cy="971549"/>
          <a:chOff x="5615420" y="476250"/>
          <a:chExt cx="909205" cy="829829"/>
        </a:xfrm>
      </xdr:grpSpPr>
      <xdr:sp macro="" textlink="">
        <xdr:nvSpPr>
          <xdr:cNvPr id="11" name="Elipse 10">
            <a:extLst>
              <a:ext uri="{FF2B5EF4-FFF2-40B4-BE49-F238E27FC236}">
                <a16:creationId xmlns:a16="http://schemas.microsoft.com/office/drawing/2014/main" id="{936EEE11-D798-887D-6400-8676CFE87200}"/>
              </a:ext>
            </a:extLst>
          </xdr:cNvPr>
          <xdr:cNvSpPr/>
        </xdr:nvSpPr>
        <xdr:spPr>
          <a:xfrm>
            <a:off x="5615420" y="476250"/>
            <a:ext cx="909205" cy="829829"/>
          </a:xfrm>
          <a:prstGeom prst="ellipse">
            <a:avLst/>
          </a:prstGeom>
          <a:solidFill>
            <a:schemeClr val="bg1"/>
          </a:solidFill>
          <a:ln>
            <a:noFill/>
          </a:ln>
          <a:effectLst>
            <a:outerShdw blurRad="63500" sx="102000" sy="102000" algn="ctr" rotWithShape="0">
              <a:prstClr val="black">
                <a:alpha val="40000"/>
              </a:prstClr>
            </a:outerShdw>
          </a:effectLst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b"/>
          <a:lstStyle/>
          <a:p>
            <a:pPr lvl="0" algn="ctr"/>
            <a:endParaRPr lang="pt-BR" sz="1100">
              <a:latin typeface="Century Gothic" panose="020B0502020202020204" pitchFamily="34" charset="0"/>
            </a:endParaRPr>
          </a:p>
        </xdr:txBody>
      </xdr:sp>
      <xdr:pic>
        <xdr:nvPicPr>
          <xdr:cNvPr id="12" name="Imagem 11">
            <a:extLst>
              <a:ext uri="{FF2B5EF4-FFF2-40B4-BE49-F238E27FC236}">
                <a16:creationId xmlns:a16="http://schemas.microsoft.com/office/drawing/2014/main" id="{2A672ACC-FE1D-103A-446D-C752BDB971A9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9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5715000" y="523876"/>
            <a:ext cx="714375" cy="713042"/>
          </a:xfrm>
          <a:prstGeom prst="rect">
            <a:avLst/>
          </a:prstGeom>
        </xdr:spPr>
      </xdr:pic>
    </xdr:grpSp>
    <xdr:clientData/>
  </xdr:twoCellAnchor>
</xdr:wsDr>
</file>

<file path=xl/drawings/drawing59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168992</xdr:colOff>
      <xdr:row>1</xdr:row>
      <xdr:rowOff>76814</xdr:rowOff>
    </xdr:from>
    <xdr:to>
      <xdr:col>2</xdr:col>
      <xdr:colOff>1115684</xdr:colOff>
      <xdr:row>3</xdr:row>
      <xdr:rowOff>264968</xdr:rowOff>
    </xdr:to>
    <xdr:pic>
      <xdr:nvPicPr>
        <xdr:cNvPr id="2" name="Imagem 1">
          <a:extLst>
            <a:ext uri="{FF2B5EF4-FFF2-40B4-BE49-F238E27FC236}">
              <a16:creationId xmlns:a16="http://schemas.microsoft.com/office/drawing/2014/main" id="{4C0A0C46-F55D-4662-AC48-B1D8349074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69042" y="219689"/>
          <a:ext cx="946692" cy="988254"/>
        </a:xfrm>
        <a:prstGeom prst="rect">
          <a:avLst/>
        </a:prstGeom>
      </xdr:spPr>
    </xdr:pic>
    <xdr:clientData/>
  </xdr:twoCellAnchor>
  <xdr:oneCellAnchor>
    <xdr:from>
      <xdr:col>17</xdr:col>
      <xdr:colOff>1223949</xdr:colOff>
      <xdr:row>0</xdr:row>
      <xdr:rowOff>0</xdr:rowOff>
    </xdr:from>
    <xdr:ext cx="646896" cy="677573"/>
    <xdr:pic>
      <xdr:nvPicPr>
        <xdr:cNvPr id="3" name="Gráfico 2" descr="Início com preenchimento sólido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D26772D9-9CF4-464E-ADEA-E2D90BC987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  <a:ext uri="{96DAC541-7B7A-43D3-8B79-37D633B846F1}">
              <asvg:svgBlip xmlns:asvg="http://schemas.microsoft.com/office/drawing/2016/SVG/main" r:embed="rId4"/>
            </a:ext>
          </a:extLst>
        </a:blip>
        <a:stretch>
          <a:fillRect/>
        </a:stretch>
      </xdr:blipFill>
      <xdr:spPr>
        <a:xfrm>
          <a:off x="17321199" y="0"/>
          <a:ext cx="646896" cy="677573"/>
        </a:xfrm>
        <a:prstGeom prst="rect">
          <a:avLst/>
        </a:prstGeom>
      </xdr:spPr>
    </xdr:pic>
    <xdr:clientData/>
  </xdr:oneCellAnchor>
  <xdr:twoCellAnchor>
    <xdr:from>
      <xdr:col>17</xdr:col>
      <xdr:colOff>1077423</xdr:colOff>
      <xdr:row>1</xdr:row>
      <xdr:rowOff>473774</xdr:rowOff>
    </xdr:from>
    <xdr:to>
      <xdr:col>18</xdr:col>
      <xdr:colOff>465102</xdr:colOff>
      <xdr:row>2</xdr:row>
      <xdr:rowOff>188024</xdr:rowOff>
    </xdr:to>
    <xdr:sp macro="" textlink="">
      <xdr:nvSpPr>
        <xdr:cNvPr id="4" name="TextBox 18">
          <a:extLst>
            <a:ext uri="{FF2B5EF4-FFF2-40B4-BE49-F238E27FC236}">
              <a16:creationId xmlns:a16="http://schemas.microsoft.com/office/drawing/2014/main" id="{2AB30123-7EA2-42DA-9A43-7CB8E94008AD}"/>
            </a:ext>
          </a:extLst>
        </xdr:cNvPr>
        <xdr:cNvSpPr txBox="1"/>
      </xdr:nvSpPr>
      <xdr:spPr>
        <a:xfrm>
          <a:off x="17174673" y="616649"/>
          <a:ext cx="921204" cy="26670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algn="ctr"/>
          <a:r>
            <a:rPr lang="es-MX" sz="1200">
              <a:solidFill>
                <a:schemeClr val="tx1">
                  <a:lumMod val="75000"/>
                  <a:lumOff val="25000"/>
                </a:schemeClr>
              </a:solidFill>
              <a:latin typeface="Century Gothic" panose="020B0502020202020204" pitchFamily="34" charset="0"/>
            </a:rPr>
            <a:t>Inicio</a:t>
          </a:r>
        </a:p>
      </xdr:txBody>
    </xdr:sp>
    <xdr:clientData/>
  </xdr:twoCellAnchor>
  <xdr:twoCellAnchor>
    <xdr:from>
      <xdr:col>18</xdr:col>
      <xdr:colOff>331751</xdr:colOff>
      <xdr:row>1</xdr:row>
      <xdr:rowOff>487381</xdr:rowOff>
    </xdr:from>
    <xdr:to>
      <xdr:col>18</xdr:col>
      <xdr:colOff>1335959</xdr:colOff>
      <xdr:row>2</xdr:row>
      <xdr:rowOff>232443</xdr:rowOff>
    </xdr:to>
    <xdr:sp macro="" textlink="">
      <xdr:nvSpPr>
        <xdr:cNvPr id="5" name="TextBox 19">
          <a:extLst>
            <a:ext uri="{FF2B5EF4-FFF2-40B4-BE49-F238E27FC236}">
              <a16:creationId xmlns:a16="http://schemas.microsoft.com/office/drawing/2014/main" id="{6C67976C-6B35-436F-A9A6-2829A8E06191}"/>
            </a:ext>
          </a:extLst>
        </xdr:cNvPr>
        <xdr:cNvSpPr txBox="1"/>
      </xdr:nvSpPr>
      <xdr:spPr>
        <a:xfrm>
          <a:off x="17962526" y="630256"/>
          <a:ext cx="1004208" cy="297512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algn="ctr"/>
          <a:r>
            <a:rPr lang="es-MX" sz="1200">
              <a:solidFill>
                <a:schemeClr val="tx1">
                  <a:lumMod val="75000"/>
                  <a:lumOff val="25000"/>
                </a:schemeClr>
              </a:solidFill>
              <a:latin typeface="Century Gothic" panose="020B0502020202020204" pitchFamily="34" charset="0"/>
            </a:rPr>
            <a:t>Seguinte</a:t>
          </a:r>
        </a:p>
      </xdr:txBody>
    </xdr:sp>
    <xdr:clientData/>
  </xdr:twoCellAnchor>
  <xdr:twoCellAnchor>
    <xdr:from>
      <xdr:col>17</xdr:col>
      <xdr:colOff>307258</xdr:colOff>
      <xdr:row>1</xdr:row>
      <xdr:rowOff>476495</xdr:rowOff>
    </xdr:from>
    <xdr:to>
      <xdr:col>17</xdr:col>
      <xdr:colOff>1311466</xdr:colOff>
      <xdr:row>2</xdr:row>
      <xdr:rowOff>221557</xdr:rowOff>
    </xdr:to>
    <xdr:sp macro="" textlink="">
      <xdr:nvSpPr>
        <xdr:cNvPr id="6" name="TextBox 22">
          <a:extLst>
            <a:ext uri="{FF2B5EF4-FFF2-40B4-BE49-F238E27FC236}">
              <a16:creationId xmlns:a16="http://schemas.microsoft.com/office/drawing/2014/main" id="{6857AA18-3C0C-49EC-BD87-FE83935D6786}"/>
            </a:ext>
          </a:extLst>
        </xdr:cNvPr>
        <xdr:cNvSpPr txBox="1"/>
      </xdr:nvSpPr>
      <xdr:spPr>
        <a:xfrm>
          <a:off x="16404508" y="619370"/>
          <a:ext cx="1004208" cy="297512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algn="ctr"/>
          <a:r>
            <a:rPr lang="es-MX" sz="1200">
              <a:solidFill>
                <a:schemeClr val="tx1">
                  <a:lumMod val="75000"/>
                  <a:lumOff val="25000"/>
                </a:schemeClr>
              </a:solidFill>
              <a:latin typeface="Century Gothic" panose="020B0502020202020204" pitchFamily="34" charset="0"/>
            </a:rPr>
            <a:t>Anterior</a:t>
          </a:r>
        </a:p>
      </xdr:txBody>
    </xdr:sp>
    <xdr:clientData/>
  </xdr:twoCellAnchor>
  <xdr:twoCellAnchor>
    <xdr:from>
      <xdr:col>18</xdr:col>
      <xdr:colOff>730442</xdr:colOff>
      <xdr:row>0</xdr:row>
      <xdr:rowOff>101773</xdr:rowOff>
    </xdr:from>
    <xdr:to>
      <xdr:col>18</xdr:col>
      <xdr:colOff>1111442</xdr:colOff>
      <xdr:row>1</xdr:row>
      <xdr:rowOff>446563</xdr:rowOff>
    </xdr:to>
    <xdr:sp macro="" textlink="">
      <xdr:nvSpPr>
        <xdr:cNvPr id="7" name="Isosceles Triangle 23">
          <a:hlinkClick xmlns:r="http://schemas.openxmlformats.org/officeDocument/2006/relationships" r:id="rId5"/>
          <a:extLst>
            <a:ext uri="{FF2B5EF4-FFF2-40B4-BE49-F238E27FC236}">
              <a16:creationId xmlns:a16="http://schemas.microsoft.com/office/drawing/2014/main" id="{33416EC3-195F-4F28-B1C4-C0C283324228}"/>
            </a:ext>
          </a:extLst>
        </xdr:cNvPr>
        <xdr:cNvSpPr/>
      </xdr:nvSpPr>
      <xdr:spPr>
        <a:xfrm rot="5400000">
          <a:off x="18307884" y="155106"/>
          <a:ext cx="487665" cy="381000"/>
        </a:xfrm>
        <a:prstGeom prst="triangle">
          <a:avLst/>
        </a:prstGeom>
        <a:solidFill>
          <a:schemeClr val="tx1">
            <a:lumMod val="75000"/>
            <a:lumOff val="25000"/>
          </a:schemeClr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marL="0" indent="0" algn="l"/>
          <a:endParaRPr lang="es-MX" sz="1100">
            <a:solidFill>
              <a:schemeClr val="lt1"/>
            </a:solidFill>
            <a:latin typeface="+mn-lt"/>
            <a:ea typeface="+mn-ea"/>
            <a:cs typeface="+mn-cs"/>
          </a:endParaRPr>
        </a:p>
      </xdr:txBody>
    </xdr:sp>
    <xdr:clientData/>
  </xdr:twoCellAnchor>
  <xdr:twoCellAnchor>
    <xdr:from>
      <xdr:col>17</xdr:col>
      <xdr:colOff>603277</xdr:colOff>
      <xdr:row>0</xdr:row>
      <xdr:rowOff>135420</xdr:rowOff>
    </xdr:from>
    <xdr:to>
      <xdr:col>17</xdr:col>
      <xdr:colOff>984277</xdr:colOff>
      <xdr:row>1</xdr:row>
      <xdr:rowOff>480210</xdr:rowOff>
    </xdr:to>
    <xdr:sp macro="" textlink="">
      <xdr:nvSpPr>
        <xdr:cNvPr id="8" name="Isosceles Triangle 25">
          <a:hlinkClick xmlns:r="http://schemas.openxmlformats.org/officeDocument/2006/relationships" r:id="rId6"/>
          <a:extLst>
            <a:ext uri="{FF2B5EF4-FFF2-40B4-BE49-F238E27FC236}">
              <a16:creationId xmlns:a16="http://schemas.microsoft.com/office/drawing/2014/main" id="{948FE56D-BB41-4E8B-9FE6-89C32A750E5C}"/>
            </a:ext>
          </a:extLst>
        </xdr:cNvPr>
        <xdr:cNvSpPr/>
      </xdr:nvSpPr>
      <xdr:spPr>
        <a:xfrm rot="16200000">
          <a:off x="16647194" y="188753"/>
          <a:ext cx="487665" cy="381000"/>
        </a:xfrm>
        <a:prstGeom prst="triangle">
          <a:avLst/>
        </a:prstGeom>
        <a:solidFill>
          <a:schemeClr val="tx1">
            <a:lumMod val="75000"/>
            <a:lumOff val="25000"/>
          </a:schemeClr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marL="0" indent="0" algn="l"/>
          <a:endParaRPr lang="es-MX" sz="1100">
            <a:solidFill>
              <a:schemeClr val="lt1"/>
            </a:solidFill>
            <a:latin typeface="+mn-lt"/>
            <a:ea typeface="+mn-ea"/>
            <a:cs typeface="+mn-cs"/>
          </a:endParaRPr>
        </a:p>
      </xdr:txBody>
    </xdr:sp>
    <xdr:clientData/>
  </xdr:twoCellAnchor>
  <xdr:twoCellAnchor>
    <xdr:from>
      <xdr:col>10</xdr:col>
      <xdr:colOff>0</xdr:colOff>
      <xdr:row>1</xdr:row>
      <xdr:rowOff>0</xdr:rowOff>
    </xdr:from>
    <xdr:to>
      <xdr:col>11</xdr:col>
      <xdr:colOff>369938</xdr:colOff>
      <xdr:row>1</xdr:row>
      <xdr:rowOff>293124</xdr:rowOff>
    </xdr:to>
    <xdr:sp macro="" textlink="">
      <xdr:nvSpPr>
        <xdr:cNvPr id="9" name="Retângulo 8">
          <a:hlinkClick xmlns:r="http://schemas.openxmlformats.org/officeDocument/2006/relationships" r:id="rId7"/>
          <a:extLst>
            <a:ext uri="{FF2B5EF4-FFF2-40B4-BE49-F238E27FC236}">
              <a16:creationId xmlns:a16="http://schemas.microsoft.com/office/drawing/2014/main" id="{FAA48479-2094-4AD3-8994-4966CC447C47}"/>
            </a:ext>
          </a:extLst>
        </xdr:cNvPr>
        <xdr:cNvSpPr/>
      </xdr:nvSpPr>
      <xdr:spPr>
        <a:xfrm>
          <a:off x="5362575" y="142875"/>
          <a:ext cx="1903463" cy="293124"/>
        </a:xfrm>
        <a:prstGeom prst="rect">
          <a:avLst/>
        </a:prstGeom>
        <a:solidFill>
          <a:schemeClr val="bg1"/>
        </a:solidFill>
        <a:ln>
          <a:solidFill>
            <a:schemeClr val="bg2">
              <a:lumMod val="75000"/>
            </a:schemeClr>
          </a:solidFill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ctr"/>
          <a:r>
            <a:rPr lang="pt-BR" sz="1600" b="1">
              <a:solidFill>
                <a:sysClr val="windowText" lastClr="000000"/>
              </a:solidFill>
              <a:latin typeface="Century Gothic" panose="020B0502020202020204" pitchFamily="34" charset="0"/>
            </a:rPr>
            <a:t>INSTRUÇÕES</a:t>
          </a:r>
        </a:p>
      </xdr:txBody>
    </xdr:sp>
    <xdr:clientData/>
  </xdr:twoCellAnchor>
  <xdr:twoCellAnchor>
    <xdr:from>
      <xdr:col>10</xdr:col>
      <xdr:colOff>349250</xdr:colOff>
      <xdr:row>1</xdr:row>
      <xdr:rowOff>428626</xdr:rowOff>
    </xdr:from>
    <xdr:to>
      <xdr:col>10</xdr:col>
      <xdr:colOff>1412875</xdr:colOff>
      <xdr:row>4</xdr:row>
      <xdr:rowOff>142875</xdr:rowOff>
    </xdr:to>
    <xdr:grpSp>
      <xdr:nvGrpSpPr>
        <xdr:cNvPr id="10" name="Agrupar 9">
          <a:hlinkClick xmlns:r="http://schemas.openxmlformats.org/officeDocument/2006/relationships" r:id="rId8"/>
          <a:extLst>
            <a:ext uri="{FF2B5EF4-FFF2-40B4-BE49-F238E27FC236}">
              <a16:creationId xmlns:a16="http://schemas.microsoft.com/office/drawing/2014/main" id="{9E4363FC-8322-4B8F-83EE-7BE72179D4F0}"/>
            </a:ext>
          </a:extLst>
        </xdr:cNvPr>
        <xdr:cNvGrpSpPr/>
      </xdr:nvGrpSpPr>
      <xdr:grpSpPr>
        <a:xfrm>
          <a:off x="5988050" y="568326"/>
          <a:ext cx="1063625" cy="971549"/>
          <a:chOff x="5615420" y="476250"/>
          <a:chExt cx="909205" cy="829829"/>
        </a:xfrm>
      </xdr:grpSpPr>
      <xdr:sp macro="" textlink="">
        <xdr:nvSpPr>
          <xdr:cNvPr id="11" name="Elipse 10">
            <a:extLst>
              <a:ext uri="{FF2B5EF4-FFF2-40B4-BE49-F238E27FC236}">
                <a16:creationId xmlns:a16="http://schemas.microsoft.com/office/drawing/2014/main" id="{AF44C494-6F1F-0D34-593D-E79FF21CB74C}"/>
              </a:ext>
            </a:extLst>
          </xdr:cNvPr>
          <xdr:cNvSpPr/>
        </xdr:nvSpPr>
        <xdr:spPr>
          <a:xfrm>
            <a:off x="5615420" y="476250"/>
            <a:ext cx="909205" cy="829829"/>
          </a:xfrm>
          <a:prstGeom prst="ellipse">
            <a:avLst/>
          </a:prstGeom>
          <a:solidFill>
            <a:schemeClr val="bg1"/>
          </a:solidFill>
          <a:ln>
            <a:noFill/>
          </a:ln>
          <a:effectLst>
            <a:outerShdw blurRad="63500" sx="102000" sy="102000" algn="ctr" rotWithShape="0">
              <a:prstClr val="black">
                <a:alpha val="40000"/>
              </a:prstClr>
            </a:outerShdw>
          </a:effectLst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b"/>
          <a:lstStyle/>
          <a:p>
            <a:pPr lvl="0" algn="ctr"/>
            <a:endParaRPr lang="pt-BR" sz="1100">
              <a:latin typeface="Century Gothic" panose="020B0502020202020204" pitchFamily="34" charset="0"/>
            </a:endParaRPr>
          </a:p>
        </xdr:txBody>
      </xdr:sp>
      <xdr:pic>
        <xdr:nvPicPr>
          <xdr:cNvPr id="12" name="Imagem 11">
            <a:extLst>
              <a:ext uri="{FF2B5EF4-FFF2-40B4-BE49-F238E27FC236}">
                <a16:creationId xmlns:a16="http://schemas.microsoft.com/office/drawing/2014/main" id="{218CFB63-ADBD-77D7-7480-9253C5E73798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9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5715000" y="523876"/>
            <a:ext cx="714375" cy="713042"/>
          </a:xfrm>
          <a:prstGeom prst="rect">
            <a:avLst/>
          </a:prstGeom>
        </xdr:spPr>
      </xdr:pic>
    </xdr:grpSp>
    <xdr:clientData/>
  </xdr:twoCellAnchor>
  <xdr:twoCellAnchor editAs="oneCell">
    <xdr:from>
      <xdr:col>10</xdr:col>
      <xdr:colOff>0</xdr:colOff>
      <xdr:row>26</xdr:row>
      <xdr:rowOff>0</xdr:rowOff>
    </xdr:from>
    <xdr:to>
      <xdr:col>12</xdr:col>
      <xdr:colOff>253640</xdr:colOff>
      <xdr:row>34</xdr:row>
      <xdr:rowOff>19050</xdr:rowOff>
    </xdr:to>
    <xdr:pic>
      <xdr:nvPicPr>
        <xdr:cNvPr id="13" name="Imagem 12">
          <a:extLst>
            <a:ext uri="{FF2B5EF4-FFF2-40B4-BE49-F238E27FC236}">
              <a16:creationId xmlns:a16="http://schemas.microsoft.com/office/drawing/2014/main" id="{1D23C6E8-7D5C-FB1C-B1F6-9B067BFB095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5429250" y="13239750"/>
          <a:ext cx="3339740" cy="1847850"/>
        </a:xfrm>
        <a:prstGeom prst="rect">
          <a:avLst/>
        </a:prstGeom>
      </xdr:spPr>
    </xdr:pic>
    <xdr:clientData/>
  </xdr:twoCellAnchor>
  <xdr:twoCellAnchor editAs="oneCell">
    <xdr:from>
      <xdr:col>13</xdr:col>
      <xdr:colOff>0</xdr:colOff>
      <xdr:row>27</xdr:row>
      <xdr:rowOff>0</xdr:rowOff>
    </xdr:from>
    <xdr:to>
      <xdr:col>15</xdr:col>
      <xdr:colOff>400050</xdr:colOff>
      <xdr:row>33</xdr:row>
      <xdr:rowOff>123167</xdr:rowOff>
    </xdr:to>
    <xdr:pic>
      <xdr:nvPicPr>
        <xdr:cNvPr id="14" name="Imagem 13">
          <a:extLst>
            <a:ext uri="{FF2B5EF4-FFF2-40B4-BE49-F238E27FC236}">
              <a16:creationId xmlns:a16="http://schemas.microsoft.com/office/drawing/2014/main" id="{6661F1F6-D001-D5D6-6F4B-EAB4C4E683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10058400" y="13468350"/>
          <a:ext cx="3486150" cy="1494767"/>
        </a:xfrm>
        <a:prstGeom prst="rect">
          <a:avLst/>
        </a:prstGeom>
      </xdr:spPr>
    </xdr:pic>
    <xdr:clientData/>
  </xdr:twoCellAnchor>
</xdr:wsDr>
</file>

<file path=xl/drawings/drawing60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168992</xdr:colOff>
      <xdr:row>1</xdr:row>
      <xdr:rowOff>76814</xdr:rowOff>
    </xdr:from>
    <xdr:to>
      <xdr:col>2</xdr:col>
      <xdr:colOff>1115684</xdr:colOff>
      <xdr:row>3</xdr:row>
      <xdr:rowOff>264968</xdr:rowOff>
    </xdr:to>
    <xdr:pic>
      <xdr:nvPicPr>
        <xdr:cNvPr id="2" name="Imagem 1">
          <a:extLst>
            <a:ext uri="{FF2B5EF4-FFF2-40B4-BE49-F238E27FC236}">
              <a16:creationId xmlns:a16="http://schemas.microsoft.com/office/drawing/2014/main" id="{AFA3E368-0B05-4038-8F00-4DF5888F5F9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69042" y="219689"/>
          <a:ext cx="946692" cy="988254"/>
        </a:xfrm>
        <a:prstGeom prst="rect">
          <a:avLst/>
        </a:prstGeom>
      </xdr:spPr>
    </xdr:pic>
    <xdr:clientData/>
  </xdr:twoCellAnchor>
  <xdr:oneCellAnchor>
    <xdr:from>
      <xdr:col>17</xdr:col>
      <xdr:colOff>1223949</xdr:colOff>
      <xdr:row>0</xdr:row>
      <xdr:rowOff>0</xdr:rowOff>
    </xdr:from>
    <xdr:ext cx="646896" cy="677573"/>
    <xdr:pic>
      <xdr:nvPicPr>
        <xdr:cNvPr id="3" name="Gráfico 2" descr="Início com preenchimento sólido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1C5C385C-EA92-452E-9B97-737F92882FD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  <a:ext uri="{96DAC541-7B7A-43D3-8B79-37D633B846F1}">
              <asvg:svgBlip xmlns:asvg="http://schemas.microsoft.com/office/drawing/2016/SVG/main" r:embed="rId4"/>
            </a:ext>
          </a:extLst>
        </a:blip>
        <a:stretch>
          <a:fillRect/>
        </a:stretch>
      </xdr:blipFill>
      <xdr:spPr>
        <a:xfrm>
          <a:off x="17321199" y="0"/>
          <a:ext cx="646896" cy="677573"/>
        </a:xfrm>
        <a:prstGeom prst="rect">
          <a:avLst/>
        </a:prstGeom>
      </xdr:spPr>
    </xdr:pic>
    <xdr:clientData/>
  </xdr:oneCellAnchor>
  <xdr:twoCellAnchor>
    <xdr:from>
      <xdr:col>17</xdr:col>
      <xdr:colOff>1077423</xdr:colOff>
      <xdr:row>1</xdr:row>
      <xdr:rowOff>473774</xdr:rowOff>
    </xdr:from>
    <xdr:to>
      <xdr:col>18</xdr:col>
      <xdr:colOff>465102</xdr:colOff>
      <xdr:row>2</xdr:row>
      <xdr:rowOff>188024</xdr:rowOff>
    </xdr:to>
    <xdr:sp macro="" textlink="">
      <xdr:nvSpPr>
        <xdr:cNvPr id="4" name="TextBox 18">
          <a:extLst>
            <a:ext uri="{FF2B5EF4-FFF2-40B4-BE49-F238E27FC236}">
              <a16:creationId xmlns:a16="http://schemas.microsoft.com/office/drawing/2014/main" id="{51DECB75-9F73-4267-AFB9-B2639EDA479E}"/>
            </a:ext>
          </a:extLst>
        </xdr:cNvPr>
        <xdr:cNvSpPr txBox="1"/>
      </xdr:nvSpPr>
      <xdr:spPr>
        <a:xfrm>
          <a:off x="17174673" y="616649"/>
          <a:ext cx="921204" cy="26670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algn="ctr"/>
          <a:r>
            <a:rPr lang="es-MX" sz="1200">
              <a:solidFill>
                <a:schemeClr val="tx1">
                  <a:lumMod val="75000"/>
                  <a:lumOff val="25000"/>
                </a:schemeClr>
              </a:solidFill>
              <a:latin typeface="Century Gothic" panose="020B0502020202020204" pitchFamily="34" charset="0"/>
            </a:rPr>
            <a:t>Inicio</a:t>
          </a:r>
        </a:p>
      </xdr:txBody>
    </xdr:sp>
    <xdr:clientData/>
  </xdr:twoCellAnchor>
  <xdr:twoCellAnchor>
    <xdr:from>
      <xdr:col>18</xdr:col>
      <xdr:colOff>331751</xdr:colOff>
      <xdr:row>1</xdr:row>
      <xdr:rowOff>487381</xdr:rowOff>
    </xdr:from>
    <xdr:to>
      <xdr:col>18</xdr:col>
      <xdr:colOff>1335959</xdr:colOff>
      <xdr:row>2</xdr:row>
      <xdr:rowOff>232443</xdr:rowOff>
    </xdr:to>
    <xdr:sp macro="" textlink="">
      <xdr:nvSpPr>
        <xdr:cNvPr id="5" name="TextBox 19">
          <a:extLst>
            <a:ext uri="{FF2B5EF4-FFF2-40B4-BE49-F238E27FC236}">
              <a16:creationId xmlns:a16="http://schemas.microsoft.com/office/drawing/2014/main" id="{1DB37471-237D-4DA3-B7AE-91AEA4A89342}"/>
            </a:ext>
          </a:extLst>
        </xdr:cNvPr>
        <xdr:cNvSpPr txBox="1"/>
      </xdr:nvSpPr>
      <xdr:spPr>
        <a:xfrm>
          <a:off x="17962526" y="630256"/>
          <a:ext cx="1004208" cy="297512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algn="ctr"/>
          <a:r>
            <a:rPr lang="es-MX" sz="1200">
              <a:solidFill>
                <a:schemeClr val="tx1">
                  <a:lumMod val="75000"/>
                  <a:lumOff val="25000"/>
                </a:schemeClr>
              </a:solidFill>
              <a:latin typeface="Century Gothic" panose="020B0502020202020204" pitchFamily="34" charset="0"/>
            </a:rPr>
            <a:t>Seguinte</a:t>
          </a:r>
        </a:p>
      </xdr:txBody>
    </xdr:sp>
    <xdr:clientData/>
  </xdr:twoCellAnchor>
  <xdr:twoCellAnchor>
    <xdr:from>
      <xdr:col>17</xdr:col>
      <xdr:colOff>307258</xdr:colOff>
      <xdr:row>1</xdr:row>
      <xdr:rowOff>476495</xdr:rowOff>
    </xdr:from>
    <xdr:to>
      <xdr:col>17</xdr:col>
      <xdr:colOff>1311466</xdr:colOff>
      <xdr:row>2</xdr:row>
      <xdr:rowOff>221557</xdr:rowOff>
    </xdr:to>
    <xdr:sp macro="" textlink="">
      <xdr:nvSpPr>
        <xdr:cNvPr id="6" name="TextBox 22">
          <a:extLst>
            <a:ext uri="{FF2B5EF4-FFF2-40B4-BE49-F238E27FC236}">
              <a16:creationId xmlns:a16="http://schemas.microsoft.com/office/drawing/2014/main" id="{EBCB21A1-AD95-48C3-90F5-A64C971EBFF4}"/>
            </a:ext>
          </a:extLst>
        </xdr:cNvPr>
        <xdr:cNvSpPr txBox="1"/>
      </xdr:nvSpPr>
      <xdr:spPr>
        <a:xfrm>
          <a:off x="16404508" y="619370"/>
          <a:ext cx="1004208" cy="297512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algn="ctr"/>
          <a:r>
            <a:rPr lang="es-MX" sz="1200">
              <a:solidFill>
                <a:schemeClr val="tx1">
                  <a:lumMod val="75000"/>
                  <a:lumOff val="25000"/>
                </a:schemeClr>
              </a:solidFill>
              <a:latin typeface="Century Gothic" panose="020B0502020202020204" pitchFamily="34" charset="0"/>
            </a:rPr>
            <a:t>Anterior</a:t>
          </a:r>
        </a:p>
      </xdr:txBody>
    </xdr:sp>
    <xdr:clientData/>
  </xdr:twoCellAnchor>
  <xdr:twoCellAnchor>
    <xdr:from>
      <xdr:col>18</xdr:col>
      <xdr:colOff>730442</xdr:colOff>
      <xdr:row>0</xdr:row>
      <xdr:rowOff>101773</xdr:rowOff>
    </xdr:from>
    <xdr:to>
      <xdr:col>18</xdr:col>
      <xdr:colOff>1111442</xdr:colOff>
      <xdr:row>1</xdr:row>
      <xdr:rowOff>446563</xdr:rowOff>
    </xdr:to>
    <xdr:sp macro="" textlink="">
      <xdr:nvSpPr>
        <xdr:cNvPr id="7" name="Isosceles Triangle 23">
          <a:hlinkClick xmlns:r="http://schemas.openxmlformats.org/officeDocument/2006/relationships" r:id="rId5"/>
          <a:extLst>
            <a:ext uri="{FF2B5EF4-FFF2-40B4-BE49-F238E27FC236}">
              <a16:creationId xmlns:a16="http://schemas.microsoft.com/office/drawing/2014/main" id="{CA1E764D-1604-42C4-86CC-466C2AD2DE8C}"/>
            </a:ext>
          </a:extLst>
        </xdr:cNvPr>
        <xdr:cNvSpPr/>
      </xdr:nvSpPr>
      <xdr:spPr>
        <a:xfrm rot="5400000">
          <a:off x="18307884" y="155106"/>
          <a:ext cx="487665" cy="381000"/>
        </a:xfrm>
        <a:prstGeom prst="triangle">
          <a:avLst/>
        </a:prstGeom>
        <a:solidFill>
          <a:schemeClr val="tx1">
            <a:lumMod val="75000"/>
            <a:lumOff val="25000"/>
          </a:schemeClr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marL="0" indent="0" algn="l"/>
          <a:endParaRPr lang="es-MX" sz="1100">
            <a:solidFill>
              <a:schemeClr val="lt1"/>
            </a:solidFill>
            <a:latin typeface="+mn-lt"/>
            <a:ea typeface="+mn-ea"/>
            <a:cs typeface="+mn-cs"/>
          </a:endParaRPr>
        </a:p>
      </xdr:txBody>
    </xdr:sp>
    <xdr:clientData/>
  </xdr:twoCellAnchor>
  <xdr:twoCellAnchor>
    <xdr:from>
      <xdr:col>17</xdr:col>
      <xdr:colOff>603277</xdr:colOff>
      <xdr:row>0</xdr:row>
      <xdr:rowOff>135420</xdr:rowOff>
    </xdr:from>
    <xdr:to>
      <xdr:col>17</xdr:col>
      <xdr:colOff>984277</xdr:colOff>
      <xdr:row>1</xdr:row>
      <xdr:rowOff>480210</xdr:rowOff>
    </xdr:to>
    <xdr:sp macro="" textlink="">
      <xdr:nvSpPr>
        <xdr:cNvPr id="8" name="Isosceles Triangle 25">
          <a:hlinkClick xmlns:r="http://schemas.openxmlformats.org/officeDocument/2006/relationships" r:id="rId6"/>
          <a:extLst>
            <a:ext uri="{FF2B5EF4-FFF2-40B4-BE49-F238E27FC236}">
              <a16:creationId xmlns:a16="http://schemas.microsoft.com/office/drawing/2014/main" id="{AD61A249-A97F-4350-95D4-D15CDDC38D15}"/>
            </a:ext>
          </a:extLst>
        </xdr:cNvPr>
        <xdr:cNvSpPr/>
      </xdr:nvSpPr>
      <xdr:spPr>
        <a:xfrm rot="16200000">
          <a:off x="16647194" y="188753"/>
          <a:ext cx="487665" cy="381000"/>
        </a:xfrm>
        <a:prstGeom prst="triangle">
          <a:avLst/>
        </a:prstGeom>
        <a:solidFill>
          <a:schemeClr val="tx1">
            <a:lumMod val="75000"/>
            <a:lumOff val="25000"/>
          </a:schemeClr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marL="0" indent="0" algn="l"/>
          <a:endParaRPr lang="es-MX" sz="1100">
            <a:solidFill>
              <a:schemeClr val="lt1"/>
            </a:solidFill>
            <a:latin typeface="+mn-lt"/>
            <a:ea typeface="+mn-ea"/>
            <a:cs typeface="+mn-cs"/>
          </a:endParaRPr>
        </a:p>
      </xdr:txBody>
    </xdr:sp>
    <xdr:clientData/>
  </xdr:twoCellAnchor>
  <xdr:twoCellAnchor>
    <xdr:from>
      <xdr:col>10</xdr:col>
      <xdr:colOff>0</xdr:colOff>
      <xdr:row>1</xdr:row>
      <xdr:rowOff>0</xdr:rowOff>
    </xdr:from>
    <xdr:to>
      <xdr:col>11</xdr:col>
      <xdr:colOff>369938</xdr:colOff>
      <xdr:row>1</xdr:row>
      <xdr:rowOff>293124</xdr:rowOff>
    </xdr:to>
    <xdr:sp macro="" textlink="">
      <xdr:nvSpPr>
        <xdr:cNvPr id="9" name="Retângulo 8">
          <a:hlinkClick xmlns:r="http://schemas.openxmlformats.org/officeDocument/2006/relationships" r:id="rId7"/>
          <a:extLst>
            <a:ext uri="{FF2B5EF4-FFF2-40B4-BE49-F238E27FC236}">
              <a16:creationId xmlns:a16="http://schemas.microsoft.com/office/drawing/2014/main" id="{4E8E31B6-37CF-4E98-ABEA-95B8759CBE61}"/>
            </a:ext>
          </a:extLst>
        </xdr:cNvPr>
        <xdr:cNvSpPr/>
      </xdr:nvSpPr>
      <xdr:spPr>
        <a:xfrm>
          <a:off x="5362575" y="142875"/>
          <a:ext cx="1903463" cy="293124"/>
        </a:xfrm>
        <a:prstGeom prst="rect">
          <a:avLst/>
        </a:prstGeom>
        <a:solidFill>
          <a:schemeClr val="bg1"/>
        </a:solidFill>
        <a:ln>
          <a:solidFill>
            <a:schemeClr val="bg2">
              <a:lumMod val="75000"/>
            </a:schemeClr>
          </a:solidFill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ctr"/>
          <a:r>
            <a:rPr lang="pt-BR" sz="1600" b="1">
              <a:solidFill>
                <a:sysClr val="windowText" lastClr="000000"/>
              </a:solidFill>
              <a:latin typeface="Century Gothic" panose="020B0502020202020204" pitchFamily="34" charset="0"/>
            </a:rPr>
            <a:t>INSTRUÇÕES</a:t>
          </a:r>
        </a:p>
      </xdr:txBody>
    </xdr:sp>
    <xdr:clientData/>
  </xdr:twoCellAnchor>
  <xdr:twoCellAnchor>
    <xdr:from>
      <xdr:col>10</xdr:col>
      <xdr:colOff>349250</xdr:colOff>
      <xdr:row>1</xdr:row>
      <xdr:rowOff>428626</xdr:rowOff>
    </xdr:from>
    <xdr:to>
      <xdr:col>10</xdr:col>
      <xdr:colOff>1412875</xdr:colOff>
      <xdr:row>4</xdr:row>
      <xdr:rowOff>142875</xdr:rowOff>
    </xdr:to>
    <xdr:grpSp>
      <xdr:nvGrpSpPr>
        <xdr:cNvPr id="10" name="Agrupar 9">
          <a:hlinkClick xmlns:r="http://schemas.openxmlformats.org/officeDocument/2006/relationships" r:id="rId8"/>
          <a:extLst>
            <a:ext uri="{FF2B5EF4-FFF2-40B4-BE49-F238E27FC236}">
              <a16:creationId xmlns:a16="http://schemas.microsoft.com/office/drawing/2014/main" id="{C583C06F-206A-4266-A5FB-9D7760EE270C}"/>
            </a:ext>
          </a:extLst>
        </xdr:cNvPr>
        <xdr:cNvGrpSpPr/>
      </xdr:nvGrpSpPr>
      <xdr:grpSpPr>
        <a:xfrm>
          <a:off x="5988050" y="568326"/>
          <a:ext cx="1063625" cy="971549"/>
          <a:chOff x="5615420" y="476250"/>
          <a:chExt cx="909205" cy="829829"/>
        </a:xfrm>
      </xdr:grpSpPr>
      <xdr:sp macro="" textlink="">
        <xdr:nvSpPr>
          <xdr:cNvPr id="11" name="Elipse 10">
            <a:extLst>
              <a:ext uri="{FF2B5EF4-FFF2-40B4-BE49-F238E27FC236}">
                <a16:creationId xmlns:a16="http://schemas.microsoft.com/office/drawing/2014/main" id="{7EAABDCE-19A2-26C7-5654-24EC4FB9B417}"/>
              </a:ext>
            </a:extLst>
          </xdr:cNvPr>
          <xdr:cNvSpPr/>
        </xdr:nvSpPr>
        <xdr:spPr>
          <a:xfrm>
            <a:off x="5615420" y="476250"/>
            <a:ext cx="909205" cy="829829"/>
          </a:xfrm>
          <a:prstGeom prst="ellipse">
            <a:avLst/>
          </a:prstGeom>
          <a:solidFill>
            <a:schemeClr val="bg1"/>
          </a:solidFill>
          <a:ln>
            <a:noFill/>
          </a:ln>
          <a:effectLst>
            <a:outerShdw blurRad="63500" sx="102000" sy="102000" algn="ctr" rotWithShape="0">
              <a:prstClr val="black">
                <a:alpha val="40000"/>
              </a:prstClr>
            </a:outerShdw>
          </a:effectLst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b"/>
          <a:lstStyle/>
          <a:p>
            <a:pPr lvl="0" algn="ctr"/>
            <a:endParaRPr lang="pt-BR" sz="1100">
              <a:latin typeface="Century Gothic" panose="020B0502020202020204" pitchFamily="34" charset="0"/>
            </a:endParaRPr>
          </a:p>
        </xdr:txBody>
      </xdr:sp>
      <xdr:pic>
        <xdr:nvPicPr>
          <xdr:cNvPr id="12" name="Imagem 11">
            <a:extLst>
              <a:ext uri="{FF2B5EF4-FFF2-40B4-BE49-F238E27FC236}">
                <a16:creationId xmlns:a16="http://schemas.microsoft.com/office/drawing/2014/main" id="{BA1846EB-E980-2A70-D171-8C6301490733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9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5715000" y="523876"/>
            <a:ext cx="714375" cy="713042"/>
          </a:xfrm>
          <a:prstGeom prst="rect">
            <a:avLst/>
          </a:prstGeom>
        </xdr:spPr>
      </xdr:pic>
    </xdr:grpSp>
    <xdr:clientData/>
  </xdr:twoCellAnchor>
  <xdr:twoCellAnchor editAs="oneCell">
    <xdr:from>
      <xdr:col>10</xdr:col>
      <xdr:colOff>0</xdr:colOff>
      <xdr:row>26</xdr:row>
      <xdr:rowOff>0</xdr:rowOff>
    </xdr:from>
    <xdr:to>
      <xdr:col>12</xdr:col>
      <xdr:colOff>1483453</xdr:colOff>
      <xdr:row>37</xdr:row>
      <xdr:rowOff>76200</xdr:rowOff>
    </xdr:to>
    <xdr:pic>
      <xdr:nvPicPr>
        <xdr:cNvPr id="13" name="Imagem 12">
          <a:extLst>
            <a:ext uri="{FF2B5EF4-FFF2-40B4-BE49-F238E27FC236}">
              <a16:creationId xmlns:a16="http://schemas.microsoft.com/office/drawing/2014/main" id="{9EE4C5D2-DCB9-E8CA-4542-73ADE633A4A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5429250" y="13239750"/>
          <a:ext cx="4569553" cy="2590800"/>
        </a:xfrm>
        <a:prstGeom prst="rect">
          <a:avLst/>
        </a:prstGeom>
      </xdr:spPr>
    </xdr:pic>
    <xdr:clientData/>
  </xdr:twoCellAnchor>
  <xdr:twoCellAnchor editAs="oneCell">
    <xdr:from>
      <xdr:col>9</xdr:col>
      <xdr:colOff>38100</xdr:colOff>
      <xdr:row>32</xdr:row>
      <xdr:rowOff>95251</xdr:rowOff>
    </xdr:from>
    <xdr:to>
      <xdr:col>12</xdr:col>
      <xdr:colOff>961778</xdr:colOff>
      <xdr:row>41</xdr:row>
      <xdr:rowOff>171451</xdr:rowOff>
    </xdr:to>
    <xdr:pic>
      <xdr:nvPicPr>
        <xdr:cNvPr id="14" name="Imagem 13">
          <a:extLst>
            <a:ext uri="{FF2B5EF4-FFF2-40B4-BE49-F238E27FC236}">
              <a16:creationId xmlns:a16="http://schemas.microsoft.com/office/drawing/2014/main" id="{724D8657-D4F9-1236-8EF0-E6ED927E41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5314950" y="14706601"/>
          <a:ext cx="4162178" cy="2133600"/>
        </a:xfrm>
        <a:prstGeom prst="rect">
          <a:avLst/>
        </a:prstGeom>
      </xdr:spPr>
    </xdr:pic>
    <xdr:clientData/>
  </xdr:twoCellAnchor>
  <xdr:twoCellAnchor editAs="oneCell">
    <xdr:from>
      <xdr:col>10</xdr:col>
      <xdr:colOff>0</xdr:colOff>
      <xdr:row>33</xdr:row>
      <xdr:rowOff>0</xdr:rowOff>
    </xdr:from>
    <xdr:to>
      <xdr:col>12</xdr:col>
      <xdr:colOff>1026146</xdr:colOff>
      <xdr:row>41</xdr:row>
      <xdr:rowOff>171450</xdr:rowOff>
    </xdr:to>
    <xdr:pic>
      <xdr:nvPicPr>
        <xdr:cNvPr id="15" name="Imagem 14">
          <a:extLst>
            <a:ext uri="{FF2B5EF4-FFF2-40B4-BE49-F238E27FC236}">
              <a16:creationId xmlns:a16="http://schemas.microsoft.com/office/drawing/2014/main" id="{925D2D0D-9AAD-18D2-1D74-2D7FEE61AD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5429250" y="14839950"/>
          <a:ext cx="4112246" cy="2000250"/>
        </a:xfrm>
        <a:prstGeom prst="rect">
          <a:avLst/>
        </a:prstGeom>
      </xdr:spPr>
    </xdr:pic>
    <xdr:clientData/>
  </xdr:twoCellAnchor>
  <xdr:twoCellAnchor editAs="oneCell">
    <xdr:from>
      <xdr:col>10</xdr:col>
      <xdr:colOff>476251</xdr:colOff>
      <xdr:row>37</xdr:row>
      <xdr:rowOff>95251</xdr:rowOff>
    </xdr:from>
    <xdr:to>
      <xdr:col>12</xdr:col>
      <xdr:colOff>118875</xdr:colOff>
      <xdr:row>43</xdr:row>
      <xdr:rowOff>209551</xdr:rowOff>
    </xdr:to>
    <xdr:pic>
      <xdr:nvPicPr>
        <xdr:cNvPr id="16" name="Imagem 15">
          <a:extLst>
            <a:ext uri="{FF2B5EF4-FFF2-40B4-BE49-F238E27FC236}">
              <a16:creationId xmlns:a16="http://schemas.microsoft.com/office/drawing/2014/main" id="{9BFBECF6-5C95-4242-8071-2FFFB40B11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5905501" y="15849601"/>
          <a:ext cx="2728724" cy="1485900"/>
        </a:xfrm>
        <a:prstGeom prst="rect">
          <a:avLst/>
        </a:prstGeom>
      </xdr:spPr>
    </xdr:pic>
    <xdr:clientData/>
  </xdr:twoCellAnchor>
  <xdr:twoCellAnchor editAs="oneCell">
    <xdr:from>
      <xdr:col>13</xdr:col>
      <xdr:colOff>57150</xdr:colOff>
      <xdr:row>26</xdr:row>
      <xdr:rowOff>38101</xdr:rowOff>
    </xdr:from>
    <xdr:to>
      <xdr:col>15</xdr:col>
      <xdr:colOff>191277</xdr:colOff>
      <xdr:row>32</xdr:row>
      <xdr:rowOff>1</xdr:rowOff>
    </xdr:to>
    <xdr:pic>
      <xdr:nvPicPr>
        <xdr:cNvPr id="17" name="Imagem 16">
          <a:extLst>
            <a:ext uri="{FF2B5EF4-FFF2-40B4-BE49-F238E27FC236}">
              <a16:creationId xmlns:a16="http://schemas.microsoft.com/office/drawing/2014/main" id="{72D476F6-EF18-60EB-107E-9CBFEE7E6B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10115550" y="13277851"/>
          <a:ext cx="3220227" cy="1333500"/>
        </a:xfrm>
        <a:prstGeom prst="rect">
          <a:avLst/>
        </a:prstGeom>
      </xdr:spPr>
    </xdr:pic>
    <xdr:clientData/>
  </xdr:twoCellAnchor>
</xdr:wsDr>
</file>

<file path=xl/drawings/drawing61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168992</xdr:colOff>
      <xdr:row>1</xdr:row>
      <xdr:rowOff>76814</xdr:rowOff>
    </xdr:from>
    <xdr:to>
      <xdr:col>2</xdr:col>
      <xdr:colOff>1115684</xdr:colOff>
      <xdr:row>3</xdr:row>
      <xdr:rowOff>264968</xdr:rowOff>
    </xdr:to>
    <xdr:pic>
      <xdr:nvPicPr>
        <xdr:cNvPr id="2" name="Imagem 1">
          <a:extLst>
            <a:ext uri="{FF2B5EF4-FFF2-40B4-BE49-F238E27FC236}">
              <a16:creationId xmlns:a16="http://schemas.microsoft.com/office/drawing/2014/main" id="{F42B4C46-5084-4AB1-9250-B6042F0A0CA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69042" y="219689"/>
          <a:ext cx="946692" cy="988254"/>
        </a:xfrm>
        <a:prstGeom prst="rect">
          <a:avLst/>
        </a:prstGeom>
      </xdr:spPr>
    </xdr:pic>
    <xdr:clientData/>
  </xdr:twoCellAnchor>
  <xdr:oneCellAnchor>
    <xdr:from>
      <xdr:col>17</xdr:col>
      <xdr:colOff>1223949</xdr:colOff>
      <xdr:row>0</xdr:row>
      <xdr:rowOff>0</xdr:rowOff>
    </xdr:from>
    <xdr:ext cx="646896" cy="677573"/>
    <xdr:pic>
      <xdr:nvPicPr>
        <xdr:cNvPr id="3" name="Gráfico 2" descr="Início com preenchimento sólido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5D7AB7DE-3C4C-4234-A6D0-D95504F43C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  <a:ext uri="{96DAC541-7B7A-43D3-8B79-37D633B846F1}">
              <asvg:svgBlip xmlns:asvg="http://schemas.microsoft.com/office/drawing/2016/SVG/main" r:embed="rId4"/>
            </a:ext>
          </a:extLst>
        </a:blip>
        <a:stretch>
          <a:fillRect/>
        </a:stretch>
      </xdr:blipFill>
      <xdr:spPr>
        <a:xfrm>
          <a:off x="17321199" y="0"/>
          <a:ext cx="646896" cy="677573"/>
        </a:xfrm>
        <a:prstGeom prst="rect">
          <a:avLst/>
        </a:prstGeom>
      </xdr:spPr>
    </xdr:pic>
    <xdr:clientData/>
  </xdr:oneCellAnchor>
  <xdr:twoCellAnchor>
    <xdr:from>
      <xdr:col>17</xdr:col>
      <xdr:colOff>1077423</xdr:colOff>
      <xdr:row>1</xdr:row>
      <xdr:rowOff>473774</xdr:rowOff>
    </xdr:from>
    <xdr:to>
      <xdr:col>18</xdr:col>
      <xdr:colOff>465102</xdr:colOff>
      <xdr:row>2</xdr:row>
      <xdr:rowOff>188024</xdr:rowOff>
    </xdr:to>
    <xdr:sp macro="" textlink="">
      <xdr:nvSpPr>
        <xdr:cNvPr id="4" name="TextBox 18">
          <a:extLst>
            <a:ext uri="{FF2B5EF4-FFF2-40B4-BE49-F238E27FC236}">
              <a16:creationId xmlns:a16="http://schemas.microsoft.com/office/drawing/2014/main" id="{F26F1F17-9E50-4987-983B-F7FD58FB2E68}"/>
            </a:ext>
          </a:extLst>
        </xdr:cNvPr>
        <xdr:cNvSpPr txBox="1"/>
      </xdr:nvSpPr>
      <xdr:spPr>
        <a:xfrm>
          <a:off x="17174673" y="616649"/>
          <a:ext cx="921204" cy="26670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algn="ctr"/>
          <a:r>
            <a:rPr lang="es-MX" sz="1200">
              <a:solidFill>
                <a:schemeClr val="tx1">
                  <a:lumMod val="75000"/>
                  <a:lumOff val="25000"/>
                </a:schemeClr>
              </a:solidFill>
              <a:latin typeface="Century Gothic" panose="020B0502020202020204" pitchFamily="34" charset="0"/>
            </a:rPr>
            <a:t>Inicio</a:t>
          </a:r>
        </a:p>
      </xdr:txBody>
    </xdr:sp>
    <xdr:clientData/>
  </xdr:twoCellAnchor>
  <xdr:twoCellAnchor>
    <xdr:from>
      <xdr:col>18</xdr:col>
      <xdr:colOff>331751</xdr:colOff>
      <xdr:row>1</xdr:row>
      <xdr:rowOff>487381</xdr:rowOff>
    </xdr:from>
    <xdr:to>
      <xdr:col>18</xdr:col>
      <xdr:colOff>1335959</xdr:colOff>
      <xdr:row>2</xdr:row>
      <xdr:rowOff>232443</xdr:rowOff>
    </xdr:to>
    <xdr:sp macro="" textlink="">
      <xdr:nvSpPr>
        <xdr:cNvPr id="5" name="TextBox 19">
          <a:extLst>
            <a:ext uri="{FF2B5EF4-FFF2-40B4-BE49-F238E27FC236}">
              <a16:creationId xmlns:a16="http://schemas.microsoft.com/office/drawing/2014/main" id="{9229872A-1915-40E4-96C7-1DB9257C852F}"/>
            </a:ext>
          </a:extLst>
        </xdr:cNvPr>
        <xdr:cNvSpPr txBox="1"/>
      </xdr:nvSpPr>
      <xdr:spPr>
        <a:xfrm>
          <a:off x="17962526" y="630256"/>
          <a:ext cx="1004208" cy="297512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algn="ctr"/>
          <a:r>
            <a:rPr lang="es-MX" sz="1200">
              <a:solidFill>
                <a:schemeClr val="tx1">
                  <a:lumMod val="75000"/>
                  <a:lumOff val="25000"/>
                </a:schemeClr>
              </a:solidFill>
              <a:latin typeface="Century Gothic" panose="020B0502020202020204" pitchFamily="34" charset="0"/>
            </a:rPr>
            <a:t>Seguinte</a:t>
          </a:r>
        </a:p>
      </xdr:txBody>
    </xdr:sp>
    <xdr:clientData/>
  </xdr:twoCellAnchor>
  <xdr:twoCellAnchor>
    <xdr:from>
      <xdr:col>17</xdr:col>
      <xdr:colOff>307258</xdr:colOff>
      <xdr:row>1</xdr:row>
      <xdr:rowOff>476495</xdr:rowOff>
    </xdr:from>
    <xdr:to>
      <xdr:col>17</xdr:col>
      <xdr:colOff>1311466</xdr:colOff>
      <xdr:row>2</xdr:row>
      <xdr:rowOff>221557</xdr:rowOff>
    </xdr:to>
    <xdr:sp macro="" textlink="">
      <xdr:nvSpPr>
        <xdr:cNvPr id="6" name="TextBox 22">
          <a:extLst>
            <a:ext uri="{FF2B5EF4-FFF2-40B4-BE49-F238E27FC236}">
              <a16:creationId xmlns:a16="http://schemas.microsoft.com/office/drawing/2014/main" id="{BD63EEF5-E712-478A-BFED-508CB2969342}"/>
            </a:ext>
          </a:extLst>
        </xdr:cNvPr>
        <xdr:cNvSpPr txBox="1"/>
      </xdr:nvSpPr>
      <xdr:spPr>
        <a:xfrm>
          <a:off x="16404508" y="619370"/>
          <a:ext cx="1004208" cy="297512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algn="ctr"/>
          <a:r>
            <a:rPr lang="es-MX" sz="1200">
              <a:solidFill>
                <a:schemeClr val="tx1">
                  <a:lumMod val="75000"/>
                  <a:lumOff val="25000"/>
                </a:schemeClr>
              </a:solidFill>
              <a:latin typeface="Century Gothic" panose="020B0502020202020204" pitchFamily="34" charset="0"/>
            </a:rPr>
            <a:t>Anterior</a:t>
          </a:r>
        </a:p>
      </xdr:txBody>
    </xdr:sp>
    <xdr:clientData/>
  </xdr:twoCellAnchor>
  <xdr:twoCellAnchor>
    <xdr:from>
      <xdr:col>18</xdr:col>
      <xdr:colOff>730442</xdr:colOff>
      <xdr:row>0</xdr:row>
      <xdr:rowOff>101773</xdr:rowOff>
    </xdr:from>
    <xdr:to>
      <xdr:col>18</xdr:col>
      <xdr:colOff>1111442</xdr:colOff>
      <xdr:row>1</xdr:row>
      <xdr:rowOff>446563</xdr:rowOff>
    </xdr:to>
    <xdr:sp macro="" textlink="">
      <xdr:nvSpPr>
        <xdr:cNvPr id="7" name="Isosceles Triangle 23">
          <a:hlinkClick xmlns:r="http://schemas.openxmlformats.org/officeDocument/2006/relationships" r:id="rId5"/>
          <a:extLst>
            <a:ext uri="{FF2B5EF4-FFF2-40B4-BE49-F238E27FC236}">
              <a16:creationId xmlns:a16="http://schemas.microsoft.com/office/drawing/2014/main" id="{7AE189CA-01F6-4380-96DB-FB12E90327AC}"/>
            </a:ext>
          </a:extLst>
        </xdr:cNvPr>
        <xdr:cNvSpPr/>
      </xdr:nvSpPr>
      <xdr:spPr>
        <a:xfrm rot="5400000">
          <a:off x="18307884" y="155106"/>
          <a:ext cx="487665" cy="381000"/>
        </a:xfrm>
        <a:prstGeom prst="triangle">
          <a:avLst/>
        </a:prstGeom>
        <a:solidFill>
          <a:schemeClr val="tx1">
            <a:lumMod val="75000"/>
            <a:lumOff val="25000"/>
          </a:schemeClr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marL="0" indent="0" algn="l"/>
          <a:endParaRPr lang="es-MX" sz="1100">
            <a:solidFill>
              <a:schemeClr val="lt1"/>
            </a:solidFill>
            <a:latin typeface="+mn-lt"/>
            <a:ea typeface="+mn-ea"/>
            <a:cs typeface="+mn-cs"/>
          </a:endParaRPr>
        </a:p>
      </xdr:txBody>
    </xdr:sp>
    <xdr:clientData/>
  </xdr:twoCellAnchor>
  <xdr:twoCellAnchor>
    <xdr:from>
      <xdr:col>17</xdr:col>
      <xdr:colOff>603277</xdr:colOff>
      <xdr:row>0</xdr:row>
      <xdr:rowOff>135420</xdr:rowOff>
    </xdr:from>
    <xdr:to>
      <xdr:col>17</xdr:col>
      <xdr:colOff>984277</xdr:colOff>
      <xdr:row>1</xdr:row>
      <xdr:rowOff>480210</xdr:rowOff>
    </xdr:to>
    <xdr:sp macro="" textlink="">
      <xdr:nvSpPr>
        <xdr:cNvPr id="8" name="Isosceles Triangle 25">
          <a:hlinkClick xmlns:r="http://schemas.openxmlformats.org/officeDocument/2006/relationships" r:id="rId6"/>
          <a:extLst>
            <a:ext uri="{FF2B5EF4-FFF2-40B4-BE49-F238E27FC236}">
              <a16:creationId xmlns:a16="http://schemas.microsoft.com/office/drawing/2014/main" id="{C40B70DE-CB6F-4E2B-8F45-717322E8705D}"/>
            </a:ext>
          </a:extLst>
        </xdr:cNvPr>
        <xdr:cNvSpPr/>
      </xdr:nvSpPr>
      <xdr:spPr>
        <a:xfrm rot="16200000">
          <a:off x="16647194" y="188753"/>
          <a:ext cx="487665" cy="381000"/>
        </a:xfrm>
        <a:prstGeom prst="triangle">
          <a:avLst/>
        </a:prstGeom>
        <a:solidFill>
          <a:schemeClr val="tx1">
            <a:lumMod val="75000"/>
            <a:lumOff val="25000"/>
          </a:schemeClr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marL="0" indent="0" algn="l"/>
          <a:endParaRPr lang="es-MX" sz="1100">
            <a:solidFill>
              <a:schemeClr val="lt1"/>
            </a:solidFill>
            <a:latin typeface="+mn-lt"/>
            <a:ea typeface="+mn-ea"/>
            <a:cs typeface="+mn-cs"/>
          </a:endParaRPr>
        </a:p>
      </xdr:txBody>
    </xdr:sp>
    <xdr:clientData/>
  </xdr:twoCellAnchor>
  <xdr:twoCellAnchor>
    <xdr:from>
      <xdr:col>10</xdr:col>
      <xdr:colOff>0</xdr:colOff>
      <xdr:row>1</xdr:row>
      <xdr:rowOff>0</xdr:rowOff>
    </xdr:from>
    <xdr:to>
      <xdr:col>11</xdr:col>
      <xdr:colOff>369938</xdr:colOff>
      <xdr:row>1</xdr:row>
      <xdr:rowOff>293124</xdr:rowOff>
    </xdr:to>
    <xdr:sp macro="" textlink="">
      <xdr:nvSpPr>
        <xdr:cNvPr id="9" name="Retângulo 8">
          <a:hlinkClick xmlns:r="http://schemas.openxmlformats.org/officeDocument/2006/relationships" r:id="rId7"/>
          <a:extLst>
            <a:ext uri="{FF2B5EF4-FFF2-40B4-BE49-F238E27FC236}">
              <a16:creationId xmlns:a16="http://schemas.microsoft.com/office/drawing/2014/main" id="{35343864-C2E2-43B1-A7A2-13EBC2FD82B9}"/>
            </a:ext>
          </a:extLst>
        </xdr:cNvPr>
        <xdr:cNvSpPr/>
      </xdr:nvSpPr>
      <xdr:spPr>
        <a:xfrm>
          <a:off x="5362575" y="142875"/>
          <a:ext cx="1903463" cy="293124"/>
        </a:xfrm>
        <a:prstGeom prst="rect">
          <a:avLst/>
        </a:prstGeom>
        <a:solidFill>
          <a:schemeClr val="bg1"/>
        </a:solidFill>
        <a:ln>
          <a:solidFill>
            <a:schemeClr val="bg2">
              <a:lumMod val="75000"/>
            </a:schemeClr>
          </a:solidFill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ctr"/>
          <a:r>
            <a:rPr lang="pt-BR" sz="1600" b="1">
              <a:solidFill>
                <a:sysClr val="windowText" lastClr="000000"/>
              </a:solidFill>
              <a:latin typeface="Century Gothic" panose="020B0502020202020204" pitchFamily="34" charset="0"/>
            </a:rPr>
            <a:t>INSTRUÇÕES</a:t>
          </a:r>
        </a:p>
      </xdr:txBody>
    </xdr:sp>
    <xdr:clientData/>
  </xdr:twoCellAnchor>
  <xdr:twoCellAnchor>
    <xdr:from>
      <xdr:col>10</xdr:col>
      <xdr:colOff>349250</xdr:colOff>
      <xdr:row>1</xdr:row>
      <xdr:rowOff>428626</xdr:rowOff>
    </xdr:from>
    <xdr:to>
      <xdr:col>10</xdr:col>
      <xdr:colOff>1412875</xdr:colOff>
      <xdr:row>4</xdr:row>
      <xdr:rowOff>142875</xdr:rowOff>
    </xdr:to>
    <xdr:grpSp>
      <xdr:nvGrpSpPr>
        <xdr:cNvPr id="10" name="Agrupar 9">
          <a:hlinkClick xmlns:r="http://schemas.openxmlformats.org/officeDocument/2006/relationships" r:id="rId8"/>
          <a:extLst>
            <a:ext uri="{FF2B5EF4-FFF2-40B4-BE49-F238E27FC236}">
              <a16:creationId xmlns:a16="http://schemas.microsoft.com/office/drawing/2014/main" id="{5C2BFFDF-6E35-4D83-B522-016E02DED44E}"/>
            </a:ext>
          </a:extLst>
        </xdr:cNvPr>
        <xdr:cNvGrpSpPr/>
      </xdr:nvGrpSpPr>
      <xdr:grpSpPr>
        <a:xfrm>
          <a:off x="5969000" y="566209"/>
          <a:ext cx="1063625" cy="952499"/>
          <a:chOff x="5615420" y="476250"/>
          <a:chExt cx="909205" cy="829829"/>
        </a:xfrm>
      </xdr:grpSpPr>
      <xdr:sp macro="" textlink="">
        <xdr:nvSpPr>
          <xdr:cNvPr id="11" name="Elipse 10">
            <a:extLst>
              <a:ext uri="{FF2B5EF4-FFF2-40B4-BE49-F238E27FC236}">
                <a16:creationId xmlns:a16="http://schemas.microsoft.com/office/drawing/2014/main" id="{B22D1E69-D11E-616B-57BE-F8D52859D0EC}"/>
              </a:ext>
            </a:extLst>
          </xdr:cNvPr>
          <xdr:cNvSpPr/>
        </xdr:nvSpPr>
        <xdr:spPr>
          <a:xfrm>
            <a:off x="5615420" y="476250"/>
            <a:ext cx="909205" cy="829829"/>
          </a:xfrm>
          <a:prstGeom prst="ellipse">
            <a:avLst/>
          </a:prstGeom>
          <a:solidFill>
            <a:schemeClr val="bg1"/>
          </a:solidFill>
          <a:ln>
            <a:noFill/>
          </a:ln>
          <a:effectLst>
            <a:outerShdw blurRad="63500" sx="102000" sy="102000" algn="ctr" rotWithShape="0">
              <a:prstClr val="black">
                <a:alpha val="40000"/>
              </a:prstClr>
            </a:outerShdw>
          </a:effectLst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b"/>
          <a:lstStyle/>
          <a:p>
            <a:pPr lvl="0" algn="ctr"/>
            <a:endParaRPr lang="pt-BR" sz="1100">
              <a:latin typeface="Century Gothic" panose="020B0502020202020204" pitchFamily="34" charset="0"/>
            </a:endParaRPr>
          </a:p>
        </xdr:txBody>
      </xdr:sp>
      <xdr:pic>
        <xdr:nvPicPr>
          <xdr:cNvPr id="12" name="Imagem 11">
            <a:extLst>
              <a:ext uri="{FF2B5EF4-FFF2-40B4-BE49-F238E27FC236}">
                <a16:creationId xmlns:a16="http://schemas.microsoft.com/office/drawing/2014/main" id="{F2DFF457-E0CC-4473-0ECE-3E170B594ABB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9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5715000" y="523876"/>
            <a:ext cx="714375" cy="713042"/>
          </a:xfrm>
          <a:prstGeom prst="rect">
            <a:avLst/>
          </a:prstGeom>
        </xdr:spPr>
      </xdr:pic>
    </xdr:grpSp>
    <xdr:clientData/>
  </xdr:twoCellAnchor>
  <xdr:twoCellAnchor editAs="oneCell">
    <xdr:from>
      <xdr:col>10</xdr:col>
      <xdr:colOff>0</xdr:colOff>
      <xdr:row>27</xdr:row>
      <xdr:rowOff>1</xdr:rowOff>
    </xdr:from>
    <xdr:to>
      <xdr:col>11</xdr:col>
      <xdr:colOff>1136807</xdr:colOff>
      <xdr:row>32</xdr:row>
      <xdr:rowOff>19051</xdr:rowOff>
    </xdr:to>
    <xdr:pic>
      <xdr:nvPicPr>
        <xdr:cNvPr id="15" name="Imagem 12">
          <a:extLst>
            <a:ext uri="{FF2B5EF4-FFF2-40B4-BE49-F238E27FC236}">
              <a16:creationId xmlns:a16="http://schemas.microsoft.com/office/drawing/2014/main" id="{7D9E6A85-4264-DA09-2053-99AF2EA6F3B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5429250" y="13468351"/>
          <a:ext cx="2660807" cy="1162050"/>
        </a:xfrm>
        <a:prstGeom prst="rect">
          <a:avLst/>
        </a:prstGeom>
      </xdr:spPr>
    </xdr:pic>
    <xdr:clientData/>
  </xdr:twoCellAnchor>
  <xdr:twoCellAnchor editAs="oneCell">
    <xdr:from>
      <xdr:col>9</xdr:col>
      <xdr:colOff>95251</xdr:colOff>
      <xdr:row>28</xdr:row>
      <xdr:rowOff>171450</xdr:rowOff>
    </xdr:from>
    <xdr:to>
      <xdr:col>12</xdr:col>
      <xdr:colOff>666751</xdr:colOff>
      <xdr:row>37</xdr:row>
      <xdr:rowOff>5964</xdr:rowOff>
    </xdr:to>
    <xdr:pic>
      <xdr:nvPicPr>
        <xdr:cNvPr id="16" name="Imagem 15">
          <a:extLst>
            <a:ext uri="{FF2B5EF4-FFF2-40B4-BE49-F238E27FC236}">
              <a16:creationId xmlns:a16="http://schemas.microsoft.com/office/drawing/2014/main" id="{9D9DE9EA-5C8F-B029-FEE5-87D8D84D51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5372101" y="13868400"/>
          <a:ext cx="3810000" cy="1884825"/>
        </a:xfrm>
        <a:prstGeom prst="rect">
          <a:avLst/>
        </a:prstGeom>
      </xdr:spPr>
    </xdr:pic>
    <xdr:clientData/>
  </xdr:twoCellAnchor>
  <xdr:twoCellAnchor editAs="oneCell">
    <xdr:from>
      <xdr:col>9</xdr:col>
      <xdr:colOff>76201</xdr:colOff>
      <xdr:row>34</xdr:row>
      <xdr:rowOff>133350</xdr:rowOff>
    </xdr:from>
    <xdr:to>
      <xdr:col>12</xdr:col>
      <xdr:colOff>420177</xdr:colOff>
      <xdr:row>44</xdr:row>
      <xdr:rowOff>57150</xdr:rowOff>
    </xdr:to>
    <xdr:pic>
      <xdr:nvPicPr>
        <xdr:cNvPr id="17" name="Imagem 16">
          <a:extLst>
            <a:ext uri="{FF2B5EF4-FFF2-40B4-BE49-F238E27FC236}">
              <a16:creationId xmlns:a16="http://schemas.microsoft.com/office/drawing/2014/main" id="{6955E75C-A02A-B260-709D-BA41BAA79C4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5353051" y="15201900"/>
          <a:ext cx="3582476" cy="2209800"/>
        </a:xfrm>
        <a:prstGeom prst="rect">
          <a:avLst/>
        </a:prstGeom>
      </xdr:spPr>
    </xdr:pic>
    <xdr:clientData/>
  </xdr:twoCellAnchor>
</xdr:wsDr>
</file>

<file path=xl/drawings/drawing62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168992</xdr:colOff>
      <xdr:row>1</xdr:row>
      <xdr:rowOff>76814</xdr:rowOff>
    </xdr:from>
    <xdr:to>
      <xdr:col>2</xdr:col>
      <xdr:colOff>1115684</xdr:colOff>
      <xdr:row>3</xdr:row>
      <xdr:rowOff>264968</xdr:rowOff>
    </xdr:to>
    <xdr:pic>
      <xdr:nvPicPr>
        <xdr:cNvPr id="2" name="Imagem 1">
          <a:extLst>
            <a:ext uri="{FF2B5EF4-FFF2-40B4-BE49-F238E27FC236}">
              <a16:creationId xmlns:a16="http://schemas.microsoft.com/office/drawing/2014/main" id="{836BA76B-90FF-411A-8793-E5FE127A54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69042" y="219689"/>
          <a:ext cx="946692" cy="988254"/>
        </a:xfrm>
        <a:prstGeom prst="rect">
          <a:avLst/>
        </a:prstGeom>
      </xdr:spPr>
    </xdr:pic>
    <xdr:clientData/>
  </xdr:twoCellAnchor>
  <xdr:oneCellAnchor>
    <xdr:from>
      <xdr:col>17</xdr:col>
      <xdr:colOff>1223949</xdr:colOff>
      <xdr:row>0</xdr:row>
      <xdr:rowOff>0</xdr:rowOff>
    </xdr:from>
    <xdr:ext cx="646896" cy="677573"/>
    <xdr:pic>
      <xdr:nvPicPr>
        <xdr:cNvPr id="3" name="Gráfico 2" descr="Início com preenchimento sólido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71603DB9-0BCC-40FA-852B-08ABAA12FD4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  <a:ext uri="{96DAC541-7B7A-43D3-8B79-37D633B846F1}">
              <asvg:svgBlip xmlns:asvg="http://schemas.microsoft.com/office/drawing/2016/SVG/main" r:embed="rId4"/>
            </a:ext>
          </a:extLst>
        </a:blip>
        <a:stretch>
          <a:fillRect/>
        </a:stretch>
      </xdr:blipFill>
      <xdr:spPr>
        <a:xfrm>
          <a:off x="17321199" y="0"/>
          <a:ext cx="646896" cy="677573"/>
        </a:xfrm>
        <a:prstGeom prst="rect">
          <a:avLst/>
        </a:prstGeom>
      </xdr:spPr>
    </xdr:pic>
    <xdr:clientData/>
  </xdr:oneCellAnchor>
  <xdr:twoCellAnchor>
    <xdr:from>
      <xdr:col>17</xdr:col>
      <xdr:colOff>1077423</xdr:colOff>
      <xdr:row>1</xdr:row>
      <xdr:rowOff>473774</xdr:rowOff>
    </xdr:from>
    <xdr:to>
      <xdr:col>18</xdr:col>
      <xdr:colOff>465102</xdr:colOff>
      <xdr:row>2</xdr:row>
      <xdr:rowOff>188024</xdr:rowOff>
    </xdr:to>
    <xdr:sp macro="" textlink="">
      <xdr:nvSpPr>
        <xdr:cNvPr id="4" name="TextBox 18">
          <a:extLst>
            <a:ext uri="{FF2B5EF4-FFF2-40B4-BE49-F238E27FC236}">
              <a16:creationId xmlns:a16="http://schemas.microsoft.com/office/drawing/2014/main" id="{C35F7924-D15B-40D2-A4D1-D93CAD09FC00}"/>
            </a:ext>
          </a:extLst>
        </xdr:cNvPr>
        <xdr:cNvSpPr txBox="1"/>
      </xdr:nvSpPr>
      <xdr:spPr>
        <a:xfrm>
          <a:off x="17174673" y="616649"/>
          <a:ext cx="921204" cy="26670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algn="ctr"/>
          <a:r>
            <a:rPr lang="es-MX" sz="1200">
              <a:solidFill>
                <a:schemeClr val="tx1">
                  <a:lumMod val="75000"/>
                  <a:lumOff val="25000"/>
                </a:schemeClr>
              </a:solidFill>
              <a:latin typeface="Century Gothic" panose="020B0502020202020204" pitchFamily="34" charset="0"/>
            </a:rPr>
            <a:t>Inicio</a:t>
          </a:r>
        </a:p>
      </xdr:txBody>
    </xdr:sp>
    <xdr:clientData/>
  </xdr:twoCellAnchor>
  <xdr:twoCellAnchor>
    <xdr:from>
      <xdr:col>18</xdr:col>
      <xdr:colOff>331751</xdr:colOff>
      <xdr:row>1</xdr:row>
      <xdr:rowOff>487381</xdr:rowOff>
    </xdr:from>
    <xdr:to>
      <xdr:col>18</xdr:col>
      <xdr:colOff>1335959</xdr:colOff>
      <xdr:row>2</xdr:row>
      <xdr:rowOff>232443</xdr:rowOff>
    </xdr:to>
    <xdr:sp macro="" textlink="">
      <xdr:nvSpPr>
        <xdr:cNvPr id="5" name="TextBox 19">
          <a:extLst>
            <a:ext uri="{FF2B5EF4-FFF2-40B4-BE49-F238E27FC236}">
              <a16:creationId xmlns:a16="http://schemas.microsoft.com/office/drawing/2014/main" id="{6BD97F7A-5C62-46F8-8232-668BA77EC29D}"/>
            </a:ext>
          </a:extLst>
        </xdr:cNvPr>
        <xdr:cNvSpPr txBox="1"/>
      </xdr:nvSpPr>
      <xdr:spPr>
        <a:xfrm>
          <a:off x="17962526" y="630256"/>
          <a:ext cx="1004208" cy="297512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algn="ctr"/>
          <a:r>
            <a:rPr lang="es-MX" sz="1200">
              <a:solidFill>
                <a:schemeClr val="tx1">
                  <a:lumMod val="75000"/>
                  <a:lumOff val="25000"/>
                </a:schemeClr>
              </a:solidFill>
              <a:latin typeface="Century Gothic" panose="020B0502020202020204" pitchFamily="34" charset="0"/>
            </a:rPr>
            <a:t>Seguinte</a:t>
          </a:r>
        </a:p>
      </xdr:txBody>
    </xdr:sp>
    <xdr:clientData/>
  </xdr:twoCellAnchor>
  <xdr:twoCellAnchor>
    <xdr:from>
      <xdr:col>17</xdr:col>
      <xdr:colOff>307258</xdr:colOff>
      <xdr:row>1</xdr:row>
      <xdr:rowOff>476495</xdr:rowOff>
    </xdr:from>
    <xdr:to>
      <xdr:col>17</xdr:col>
      <xdr:colOff>1311466</xdr:colOff>
      <xdr:row>2</xdr:row>
      <xdr:rowOff>221557</xdr:rowOff>
    </xdr:to>
    <xdr:sp macro="" textlink="">
      <xdr:nvSpPr>
        <xdr:cNvPr id="6" name="TextBox 22">
          <a:extLst>
            <a:ext uri="{FF2B5EF4-FFF2-40B4-BE49-F238E27FC236}">
              <a16:creationId xmlns:a16="http://schemas.microsoft.com/office/drawing/2014/main" id="{51D64888-DE26-4C67-956D-0057848C7C91}"/>
            </a:ext>
          </a:extLst>
        </xdr:cNvPr>
        <xdr:cNvSpPr txBox="1"/>
      </xdr:nvSpPr>
      <xdr:spPr>
        <a:xfrm>
          <a:off x="16404508" y="619370"/>
          <a:ext cx="1004208" cy="297512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algn="ctr"/>
          <a:r>
            <a:rPr lang="es-MX" sz="1200">
              <a:solidFill>
                <a:schemeClr val="tx1">
                  <a:lumMod val="75000"/>
                  <a:lumOff val="25000"/>
                </a:schemeClr>
              </a:solidFill>
              <a:latin typeface="Century Gothic" panose="020B0502020202020204" pitchFamily="34" charset="0"/>
            </a:rPr>
            <a:t>Anterior</a:t>
          </a:r>
        </a:p>
      </xdr:txBody>
    </xdr:sp>
    <xdr:clientData/>
  </xdr:twoCellAnchor>
  <xdr:twoCellAnchor>
    <xdr:from>
      <xdr:col>18</xdr:col>
      <xdr:colOff>730442</xdr:colOff>
      <xdr:row>0</xdr:row>
      <xdr:rowOff>101773</xdr:rowOff>
    </xdr:from>
    <xdr:to>
      <xdr:col>18</xdr:col>
      <xdr:colOff>1111442</xdr:colOff>
      <xdr:row>1</xdr:row>
      <xdr:rowOff>446563</xdr:rowOff>
    </xdr:to>
    <xdr:sp macro="" textlink="">
      <xdr:nvSpPr>
        <xdr:cNvPr id="7" name="Isosceles Triangle 23">
          <a:hlinkClick xmlns:r="http://schemas.openxmlformats.org/officeDocument/2006/relationships" r:id="rId5"/>
          <a:extLst>
            <a:ext uri="{FF2B5EF4-FFF2-40B4-BE49-F238E27FC236}">
              <a16:creationId xmlns:a16="http://schemas.microsoft.com/office/drawing/2014/main" id="{FCA3E11E-CC8A-423D-A4E3-85B2058E3E92}"/>
            </a:ext>
          </a:extLst>
        </xdr:cNvPr>
        <xdr:cNvSpPr/>
      </xdr:nvSpPr>
      <xdr:spPr>
        <a:xfrm rot="5400000">
          <a:off x="18307884" y="155106"/>
          <a:ext cx="487665" cy="381000"/>
        </a:xfrm>
        <a:prstGeom prst="triangle">
          <a:avLst/>
        </a:prstGeom>
        <a:solidFill>
          <a:schemeClr val="tx1">
            <a:lumMod val="75000"/>
            <a:lumOff val="25000"/>
          </a:schemeClr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marL="0" indent="0" algn="l"/>
          <a:endParaRPr lang="es-MX" sz="1100">
            <a:solidFill>
              <a:schemeClr val="lt1"/>
            </a:solidFill>
            <a:latin typeface="+mn-lt"/>
            <a:ea typeface="+mn-ea"/>
            <a:cs typeface="+mn-cs"/>
          </a:endParaRPr>
        </a:p>
      </xdr:txBody>
    </xdr:sp>
    <xdr:clientData/>
  </xdr:twoCellAnchor>
  <xdr:twoCellAnchor>
    <xdr:from>
      <xdr:col>17</xdr:col>
      <xdr:colOff>603277</xdr:colOff>
      <xdr:row>0</xdr:row>
      <xdr:rowOff>135420</xdr:rowOff>
    </xdr:from>
    <xdr:to>
      <xdr:col>17</xdr:col>
      <xdr:colOff>984277</xdr:colOff>
      <xdr:row>1</xdr:row>
      <xdr:rowOff>480210</xdr:rowOff>
    </xdr:to>
    <xdr:sp macro="" textlink="">
      <xdr:nvSpPr>
        <xdr:cNvPr id="8" name="Isosceles Triangle 25">
          <a:hlinkClick xmlns:r="http://schemas.openxmlformats.org/officeDocument/2006/relationships" r:id="rId6"/>
          <a:extLst>
            <a:ext uri="{FF2B5EF4-FFF2-40B4-BE49-F238E27FC236}">
              <a16:creationId xmlns:a16="http://schemas.microsoft.com/office/drawing/2014/main" id="{9816D0EC-5D70-443F-83E0-7C0B5D50CF97}"/>
            </a:ext>
          </a:extLst>
        </xdr:cNvPr>
        <xdr:cNvSpPr/>
      </xdr:nvSpPr>
      <xdr:spPr>
        <a:xfrm rot="16200000">
          <a:off x="16647194" y="188753"/>
          <a:ext cx="487665" cy="381000"/>
        </a:xfrm>
        <a:prstGeom prst="triangle">
          <a:avLst/>
        </a:prstGeom>
        <a:solidFill>
          <a:schemeClr val="tx1">
            <a:lumMod val="75000"/>
            <a:lumOff val="25000"/>
          </a:schemeClr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marL="0" indent="0" algn="l"/>
          <a:endParaRPr lang="es-MX" sz="1100">
            <a:solidFill>
              <a:schemeClr val="lt1"/>
            </a:solidFill>
            <a:latin typeface="+mn-lt"/>
            <a:ea typeface="+mn-ea"/>
            <a:cs typeface="+mn-cs"/>
          </a:endParaRPr>
        </a:p>
      </xdr:txBody>
    </xdr:sp>
    <xdr:clientData/>
  </xdr:twoCellAnchor>
  <xdr:twoCellAnchor>
    <xdr:from>
      <xdr:col>10</xdr:col>
      <xdr:colOff>0</xdr:colOff>
      <xdr:row>1</xdr:row>
      <xdr:rowOff>0</xdr:rowOff>
    </xdr:from>
    <xdr:to>
      <xdr:col>11</xdr:col>
      <xdr:colOff>369938</xdr:colOff>
      <xdr:row>1</xdr:row>
      <xdr:rowOff>293124</xdr:rowOff>
    </xdr:to>
    <xdr:sp macro="" textlink="">
      <xdr:nvSpPr>
        <xdr:cNvPr id="9" name="Retângulo 8">
          <a:hlinkClick xmlns:r="http://schemas.openxmlformats.org/officeDocument/2006/relationships" r:id="rId7"/>
          <a:extLst>
            <a:ext uri="{FF2B5EF4-FFF2-40B4-BE49-F238E27FC236}">
              <a16:creationId xmlns:a16="http://schemas.microsoft.com/office/drawing/2014/main" id="{27708E57-6F6A-42E0-AD84-304A86714B11}"/>
            </a:ext>
          </a:extLst>
        </xdr:cNvPr>
        <xdr:cNvSpPr/>
      </xdr:nvSpPr>
      <xdr:spPr>
        <a:xfrm>
          <a:off x="5362575" y="142875"/>
          <a:ext cx="1903463" cy="293124"/>
        </a:xfrm>
        <a:prstGeom prst="rect">
          <a:avLst/>
        </a:prstGeom>
        <a:solidFill>
          <a:schemeClr val="bg1"/>
        </a:solidFill>
        <a:ln>
          <a:solidFill>
            <a:schemeClr val="bg2">
              <a:lumMod val="75000"/>
            </a:schemeClr>
          </a:solidFill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ctr"/>
          <a:r>
            <a:rPr lang="pt-BR" sz="1600" b="1">
              <a:solidFill>
                <a:sysClr val="windowText" lastClr="000000"/>
              </a:solidFill>
              <a:latin typeface="Century Gothic" panose="020B0502020202020204" pitchFamily="34" charset="0"/>
            </a:rPr>
            <a:t>INSTRUÇÕES</a:t>
          </a:r>
        </a:p>
      </xdr:txBody>
    </xdr:sp>
    <xdr:clientData/>
  </xdr:twoCellAnchor>
  <xdr:twoCellAnchor>
    <xdr:from>
      <xdr:col>10</xdr:col>
      <xdr:colOff>349250</xdr:colOff>
      <xdr:row>1</xdr:row>
      <xdr:rowOff>428626</xdr:rowOff>
    </xdr:from>
    <xdr:to>
      <xdr:col>10</xdr:col>
      <xdr:colOff>1412875</xdr:colOff>
      <xdr:row>4</xdr:row>
      <xdr:rowOff>142875</xdr:rowOff>
    </xdr:to>
    <xdr:grpSp>
      <xdr:nvGrpSpPr>
        <xdr:cNvPr id="10" name="Agrupar 9">
          <a:hlinkClick xmlns:r="http://schemas.openxmlformats.org/officeDocument/2006/relationships" r:id="rId8"/>
          <a:extLst>
            <a:ext uri="{FF2B5EF4-FFF2-40B4-BE49-F238E27FC236}">
              <a16:creationId xmlns:a16="http://schemas.microsoft.com/office/drawing/2014/main" id="{7EF2DB8F-443E-4942-84BB-EE2BB13D746B}"/>
            </a:ext>
          </a:extLst>
        </xdr:cNvPr>
        <xdr:cNvGrpSpPr/>
      </xdr:nvGrpSpPr>
      <xdr:grpSpPr>
        <a:xfrm>
          <a:off x="5988050" y="568326"/>
          <a:ext cx="1063625" cy="971549"/>
          <a:chOff x="5615420" y="476250"/>
          <a:chExt cx="909205" cy="829829"/>
        </a:xfrm>
      </xdr:grpSpPr>
      <xdr:sp macro="" textlink="">
        <xdr:nvSpPr>
          <xdr:cNvPr id="11" name="Elipse 10">
            <a:extLst>
              <a:ext uri="{FF2B5EF4-FFF2-40B4-BE49-F238E27FC236}">
                <a16:creationId xmlns:a16="http://schemas.microsoft.com/office/drawing/2014/main" id="{A7C3E5D0-A236-CB34-6915-2622BEE66291}"/>
              </a:ext>
            </a:extLst>
          </xdr:cNvPr>
          <xdr:cNvSpPr/>
        </xdr:nvSpPr>
        <xdr:spPr>
          <a:xfrm>
            <a:off x="5615420" y="476250"/>
            <a:ext cx="909205" cy="829829"/>
          </a:xfrm>
          <a:prstGeom prst="ellipse">
            <a:avLst/>
          </a:prstGeom>
          <a:solidFill>
            <a:schemeClr val="bg1"/>
          </a:solidFill>
          <a:ln>
            <a:noFill/>
          </a:ln>
          <a:effectLst>
            <a:outerShdw blurRad="63500" sx="102000" sy="102000" algn="ctr" rotWithShape="0">
              <a:prstClr val="black">
                <a:alpha val="40000"/>
              </a:prstClr>
            </a:outerShdw>
          </a:effectLst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b"/>
          <a:lstStyle/>
          <a:p>
            <a:pPr lvl="0" algn="ctr"/>
            <a:endParaRPr lang="pt-BR" sz="1100">
              <a:latin typeface="Century Gothic" panose="020B0502020202020204" pitchFamily="34" charset="0"/>
            </a:endParaRPr>
          </a:p>
        </xdr:txBody>
      </xdr:sp>
      <xdr:pic>
        <xdr:nvPicPr>
          <xdr:cNvPr id="12" name="Imagem 11">
            <a:extLst>
              <a:ext uri="{FF2B5EF4-FFF2-40B4-BE49-F238E27FC236}">
                <a16:creationId xmlns:a16="http://schemas.microsoft.com/office/drawing/2014/main" id="{CF0D9EAF-A2A5-D671-6FA1-73174E99D538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9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5715000" y="523876"/>
            <a:ext cx="714375" cy="713042"/>
          </a:xfrm>
          <a:prstGeom prst="rect">
            <a:avLst/>
          </a:prstGeom>
        </xdr:spPr>
      </xdr:pic>
    </xdr:grpSp>
    <xdr:clientData/>
  </xdr:twoCellAnchor>
</xdr:wsDr>
</file>

<file path=xl/drawings/drawing63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168992</xdr:colOff>
      <xdr:row>1</xdr:row>
      <xdr:rowOff>76814</xdr:rowOff>
    </xdr:from>
    <xdr:to>
      <xdr:col>2</xdr:col>
      <xdr:colOff>1115684</xdr:colOff>
      <xdr:row>3</xdr:row>
      <xdr:rowOff>264968</xdr:rowOff>
    </xdr:to>
    <xdr:pic>
      <xdr:nvPicPr>
        <xdr:cNvPr id="2" name="Imagem 1">
          <a:extLst>
            <a:ext uri="{FF2B5EF4-FFF2-40B4-BE49-F238E27FC236}">
              <a16:creationId xmlns:a16="http://schemas.microsoft.com/office/drawing/2014/main" id="{43CCF29D-304E-48DB-AF1D-A19D6055A0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69042" y="219689"/>
          <a:ext cx="946692" cy="988254"/>
        </a:xfrm>
        <a:prstGeom prst="rect">
          <a:avLst/>
        </a:prstGeom>
      </xdr:spPr>
    </xdr:pic>
    <xdr:clientData/>
  </xdr:twoCellAnchor>
  <xdr:oneCellAnchor>
    <xdr:from>
      <xdr:col>17</xdr:col>
      <xdr:colOff>1223949</xdr:colOff>
      <xdr:row>0</xdr:row>
      <xdr:rowOff>0</xdr:rowOff>
    </xdr:from>
    <xdr:ext cx="646896" cy="677573"/>
    <xdr:pic>
      <xdr:nvPicPr>
        <xdr:cNvPr id="3" name="Gráfico 2" descr="Início com preenchimento sólido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58AF0844-490B-48B0-9389-71A0BB4253E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  <a:ext uri="{96DAC541-7B7A-43D3-8B79-37D633B846F1}">
              <asvg:svgBlip xmlns:asvg="http://schemas.microsoft.com/office/drawing/2016/SVG/main" r:embed="rId4"/>
            </a:ext>
          </a:extLst>
        </a:blip>
        <a:stretch>
          <a:fillRect/>
        </a:stretch>
      </xdr:blipFill>
      <xdr:spPr>
        <a:xfrm>
          <a:off x="17321199" y="0"/>
          <a:ext cx="646896" cy="677573"/>
        </a:xfrm>
        <a:prstGeom prst="rect">
          <a:avLst/>
        </a:prstGeom>
      </xdr:spPr>
    </xdr:pic>
    <xdr:clientData/>
  </xdr:oneCellAnchor>
  <xdr:twoCellAnchor>
    <xdr:from>
      <xdr:col>17</xdr:col>
      <xdr:colOff>1077423</xdr:colOff>
      <xdr:row>1</xdr:row>
      <xdr:rowOff>473774</xdr:rowOff>
    </xdr:from>
    <xdr:to>
      <xdr:col>18</xdr:col>
      <xdr:colOff>465102</xdr:colOff>
      <xdr:row>2</xdr:row>
      <xdr:rowOff>188024</xdr:rowOff>
    </xdr:to>
    <xdr:sp macro="" textlink="">
      <xdr:nvSpPr>
        <xdr:cNvPr id="4" name="TextBox 18">
          <a:extLst>
            <a:ext uri="{FF2B5EF4-FFF2-40B4-BE49-F238E27FC236}">
              <a16:creationId xmlns:a16="http://schemas.microsoft.com/office/drawing/2014/main" id="{D774AFDB-646C-4A9B-B873-ACB1BB8A9836}"/>
            </a:ext>
          </a:extLst>
        </xdr:cNvPr>
        <xdr:cNvSpPr txBox="1"/>
      </xdr:nvSpPr>
      <xdr:spPr>
        <a:xfrm>
          <a:off x="17174673" y="616649"/>
          <a:ext cx="921204" cy="26670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algn="ctr"/>
          <a:r>
            <a:rPr lang="es-MX" sz="1200">
              <a:solidFill>
                <a:schemeClr val="tx1">
                  <a:lumMod val="75000"/>
                  <a:lumOff val="25000"/>
                </a:schemeClr>
              </a:solidFill>
              <a:latin typeface="Century Gothic" panose="020B0502020202020204" pitchFamily="34" charset="0"/>
            </a:rPr>
            <a:t>Inicio</a:t>
          </a:r>
        </a:p>
      </xdr:txBody>
    </xdr:sp>
    <xdr:clientData/>
  </xdr:twoCellAnchor>
  <xdr:twoCellAnchor>
    <xdr:from>
      <xdr:col>18</xdr:col>
      <xdr:colOff>331751</xdr:colOff>
      <xdr:row>1</xdr:row>
      <xdr:rowOff>487381</xdr:rowOff>
    </xdr:from>
    <xdr:to>
      <xdr:col>18</xdr:col>
      <xdr:colOff>1335959</xdr:colOff>
      <xdr:row>2</xdr:row>
      <xdr:rowOff>232443</xdr:rowOff>
    </xdr:to>
    <xdr:sp macro="" textlink="">
      <xdr:nvSpPr>
        <xdr:cNvPr id="5" name="TextBox 19">
          <a:extLst>
            <a:ext uri="{FF2B5EF4-FFF2-40B4-BE49-F238E27FC236}">
              <a16:creationId xmlns:a16="http://schemas.microsoft.com/office/drawing/2014/main" id="{01FD2E81-25F4-4A13-8586-AB4EA548EB6C}"/>
            </a:ext>
          </a:extLst>
        </xdr:cNvPr>
        <xdr:cNvSpPr txBox="1"/>
      </xdr:nvSpPr>
      <xdr:spPr>
        <a:xfrm>
          <a:off x="17962526" y="630256"/>
          <a:ext cx="1004208" cy="297512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algn="ctr"/>
          <a:r>
            <a:rPr lang="es-MX" sz="1200">
              <a:solidFill>
                <a:schemeClr val="tx1">
                  <a:lumMod val="75000"/>
                  <a:lumOff val="25000"/>
                </a:schemeClr>
              </a:solidFill>
              <a:latin typeface="Century Gothic" panose="020B0502020202020204" pitchFamily="34" charset="0"/>
            </a:rPr>
            <a:t>Seguinte</a:t>
          </a:r>
        </a:p>
      </xdr:txBody>
    </xdr:sp>
    <xdr:clientData/>
  </xdr:twoCellAnchor>
  <xdr:twoCellAnchor>
    <xdr:from>
      <xdr:col>17</xdr:col>
      <xdr:colOff>307258</xdr:colOff>
      <xdr:row>1</xdr:row>
      <xdr:rowOff>476495</xdr:rowOff>
    </xdr:from>
    <xdr:to>
      <xdr:col>17</xdr:col>
      <xdr:colOff>1311466</xdr:colOff>
      <xdr:row>2</xdr:row>
      <xdr:rowOff>221557</xdr:rowOff>
    </xdr:to>
    <xdr:sp macro="" textlink="">
      <xdr:nvSpPr>
        <xdr:cNvPr id="6" name="TextBox 22">
          <a:extLst>
            <a:ext uri="{FF2B5EF4-FFF2-40B4-BE49-F238E27FC236}">
              <a16:creationId xmlns:a16="http://schemas.microsoft.com/office/drawing/2014/main" id="{FD4A4F61-4641-4A79-AAC4-728526C8C1CB}"/>
            </a:ext>
          </a:extLst>
        </xdr:cNvPr>
        <xdr:cNvSpPr txBox="1"/>
      </xdr:nvSpPr>
      <xdr:spPr>
        <a:xfrm>
          <a:off x="16404508" y="619370"/>
          <a:ext cx="1004208" cy="297512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algn="ctr"/>
          <a:r>
            <a:rPr lang="es-MX" sz="1200">
              <a:solidFill>
                <a:schemeClr val="tx1">
                  <a:lumMod val="75000"/>
                  <a:lumOff val="25000"/>
                </a:schemeClr>
              </a:solidFill>
              <a:latin typeface="Century Gothic" panose="020B0502020202020204" pitchFamily="34" charset="0"/>
            </a:rPr>
            <a:t>Anterior</a:t>
          </a:r>
        </a:p>
      </xdr:txBody>
    </xdr:sp>
    <xdr:clientData/>
  </xdr:twoCellAnchor>
  <xdr:twoCellAnchor>
    <xdr:from>
      <xdr:col>18</xdr:col>
      <xdr:colOff>730442</xdr:colOff>
      <xdr:row>0</xdr:row>
      <xdr:rowOff>101773</xdr:rowOff>
    </xdr:from>
    <xdr:to>
      <xdr:col>18</xdr:col>
      <xdr:colOff>1111442</xdr:colOff>
      <xdr:row>1</xdr:row>
      <xdr:rowOff>446563</xdr:rowOff>
    </xdr:to>
    <xdr:sp macro="" textlink="">
      <xdr:nvSpPr>
        <xdr:cNvPr id="7" name="Isosceles Triangle 23">
          <a:hlinkClick xmlns:r="http://schemas.openxmlformats.org/officeDocument/2006/relationships" r:id="rId5"/>
          <a:extLst>
            <a:ext uri="{FF2B5EF4-FFF2-40B4-BE49-F238E27FC236}">
              <a16:creationId xmlns:a16="http://schemas.microsoft.com/office/drawing/2014/main" id="{0E05E97F-35DE-4B9B-BA2F-42A613FC1054}"/>
            </a:ext>
          </a:extLst>
        </xdr:cNvPr>
        <xdr:cNvSpPr/>
      </xdr:nvSpPr>
      <xdr:spPr>
        <a:xfrm rot="5400000">
          <a:off x="18307884" y="155106"/>
          <a:ext cx="487665" cy="381000"/>
        </a:xfrm>
        <a:prstGeom prst="triangle">
          <a:avLst/>
        </a:prstGeom>
        <a:solidFill>
          <a:schemeClr val="tx1">
            <a:lumMod val="75000"/>
            <a:lumOff val="25000"/>
          </a:schemeClr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marL="0" indent="0" algn="l"/>
          <a:endParaRPr lang="es-MX" sz="1100">
            <a:solidFill>
              <a:schemeClr val="lt1"/>
            </a:solidFill>
            <a:latin typeface="+mn-lt"/>
            <a:ea typeface="+mn-ea"/>
            <a:cs typeface="+mn-cs"/>
          </a:endParaRPr>
        </a:p>
      </xdr:txBody>
    </xdr:sp>
    <xdr:clientData/>
  </xdr:twoCellAnchor>
  <xdr:twoCellAnchor>
    <xdr:from>
      <xdr:col>17</xdr:col>
      <xdr:colOff>603277</xdr:colOff>
      <xdr:row>0</xdr:row>
      <xdr:rowOff>135420</xdr:rowOff>
    </xdr:from>
    <xdr:to>
      <xdr:col>17</xdr:col>
      <xdr:colOff>984277</xdr:colOff>
      <xdr:row>1</xdr:row>
      <xdr:rowOff>480210</xdr:rowOff>
    </xdr:to>
    <xdr:sp macro="" textlink="">
      <xdr:nvSpPr>
        <xdr:cNvPr id="8" name="Isosceles Triangle 25">
          <a:hlinkClick xmlns:r="http://schemas.openxmlformats.org/officeDocument/2006/relationships" r:id="rId6"/>
          <a:extLst>
            <a:ext uri="{FF2B5EF4-FFF2-40B4-BE49-F238E27FC236}">
              <a16:creationId xmlns:a16="http://schemas.microsoft.com/office/drawing/2014/main" id="{BD7A4159-5B43-4C7C-A6AD-6E0D14BB722B}"/>
            </a:ext>
          </a:extLst>
        </xdr:cNvPr>
        <xdr:cNvSpPr/>
      </xdr:nvSpPr>
      <xdr:spPr>
        <a:xfrm rot="16200000">
          <a:off x="16647194" y="188753"/>
          <a:ext cx="487665" cy="381000"/>
        </a:xfrm>
        <a:prstGeom prst="triangle">
          <a:avLst/>
        </a:prstGeom>
        <a:solidFill>
          <a:schemeClr val="tx1">
            <a:lumMod val="75000"/>
            <a:lumOff val="25000"/>
          </a:schemeClr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marL="0" indent="0" algn="l"/>
          <a:endParaRPr lang="es-MX" sz="1100">
            <a:solidFill>
              <a:schemeClr val="lt1"/>
            </a:solidFill>
            <a:latin typeface="+mn-lt"/>
            <a:ea typeface="+mn-ea"/>
            <a:cs typeface="+mn-cs"/>
          </a:endParaRPr>
        </a:p>
      </xdr:txBody>
    </xdr:sp>
    <xdr:clientData/>
  </xdr:twoCellAnchor>
  <xdr:twoCellAnchor>
    <xdr:from>
      <xdr:col>10</xdr:col>
      <xdr:colOff>0</xdr:colOff>
      <xdr:row>1</xdr:row>
      <xdr:rowOff>0</xdr:rowOff>
    </xdr:from>
    <xdr:to>
      <xdr:col>11</xdr:col>
      <xdr:colOff>369938</xdr:colOff>
      <xdr:row>1</xdr:row>
      <xdr:rowOff>293124</xdr:rowOff>
    </xdr:to>
    <xdr:sp macro="" textlink="">
      <xdr:nvSpPr>
        <xdr:cNvPr id="9" name="Retângulo 8">
          <a:hlinkClick xmlns:r="http://schemas.openxmlformats.org/officeDocument/2006/relationships" r:id="rId7"/>
          <a:extLst>
            <a:ext uri="{FF2B5EF4-FFF2-40B4-BE49-F238E27FC236}">
              <a16:creationId xmlns:a16="http://schemas.microsoft.com/office/drawing/2014/main" id="{32202506-1AF8-4E55-9EC1-1539063C0501}"/>
            </a:ext>
          </a:extLst>
        </xdr:cNvPr>
        <xdr:cNvSpPr/>
      </xdr:nvSpPr>
      <xdr:spPr>
        <a:xfrm>
          <a:off x="5362575" y="142875"/>
          <a:ext cx="1903463" cy="293124"/>
        </a:xfrm>
        <a:prstGeom prst="rect">
          <a:avLst/>
        </a:prstGeom>
        <a:solidFill>
          <a:schemeClr val="bg1"/>
        </a:solidFill>
        <a:ln>
          <a:solidFill>
            <a:schemeClr val="bg2">
              <a:lumMod val="75000"/>
            </a:schemeClr>
          </a:solidFill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ctr"/>
          <a:r>
            <a:rPr lang="pt-BR" sz="1600" b="1">
              <a:solidFill>
                <a:sysClr val="windowText" lastClr="000000"/>
              </a:solidFill>
              <a:latin typeface="Century Gothic" panose="020B0502020202020204" pitchFamily="34" charset="0"/>
            </a:rPr>
            <a:t>INSTRUÇÕES</a:t>
          </a:r>
        </a:p>
      </xdr:txBody>
    </xdr:sp>
    <xdr:clientData/>
  </xdr:twoCellAnchor>
  <xdr:twoCellAnchor>
    <xdr:from>
      <xdr:col>10</xdr:col>
      <xdr:colOff>171450</xdr:colOff>
      <xdr:row>1</xdr:row>
      <xdr:rowOff>381000</xdr:rowOff>
    </xdr:from>
    <xdr:to>
      <xdr:col>10</xdr:col>
      <xdr:colOff>1371600</xdr:colOff>
      <xdr:row>4</xdr:row>
      <xdr:rowOff>133350</xdr:rowOff>
    </xdr:to>
    <xdr:grpSp>
      <xdr:nvGrpSpPr>
        <xdr:cNvPr id="10" name="Agrupar 9">
          <a:hlinkClick xmlns:r="http://schemas.openxmlformats.org/officeDocument/2006/relationships" r:id="rId8"/>
          <a:extLst>
            <a:ext uri="{FF2B5EF4-FFF2-40B4-BE49-F238E27FC236}">
              <a16:creationId xmlns:a16="http://schemas.microsoft.com/office/drawing/2014/main" id="{A0A28FED-8D99-4B49-AD2A-852359540F1F}"/>
            </a:ext>
          </a:extLst>
        </xdr:cNvPr>
        <xdr:cNvGrpSpPr/>
      </xdr:nvGrpSpPr>
      <xdr:grpSpPr>
        <a:xfrm>
          <a:off x="5810250" y="520700"/>
          <a:ext cx="1200150" cy="1009650"/>
          <a:chOff x="5155045" y="476250"/>
          <a:chExt cx="909205" cy="829829"/>
        </a:xfrm>
      </xdr:grpSpPr>
      <xdr:sp macro="" textlink="">
        <xdr:nvSpPr>
          <xdr:cNvPr id="11" name="Elipse 10">
            <a:extLst>
              <a:ext uri="{FF2B5EF4-FFF2-40B4-BE49-F238E27FC236}">
                <a16:creationId xmlns:a16="http://schemas.microsoft.com/office/drawing/2014/main" id="{3D6767E7-9849-B3A3-1428-3FC8CAA12740}"/>
              </a:ext>
            </a:extLst>
          </xdr:cNvPr>
          <xdr:cNvSpPr/>
        </xdr:nvSpPr>
        <xdr:spPr>
          <a:xfrm>
            <a:off x="5155045" y="476250"/>
            <a:ext cx="909205" cy="829829"/>
          </a:xfrm>
          <a:prstGeom prst="ellipse">
            <a:avLst/>
          </a:prstGeom>
          <a:solidFill>
            <a:schemeClr val="bg1"/>
          </a:solidFill>
          <a:ln>
            <a:noFill/>
          </a:ln>
          <a:effectLst>
            <a:outerShdw blurRad="63500" sx="102000" sy="102000" algn="ctr" rotWithShape="0">
              <a:prstClr val="black">
                <a:alpha val="40000"/>
              </a:prstClr>
            </a:outerShdw>
          </a:effectLst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b"/>
          <a:lstStyle/>
          <a:p>
            <a:pPr lvl="0" algn="ctr"/>
            <a:endParaRPr lang="pt-BR" sz="1100">
              <a:latin typeface="Century Gothic" panose="020B0502020202020204" pitchFamily="34" charset="0"/>
            </a:endParaRPr>
          </a:p>
        </xdr:txBody>
      </xdr:sp>
      <xdr:pic>
        <xdr:nvPicPr>
          <xdr:cNvPr id="12" name="Imagem 11">
            <a:extLst>
              <a:ext uri="{FF2B5EF4-FFF2-40B4-BE49-F238E27FC236}">
                <a16:creationId xmlns:a16="http://schemas.microsoft.com/office/drawing/2014/main" id="{6DABAC0D-2748-B588-7E74-FCCB0FF8D644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9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5207001" y="476250"/>
            <a:ext cx="779328" cy="777875"/>
          </a:xfrm>
          <a:prstGeom prst="rect">
            <a:avLst/>
          </a:prstGeom>
        </xdr:spPr>
      </xdr:pic>
    </xdr:grpSp>
    <xdr:clientData/>
  </xdr:twoCellAnchor>
  <xdr:twoCellAnchor editAs="oneCell">
    <xdr:from>
      <xdr:col>10</xdr:col>
      <xdr:colOff>0</xdr:colOff>
      <xdr:row>26</xdr:row>
      <xdr:rowOff>0</xdr:rowOff>
    </xdr:from>
    <xdr:to>
      <xdr:col>13</xdr:col>
      <xdr:colOff>133350</xdr:colOff>
      <xdr:row>32</xdr:row>
      <xdr:rowOff>146501</xdr:rowOff>
    </xdr:to>
    <xdr:pic>
      <xdr:nvPicPr>
        <xdr:cNvPr id="13" name="Imagem 12">
          <a:extLst>
            <a:ext uri="{FF2B5EF4-FFF2-40B4-BE49-F238E27FC236}">
              <a16:creationId xmlns:a16="http://schemas.microsoft.com/office/drawing/2014/main" id="{71E54CED-A6DC-7B59-B0CD-E68D3F56F3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5429250" y="13239750"/>
          <a:ext cx="4762500" cy="1518101"/>
        </a:xfrm>
        <a:prstGeom prst="rect">
          <a:avLst/>
        </a:prstGeom>
      </xdr:spPr>
    </xdr:pic>
    <xdr:clientData/>
  </xdr:twoCellAnchor>
  <xdr:twoCellAnchor editAs="oneCell">
    <xdr:from>
      <xdr:col>10</xdr:col>
      <xdr:colOff>0</xdr:colOff>
      <xdr:row>33</xdr:row>
      <xdr:rowOff>0</xdr:rowOff>
    </xdr:from>
    <xdr:to>
      <xdr:col>13</xdr:col>
      <xdr:colOff>133350</xdr:colOff>
      <xdr:row>39</xdr:row>
      <xdr:rowOff>87184</xdr:rowOff>
    </xdr:to>
    <xdr:pic>
      <xdr:nvPicPr>
        <xdr:cNvPr id="14" name="Imagem 13">
          <a:extLst>
            <a:ext uri="{FF2B5EF4-FFF2-40B4-BE49-F238E27FC236}">
              <a16:creationId xmlns:a16="http://schemas.microsoft.com/office/drawing/2014/main" id="{D4C5F779-DD3B-2260-5532-7E90DB4CBDA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5429250" y="14839950"/>
          <a:ext cx="4762500" cy="1458784"/>
        </a:xfrm>
        <a:prstGeom prst="rect">
          <a:avLst/>
        </a:prstGeom>
      </xdr:spPr>
    </xdr:pic>
    <xdr:clientData/>
  </xdr:twoCellAnchor>
  <xdr:twoCellAnchor editAs="oneCell">
    <xdr:from>
      <xdr:col>13</xdr:col>
      <xdr:colOff>342900</xdr:colOff>
      <xdr:row>26</xdr:row>
      <xdr:rowOff>114300</xdr:rowOff>
    </xdr:from>
    <xdr:to>
      <xdr:col>14</xdr:col>
      <xdr:colOff>1157698</xdr:colOff>
      <xdr:row>36</xdr:row>
      <xdr:rowOff>19050</xdr:rowOff>
    </xdr:to>
    <xdr:pic>
      <xdr:nvPicPr>
        <xdr:cNvPr id="15" name="Imagem 14">
          <a:extLst>
            <a:ext uri="{FF2B5EF4-FFF2-40B4-BE49-F238E27FC236}">
              <a16:creationId xmlns:a16="http://schemas.microsoft.com/office/drawing/2014/main" id="{9AB0ADB0-B078-C43B-830F-854561F7AA1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10401300" y="13354050"/>
          <a:ext cx="2357848" cy="2190750"/>
        </a:xfrm>
        <a:prstGeom prst="rect">
          <a:avLst/>
        </a:prstGeom>
      </xdr:spPr>
    </xdr:pic>
    <xdr:clientData/>
  </xdr:twoCellAnchor>
  <xdr:twoCellAnchor editAs="oneCell">
    <xdr:from>
      <xdr:col>16</xdr:col>
      <xdr:colOff>332810</xdr:colOff>
      <xdr:row>27</xdr:row>
      <xdr:rowOff>76200</xdr:rowOff>
    </xdr:from>
    <xdr:to>
      <xdr:col>18</xdr:col>
      <xdr:colOff>1201579</xdr:colOff>
      <xdr:row>34</xdr:row>
      <xdr:rowOff>38100</xdr:rowOff>
    </xdr:to>
    <xdr:pic>
      <xdr:nvPicPr>
        <xdr:cNvPr id="16" name="Imagem 15">
          <a:extLst>
            <a:ext uri="{FF2B5EF4-FFF2-40B4-BE49-F238E27FC236}">
              <a16:creationId xmlns:a16="http://schemas.microsoft.com/office/drawing/2014/main" id="{BB9EBB0E-9419-0C03-CB55-686DA49EA6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15020360" y="13544550"/>
          <a:ext cx="3954869" cy="1562100"/>
        </a:xfrm>
        <a:prstGeom prst="rect">
          <a:avLst/>
        </a:prstGeom>
      </xdr:spPr>
    </xdr:pic>
    <xdr:clientData/>
  </xdr:twoCellAnchor>
  <xdr:twoCellAnchor editAs="oneCell">
    <xdr:from>
      <xdr:col>16</xdr:col>
      <xdr:colOff>247651</xdr:colOff>
      <xdr:row>34</xdr:row>
      <xdr:rowOff>57150</xdr:rowOff>
    </xdr:from>
    <xdr:to>
      <xdr:col>18</xdr:col>
      <xdr:colOff>914401</xdr:colOff>
      <xdr:row>45</xdr:row>
      <xdr:rowOff>44450</xdr:rowOff>
    </xdr:to>
    <xdr:pic>
      <xdr:nvPicPr>
        <xdr:cNvPr id="18" name="Imagem 17">
          <a:extLst>
            <a:ext uri="{FF2B5EF4-FFF2-40B4-BE49-F238E27FC236}">
              <a16:creationId xmlns:a16="http://schemas.microsoft.com/office/drawing/2014/main" id="{C8166E40-A36B-0552-37BE-C80A89CEF5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14935201" y="15125700"/>
          <a:ext cx="3752850" cy="2501900"/>
        </a:xfrm>
        <a:prstGeom prst="rect">
          <a:avLst/>
        </a:prstGeom>
      </xdr:spPr>
    </xdr:pic>
    <xdr:clientData/>
  </xdr:twoCellAnchor>
  <xdr:twoCellAnchor editAs="oneCell">
    <xdr:from>
      <xdr:col>19</xdr:col>
      <xdr:colOff>76201</xdr:colOff>
      <xdr:row>26</xdr:row>
      <xdr:rowOff>152401</xdr:rowOff>
    </xdr:from>
    <xdr:to>
      <xdr:col>21</xdr:col>
      <xdr:colOff>323851</xdr:colOff>
      <xdr:row>32</xdr:row>
      <xdr:rowOff>89075</xdr:rowOff>
    </xdr:to>
    <xdr:pic>
      <xdr:nvPicPr>
        <xdr:cNvPr id="19" name="Imagem 18">
          <a:extLst>
            <a:ext uri="{FF2B5EF4-FFF2-40B4-BE49-F238E27FC236}">
              <a16:creationId xmlns:a16="http://schemas.microsoft.com/office/drawing/2014/main" id="{1CAD9636-A9CE-B381-4E1D-7DC07D2AE3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19392901" y="13392151"/>
          <a:ext cx="3333750" cy="1308274"/>
        </a:xfrm>
        <a:prstGeom prst="rect">
          <a:avLst/>
        </a:prstGeom>
      </xdr:spPr>
    </xdr:pic>
    <xdr:clientData/>
  </xdr:twoCellAnchor>
</xdr:wsDr>
</file>

<file path=xl/drawings/drawing64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168992</xdr:colOff>
      <xdr:row>1</xdr:row>
      <xdr:rowOff>76814</xdr:rowOff>
    </xdr:from>
    <xdr:to>
      <xdr:col>2</xdr:col>
      <xdr:colOff>1115684</xdr:colOff>
      <xdr:row>3</xdr:row>
      <xdr:rowOff>264968</xdr:rowOff>
    </xdr:to>
    <xdr:pic>
      <xdr:nvPicPr>
        <xdr:cNvPr id="2" name="Imagem 1">
          <a:extLst>
            <a:ext uri="{FF2B5EF4-FFF2-40B4-BE49-F238E27FC236}">
              <a16:creationId xmlns:a16="http://schemas.microsoft.com/office/drawing/2014/main" id="{36F518E5-EC9A-463E-9137-7ED2B50E62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69042" y="219689"/>
          <a:ext cx="946692" cy="988254"/>
        </a:xfrm>
        <a:prstGeom prst="rect">
          <a:avLst/>
        </a:prstGeom>
      </xdr:spPr>
    </xdr:pic>
    <xdr:clientData/>
  </xdr:twoCellAnchor>
  <xdr:oneCellAnchor>
    <xdr:from>
      <xdr:col>17</xdr:col>
      <xdr:colOff>1223949</xdr:colOff>
      <xdr:row>0</xdr:row>
      <xdr:rowOff>0</xdr:rowOff>
    </xdr:from>
    <xdr:ext cx="646896" cy="677573"/>
    <xdr:pic>
      <xdr:nvPicPr>
        <xdr:cNvPr id="3" name="Gráfico 2" descr="Início com preenchimento sólido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5A84EB30-6145-45C3-98B1-A0ED7CB46D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  <a:ext uri="{96DAC541-7B7A-43D3-8B79-37D633B846F1}">
              <asvg:svgBlip xmlns:asvg="http://schemas.microsoft.com/office/drawing/2016/SVG/main" r:embed="rId4"/>
            </a:ext>
          </a:extLst>
        </a:blip>
        <a:stretch>
          <a:fillRect/>
        </a:stretch>
      </xdr:blipFill>
      <xdr:spPr>
        <a:xfrm>
          <a:off x="17321199" y="0"/>
          <a:ext cx="646896" cy="677573"/>
        </a:xfrm>
        <a:prstGeom prst="rect">
          <a:avLst/>
        </a:prstGeom>
      </xdr:spPr>
    </xdr:pic>
    <xdr:clientData/>
  </xdr:oneCellAnchor>
  <xdr:twoCellAnchor>
    <xdr:from>
      <xdr:col>17</xdr:col>
      <xdr:colOff>1077423</xdr:colOff>
      <xdr:row>1</xdr:row>
      <xdr:rowOff>473774</xdr:rowOff>
    </xdr:from>
    <xdr:to>
      <xdr:col>18</xdr:col>
      <xdr:colOff>465102</xdr:colOff>
      <xdr:row>2</xdr:row>
      <xdr:rowOff>188024</xdr:rowOff>
    </xdr:to>
    <xdr:sp macro="" textlink="">
      <xdr:nvSpPr>
        <xdr:cNvPr id="4" name="TextBox 18">
          <a:extLst>
            <a:ext uri="{FF2B5EF4-FFF2-40B4-BE49-F238E27FC236}">
              <a16:creationId xmlns:a16="http://schemas.microsoft.com/office/drawing/2014/main" id="{8743E7E6-612B-465E-B7B1-B82457AEFAC3}"/>
            </a:ext>
          </a:extLst>
        </xdr:cNvPr>
        <xdr:cNvSpPr txBox="1"/>
      </xdr:nvSpPr>
      <xdr:spPr>
        <a:xfrm>
          <a:off x="17174673" y="616649"/>
          <a:ext cx="921204" cy="26670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algn="ctr"/>
          <a:r>
            <a:rPr lang="es-MX" sz="1200">
              <a:solidFill>
                <a:schemeClr val="tx1">
                  <a:lumMod val="75000"/>
                  <a:lumOff val="25000"/>
                </a:schemeClr>
              </a:solidFill>
              <a:latin typeface="Century Gothic" panose="020B0502020202020204" pitchFamily="34" charset="0"/>
            </a:rPr>
            <a:t>Inicio</a:t>
          </a:r>
        </a:p>
      </xdr:txBody>
    </xdr:sp>
    <xdr:clientData/>
  </xdr:twoCellAnchor>
  <xdr:twoCellAnchor>
    <xdr:from>
      <xdr:col>18</xdr:col>
      <xdr:colOff>331751</xdr:colOff>
      <xdr:row>1</xdr:row>
      <xdr:rowOff>487381</xdr:rowOff>
    </xdr:from>
    <xdr:to>
      <xdr:col>18</xdr:col>
      <xdr:colOff>1335959</xdr:colOff>
      <xdr:row>2</xdr:row>
      <xdr:rowOff>232443</xdr:rowOff>
    </xdr:to>
    <xdr:sp macro="" textlink="">
      <xdr:nvSpPr>
        <xdr:cNvPr id="5" name="TextBox 19">
          <a:extLst>
            <a:ext uri="{FF2B5EF4-FFF2-40B4-BE49-F238E27FC236}">
              <a16:creationId xmlns:a16="http://schemas.microsoft.com/office/drawing/2014/main" id="{85B9364D-7DA3-4982-BD26-3CBC0D383D30}"/>
            </a:ext>
          </a:extLst>
        </xdr:cNvPr>
        <xdr:cNvSpPr txBox="1"/>
      </xdr:nvSpPr>
      <xdr:spPr>
        <a:xfrm>
          <a:off x="17962526" y="630256"/>
          <a:ext cx="1004208" cy="297512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algn="ctr"/>
          <a:r>
            <a:rPr lang="es-MX" sz="1200">
              <a:solidFill>
                <a:schemeClr val="tx1">
                  <a:lumMod val="75000"/>
                  <a:lumOff val="25000"/>
                </a:schemeClr>
              </a:solidFill>
              <a:latin typeface="Century Gothic" panose="020B0502020202020204" pitchFamily="34" charset="0"/>
            </a:rPr>
            <a:t>Seguinte</a:t>
          </a:r>
        </a:p>
      </xdr:txBody>
    </xdr:sp>
    <xdr:clientData/>
  </xdr:twoCellAnchor>
  <xdr:twoCellAnchor>
    <xdr:from>
      <xdr:col>17</xdr:col>
      <xdr:colOff>307258</xdr:colOff>
      <xdr:row>1</xdr:row>
      <xdr:rowOff>476495</xdr:rowOff>
    </xdr:from>
    <xdr:to>
      <xdr:col>17</xdr:col>
      <xdr:colOff>1311466</xdr:colOff>
      <xdr:row>2</xdr:row>
      <xdr:rowOff>221557</xdr:rowOff>
    </xdr:to>
    <xdr:sp macro="" textlink="">
      <xdr:nvSpPr>
        <xdr:cNvPr id="6" name="TextBox 22">
          <a:extLst>
            <a:ext uri="{FF2B5EF4-FFF2-40B4-BE49-F238E27FC236}">
              <a16:creationId xmlns:a16="http://schemas.microsoft.com/office/drawing/2014/main" id="{96253FAF-1CA8-4397-A449-3F7D1D4E1855}"/>
            </a:ext>
          </a:extLst>
        </xdr:cNvPr>
        <xdr:cNvSpPr txBox="1"/>
      </xdr:nvSpPr>
      <xdr:spPr>
        <a:xfrm>
          <a:off x="16404508" y="619370"/>
          <a:ext cx="1004208" cy="297512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algn="ctr"/>
          <a:r>
            <a:rPr lang="es-MX" sz="1200">
              <a:solidFill>
                <a:schemeClr val="tx1">
                  <a:lumMod val="75000"/>
                  <a:lumOff val="25000"/>
                </a:schemeClr>
              </a:solidFill>
              <a:latin typeface="Century Gothic" panose="020B0502020202020204" pitchFamily="34" charset="0"/>
            </a:rPr>
            <a:t>Anterior</a:t>
          </a:r>
        </a:p>
      </xdr:txBody>
    </xdr:sp>
    <xdr:clientData/>
  </xdr:twoCellAnchor>
  <xdr:twoCellAnchor>
    <xdr:from>
      <xdr:col>18</xdr:col>
      <xdr:colOff>730442</xdr:colOff>
      <xdr:row>0</xdr:row>
      <xdr:rowOff>101773</xdr:rowOff>
    </xdr:from>
    <xdr:to>
      <xdr:col>18</xdr:col>
      <xdr:colOff>1111442</xdr:colOff>
      <xdr:row>1</xdr:row>
      <xdr:rowOff>446563</xdr:rowOff>
    </xdr:to>
    <xdr:sp macro="" textlink="">
      <xdr:nvSpPr>
        <xdr:cNvPr id="7" name="Isosceles Triangle 23">
          <a:hlinkClick xmlns:r="http://schemas.openxmlformats.org/officeDocument/2006/relationships" r:id="rId5"/>
          <a:extLst>
            <a:ext uri="{FF2B5EF4-FFF2-40B4-BE49-F238E27FC236}">
              <a16:creationId xmlns:a16="http://schemas.microsoft.com/office/drawing/2014/main" id="{D632C007-A2E0-432E-A045-06857A71DA7D}"/>
            </a:ext>
          </a:extLst>
        </xdr:cNvPr>
        <xdr:cNvSpPr/>
      </xdr:nvSpPr>
      <xdr:spPr>
        <a:xfrm rot="5400000">
          <a:off x="18307884" y="155106"/>
          <a:ext cx="487665" cy="381000"/>
        </a:xfrm>
        <a:prstGeom prst="triangle">
          <a:avLst/>
        </a:prstGeom>
        <a:solidFill>
          <a:schemeClr val="tx1">
            <a:lumMod val="75000"/>
            <a:lumOff val="25000"/>
          </a:schemeClr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marL="0" indent="0" algn="l"/>
          <a:endParaRPr lang="es-MX" sz="1100">
            <a:solidFill>
              <a:schemeClr val="lt1"/>
            </a:solidFill>
            <a:latin typeface="+mn-lt"/>
            <a:ea typeface="+mn-ea"/>
            <a:cs typeface="+mn-cs"/>
          </a:endParaRPr>
        </a:p>
      </xdr:txBody>
    </xdr:sp>
    <xdr:clientData/>
  </xdr:twoCellAnchor>
  <xdr:twoCellAnchor>
    <xdr:from>
      <xdr:col>17</xdr:col>
      <xdr:colOff>603277</xdr:colOff>
      <xdr:row>0</xdr:row>
      <xdr:rowOff>135420</xdr:rowOff>
    </xdr:from>
    <xdr:to>
      <xdr:col>17</xdr:col>
      <xdr:colOff>984277</xdr:colOff>
      <xdr:row>1</xdr:row>
      <xdr:rowOff>480210</xdr:rowOff>
    </xdr:to>
    <xdr:sp macro="" textlink="">
      <xdr:nvSpPr>
        <xdr:cNvPr id="8" name="Isosceles Triangle 25">
          <a:hlinkClick xmlns:r="http://schemas.openxmlformats.org/officeDocument/2006/relationships" r:id="rId6"/>
          <a:extLst>
            <a:ext uri="{FF2B5EF4-FFF2-40B4-BE49-F238E27FC236}">
              <a16:creationId xmlns:a16="http://schemas.microsoft.com/office/drawing/2014/main" id="{8B62AA80-6681-4CD5-95F9-CE66FD274C93}"/>
            </a:ext>
          </a:extLst>
        </xdr:cNvPr>
        <xdr:cNvSpPr/>
      </xdr:nvSpPr>
      <xdr:spPr>
        <a:xfrm rot="16200000">
          <a:off x="16647194" y="188753"/>
          <a:ext cx="487665" cy="381000"/>
        </a:xfrm>
        <a:prstGeom prst="triangle">
          <a:avLst/>
        </a:prstGeom>
        <a:solidFill>
          <a:schemeClr val="tx1">
            <a:lumMod val="75000"/>
            <a:lumOff val="25000"/>
          </a:schemeClr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marL="0" indent="0" algn="l"/>
          <a:endParaRPr lang="es-MX" sz="1100">
            <a:solidFill>
              <a:schemeClr val="lt1"/>
            </a:solidFill>
            <a:latin typeface="+mn-lt"/>
            <a:ea typeface="+mn-ea"/>
            <a:cs typeface="+mn-cs"/>
          </a:endParaRPr>
        </a:p>
      </xdr:txBody>
    </xdr:sp>
    <xdr:clientData/>
  </xdr:twoCellAnchor>
  <xdr:twoCellAnchor>
    <xdr:from>
      <xdr:col>10</xdr:col>
      <xdr:colOff>0</xdr:colOff>
      <xdr:row>1</xdr:row>
      <xdr:rowOff>0</xdr:rowOff>
    </xdr:from>
    <xdr:to>
      <xdr:col>11</xdr:col>
      <xdr:colOff>369938</xdr:colOff>
      <xdr:row>1</xdr:row>
      <xdr:rowOff>293124</xdr:rowOff>
    </xdr:to>
    <xdr:sp macro="" textlink="">
      <xdr:nvSpPr>
        <xdr:cNvPr id="9" name="Retângulo 8">
          <a:hlinkClick xmlns:r="http://schemas.openxmlformats.org/officeDocument/2006/relationships" r:id="rId7"/>
          <a:extLst>
            <a:ext uri="{FF2B5EF4-FFF2-40B4-BE49-F238E27FC236}">
              <a16:creationId xmlns:a16="http://schemas.microsoft.com/office/drawing/2014/main" id="{427025ED-9124-4ABB-BF91-99E471068F03}"/>
            </a:ext>
          </a:extLst>
        </xdr:cNvPr>
        <xdr:cNvSpPr/>
      </xdr:nvSpPr>
      <xdr:spPr>
        <a:xfrm>
          <a:off x="5362575" y="142875"/>
          <a:ext cx="1903463" cy="293124"/>
        </a:xfrm>
        <a:prstGeom prst="rect">
          <a:avLst/>
        </a:prstGeom>
        <a:solidFill>
          <a:schemeClr val="bg1"/>
        </a:solidFill>
        <a:ln>
          <a:solidFill>
            <a:schemeClr val="bg2">
              <a:lumMod val="75000"/>
            </a:schemeClr>
          </a:solidFill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ctr"/>
          <a:r>
            <a:rPr lang="pt-BR" sz="1600" b="1">
              <a:solidFill>
                <a:sysClr val="windowText" lastClr="000000"/>
              </a:solidFill>
              <a:latin typeface="Century Gothic" panose="020B0502020202020204" pitchFamily="34" charset="0"/>
            </a:rPr>
            <a:t>INSTRUÇÕES</a:t>
          </a:r>
        </a:p>
      </xdr:txBody>
    </xdr:sp>
    <xdr:clientData/>
  </xdr:twoCellAnchor>
  <xdr:twoCellAnchor>
    <xdr:from>
      <xdr:col>10</xdr:col>
      <xdr:colOff>171450</xdr:colOff>
      <xdr:row>1</xdr:row>
      <xdr:rowOff>381000</xdr:rowOff>
    </xdr:from>
    <xdr:to>
      <xdr:col>10</xdr:col>
      <xdr:colOff>1371600</xdr:colOff>
      <xdr:row>4</xdr:row>
      <xdr:rowOff>133350</xdr:rowOff>
    </xdr:to>
    <xdr:grpSp>
      <xdr:nvGrpSpPr>
        <xdr:cNvPr id="10" name="Agrupar 9">
          <a:hlinkClick xmlns:r="http://schemas.openxmlformats.org/officeDocument/2006/relationships" r:id="rId8"/>
          <a:extLst>
            <a:ext uri="{FF2B5EF4-FFF2-40B4-BE49-F238E27FC236}">
              <a16:creationId xmlns:a16="http://schemas.microsoft.com/office/drawing/2014/main" id="{B6122AEC-EF0C-4C78-8620-C273E6D64B64}"/>
            </a:ext>
          </a:extLst>
        </xdr:cNvPr>
        <xdr:cNvGrpSpPr/>
      </xdr:nvGrpSpPr>
      <xdr:grpSpPr>
        <a:xfrm>
          <a:off x="5810250" y="520700"/>
          <a:ext cx="1200150" cy="1009650"/>
          <a:chOff x="5155045" y="476250"/>
          <a:chExt cx="909205" cy="829829"/>
        </a:xfrm>
      </xdr:grpSpPr>
      <xdr:sp macro="" textlink="">
        <xdr:nvSpPr>
          <xdr:cNvPr id="11" name="Elipse 10">
            <a:extLst>
              <a:ext uri="{FF2B5EF4-FFF2-40B4-BE49-F238E27FC236}">
                <a16:creationId xmlns:a16="http://schemas.microsoft.com/office/drawing/2014/main" id="{CC2ACB02-5B19-FEA5-9931-E4FCC483FB5E}"/>
              </a:ext>
            </a:extLst>
          </xdr:cNvPr>
          <xdr:cNvSpPr/>
        </xdr:nvSpPr>
        <xdr:spPr>
          <a:xfrm>
            <a:off x="5155045" y="476250"/>
            <a:ext cx="909205" cy="829829"/>
          </a:xfrm>
          <a:prstGeom prst="ellipse">
            <a:avLst/>
          </a:prstGeom>
          <a:solidFill>
            <a:schemeClr val="bg1"/>
          </a:solidFill>
          <a:ln>
            <a:noFill/>
          </a:ln>
          <a:effectLst>
            <a:outerShdw blurRad="63500" sx="102000" sy="102000" algn="ctr" rotWithShape="0">
              <a:prstClr val="black">
                <a:alpha val="40000"/>
              </a:prstClr>
            </a:outerShdw>
          </a:effectLst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b"/>
          <a:lstStyle/>
          <a:p>
            <a:pPr lvl="0" algn="ctr"/>
            <a:endParaRPr lang="pt-BR" sz="1100">
              <a:latin typeface="Century Gothic" panose="020B0502020202020204" pitchFamily="34" charset="0"/>
            </a:endParaRPr>
          </a:p>
        </xdr:txBody>
      </xdr:sp>
      <xdr:pic>
        <xdr:nvPicPr>
          <xdr:cNvPr id="12" name="Imagem 11">
            <a:extLst>
              <a:ext uri="{FF2B5EF4-FFF2-40B4-BE49-F238E27FC236}">
                <a16:creationId xmlns:a16="http://schemas.microsoft.com/office/drawing/2014/main" id="{37B4B42C-3F05-D32A-FAE6-DEF7C7C96C7E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9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5207001" y="476250"/>
            <a:ext cx="779328" cy="777875"/>
          </a:xfrm>
          <a:prstGeom prst="rect">
            <a:avLst/>
          </a:prstGeom>
        </xdr:spPr>
      </xdr:pic>
    </xdr:grpSp>
    <xdr:clientData/>
  </xdr:twoCellAnchor>
  <xdr:twoCellAnchor editAs="oneCell">
    <xdr:from>
      <xdr:col>10</xdr:col>
      <xdr:colOff>1</xdr:colOff>
      <xdr:row>27</xdr:row>
      <xdr:rowOff>0</xdr:rowOff>
    </xdr:from>
    <xdr:to>
      <xdr:col>12</xdr:col>
      <xdr:colOff>342901</xdr:colOff>
      <xdr:row>32</xdr:row>
      <xdr:rowOff>34428</xdr:rowOff>
    </xdr:to>
    <xdr:pic>
      <xdr:nvPicPr>
        <xdr:cNvPr id="13" name="Imagem 12">
          <a:extLst>
            <a:ext uri="{FF2B5EF4-FFF2-40B4-BE49-F238E27FC236}">
              <a16:creationId xmlns:a16="http://schemas.microsoft.com/office/drawing/2014/main" id="{9401EA23-98D8-7EF9-FCA7-EE440AC7BF5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5429251" y="13468350"/>
          <a:ext cx="3429000" cy="1177428"/>
        </a:xfrm>
        <a:prstGeom prst="rect">
          <a:avLst/>
        </a:prstGeom>
      </xdr:spPr>
    </xdr:pic>
    <xdr:clientData/>
  </xdr:twoCellAnchor>
  <xdr:twoCellAnchor editAs="oneCell">
    <xdr:from>
      <xdr:col>10</xdr:col>
      <xdr:colOff>304801</xdr:colOff>
      <xdr:row>31</xdr:row>
      <xdr:rowOff>57150</xdr:rowOff>
    </xdr:from>
    <xdr:to>
      <xdr:col>12</xdr:col>
      <xdr:colOff>76201</xdr:colOff>
      <xdr:row>37</xdr:row>
      <xdr:rowOff>204264</xdr:rowOff>
    </xdr:to>
    <xdr:pic>
      <xdr:nvPicPr>
        <xdr:cNvPr id="14" name="Imagem 13">
          <a:extLst>
            <a:ext uri="{FF2B5EF4-FFF2-40B4-BE49-F238E27FC236}">
              <a16:creationId xmlns:a16="http://schemas.microsoft.com/office/drawing/2014/main" id="{DDCD3569-48A4-BF31-AD8B-07B3AD4CC2B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5734051" y="14439900"/>
          <a:ext cx="2857500" cy="1518714"/>
        </a:xfrm>
        <a:prstGeom prst="rect">
          <a:avLst/>
        </a:prstGeom>
      </xdr:spPr>
    </xdr:pic>
    <xdr:clientData/>
  </xdr:twoCellAnchor>
  <xdr:twoCellAnchor editAs="oneCell">
    <xdr:from>
      <xdr:col>10</xdr:col>
      <xdr:colOff>1</xdr:colOff>
      <xdr:row>37</xdr:row>
      <xdr:rowOff>190500</xdr:rowOff>
    </xdr:from>
    <xdr:to>
      <xdr:col>12</xdr:col>
      <xdr:colOff>95251</xdr:colOff>
      <xdr:row>43</xdr:row>
      <xdr:rowOff>153023</xdr:rowOff>
    </xdr:to>
    <xdr:pic>
      <xdr:nvPicPr>
        <xdr:cNvPr id="15" name="Imagem 14">
          <a:extLst>
            <a:ext uri="{FF2B5EF4-FFF2-40B4-BE49-F238E27FC236}">
              <a16:creationId xmlns:a16="http://schemas.microsoft.com/office/drawing/2014/main" id="{DBC7F2E7-DE40-B174-3E8D-CF7EAC5F2D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5429251" y="15944850"/>
          <a:ext cx="3181350" cy="1334123"/>
        </a:xfrm>
        <a:prstGeom prst="rect">
          <a:avLst/>
        </a:prstGeom>
      </xdr:spPr>
    </xdr:pic>
    <xdr:clientData/>
  </xdr:twoCellAnchor>
  <xdr:twoCellAnchor editAs="oneCell">
    <xdr:from>
      <xdr:col>13</xdr:col>
      <xdr:colOff>228601</xdr:colOff>
      <xdr:row>26</xdr:row>
      <xdr:rowOff>171450</xdr:rowOff>
    </xdr:from>
    <xdr:to>
      <xdr:col>15</xdr:col>
      <xdr:colOff>762001</xdr:colOff>
      <xdr:row>31</xdr:row>
      <xdr:rowOff>81581</xdr:rowOff>
    </xdr:to>
    <xdr:pic>
      <xdr:nvPicPr>
        <xdr:cNvPr id="16" name="Imagem 15">
          <a:extLst>
            <a:ext uri="{FF2B5EF4-FFF2-40B4-BE49-F238E27FC236}">
              <a16:creationId xmlns:a16="http://schemas.microsoft.com/office/drawing/2014/main" id="{D1B67BA4-A872-3CCC-40AE-F13C3DCE604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10287001" y="13411200"/>
          <a:ext cx="3619500" cy="1053131"/>
        </a:xfrm>
        <a:prstGeom prst="rect">
          <a:avLst/>
        </a:prstGeom>
      </xdr:spPr>
    </xdr:pic>
    <xdr:clientData/>
  </xdr:twoCellAnchor>
  <xdr:twoCellAnchor editAs="oneCell">
    <xdr:from>
      <xdr:col>16</xdr:col>
      <xdr:colOff>1</xdr:colOff>
      <xdr:row>27</xdr:row>
      <xdr:rowOff>0</xdr:rowOff>
    </xdr:from>
    <xdr:to>
      <xdr:col>18</xdr:col>
      <xdr:colOff>304801</xdr:colOff>
      <xdr:row>35</xdr:row>
      <xdr:rowOff>95361</xdr:rowOff>
    </xdr:to>
    <xdr:pic>
      <xdr:nvPicPr>
        <xdr:cNvPr id="17" name="Imagem 16">
          <a:extLst>
            <a:ext uri="{FF2B5EF4-FFF2-40B4-BE49-F238E27FC236}">
              <a16:creationId xmlns:a16="http://schemas.microsoft.com/office/drawing/2014/main" id="{36C004DA-1594-1533-32CA-E0C915EF53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14687551" y="13468350"/>
          <a:ext cx="3390900" cy="1924161"/>
        </a:xfrm>
        <a:prstGeom prst="rect">
          <a:avLst/>
        </a:prstGeom>
      </xdr:spPr>
    </xdr:pic>
    <xdr:clientData/>
  </xdr:twoCellAnchor>
  <xdr:twoCellAnchor editAs="oneCell">
    <xdr:from>
      <xdr:col>16</xdr:col>
      <xdr:colOff>228601</xdr:colOff>
      <xdr:row>33</xdr:row>
      <xdr:rowOff>76200</xdr:rowOff>
    </xdr:from>
    <xdr:to>
      <xdr:col>18</xdr:col>
      <xdr:colOff>247651</xdr:colOff>
      <xdr:row>42</xdr:row>
      <xdr:rowOff>4775</xdr:rowOff>
    </xdr:to>
    <xdr:pic>
      <xdr:nvPicPr>
        <xdr:cNvPr id="18" name="Imagem 17">
          <a:extLst>
            <a:ext uri="{FF2B5EF4-FFF2-40B4-BE49-F238E27FC236}">
              <a16:creationId xmlns:a16="http://schemas.microsoft.com/office/drawing/2014/main" id="{921AE1F7-2C60-58B9-6B54-87ADD65D66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14916151" y="14916150"/>
          <a:ext cx="3105150" cy="1985975"/>
        </a:xfrm>
        <a:prstGeom prst="rect">
          <a:avLst/>
        </a:prstGeom>
      </xdr:spPr>
    </xdr:pic>
    <xdr:clientData/>
  </xdr:twoCellAnchor>
  <xdr:twoCellAnchor editAs="oneCell">
    <xdr:from>
      <xdr:col>18</xdr:col>
      <xdr:colOff>1390650</xdr:colOff>
      <xdr:row>26</xdr:row>
      <xdr:rowOff>38100</xdr:rowOff>
    </xdr:from>
    <xdr:to>
      <xdr:col>21</xdr:col>
      <xdr:colOff>758035</xdr:colOff>
      <xdr:row>36</xdr:row>
      <xdr:rowOff>152400</xdr:rowOff>
    </xdr:to>
    <xdr:pic>
      <xdr:nvPicPr>
        <xdr:cNvPr id="30" name="Imagem 18">
          <a:extLst>
            <a:ext uri="{FF2B5EF4-FFF2-40B4-BE49-F238E27FC236}">
              <a16:creationId xmlns:a16="http://schemas.microsoft.com/office/drawing/2014/main" id="{FD2D6586-6849-CC35-E016-D39642ADE7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19164300" y="13277850"/>
          <a:ext cx="3967960" cy="2400300"/>
        </a:xfrm>
        <a:prstGeom prst="rect">
          <a:avLst/>
        </a:prstGeom>
      </xdr:spPr>
    </xdr:pic>
    <xdr:clientData/>
  </xdr:twoCellAnchor>
</xdr:wsDr>
</file>

<file path=xl/drawings/drawing65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168992</xdr:colOff>
      <xdr:row>1</xdr:row>
      <xdr:rowOff>76814</xdr:rowOff>
    </xdr:from>
    <xdr:to>
      <xdr:col>2</xdr:col>
      <xdr:colOff>1108064</xdr:colOff>
      <xdr:row>3</xdr:row>
      <xdr:rowOff>264968</xdr:rowOff>
    </xdr:to>
    <xdr:pic>
      <xdr:nvPicPr>
        <xdr:cNvPr id="2" name="Imagem 1">
          <a:extLst>
            <a:ext uri="{FF2B5EF4-FFF2-40B4-BE49-F238E27FC236}">
              <a16:creationId xmlns:a16="http://schemas.microsoft.com/office/drawing/2014/main" id="{AE444A9E-2821-4B90-8965-22DCF5DF92C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69042" y="219689"/>
          <a:ext cx="946692" cy="988254"/>
        </a:xfrm>
        <a:prstGeom prst="rect">
          <a:avLst/>
        </a:prstGeom>
      </xdr:spPr>
    </xdr:pic>
    <xdr:clientData/>
  </xdr:twoCellAnchor>
  <xdr:oneCellAnchor>
    <xdr:from>
      <xdr:col>17</xdr:col>
      <xdr:colOff>1223949</xdr:colOff>
      <xdr:row>0</xdr:row>
      <xdr:rowOff>0</xdr:rowOff>
    </xdr:from>
    <xdr:ext cx="646896" cy="677573"/>
    <xdr:pic>
      <xdr:nvPicPr>
        <xdr:cNvPr id="3" name="Gráfico 2" descr="Início com preenchimento sólido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641FF3BC-23B2-4E26-9F91-1DC4D7CC2D9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  <a:ext uri="{96DAC541-7B7A-43D3-8B79-37D633B846F1}">
              <asvg:svgBlip xmlns:asvg="http://schemas.microsoft.com/office/drawing/2016/SVG/main" r:embed="rId4"/>
            </a:ext>
          </a:extLst>
        </a:blip>
        <a:stretch>
          <a:fillRect/>
        </a:stretch>
      </xdr:blipFill>
      <xdr:spPr>
        <a:xfrm>
          <a:off x="17321199" y="0"/>
          <a:ext cx="646896" cy="677573"/>
        </a:xfrm>
        <a:prstGeom prst="rect">
          <a:avLst/>
        </a:prstGeom>
      </xdr:spPr>
    </xdr:pic>
    <xdr:clientData/>
  </xdr:oneCellAnchor>
  <xdr:twoCellAnchor>
    <xdr:from>
      <xdr:col>17</xdr:col>
      <xdr:colOff>1077423</xdr:colOff>
      <xdr:row>1</xdr:row>
      <xdr:rowOff>473774</xdr:rowOff>
    </xdr:from>
    <xdr:to>
      <xdr:col>18</xdr:col>
      <xdr:colOff>465102</xdr:colOff>
      <xdr:row>2</xdr:row>
      <xdr:rowOff>188024</xdr:rowOff>
    </xdr:to>
    <xdr:sp macro="" textlink="">
      <xdr:nvSpPr>
        <xdr:cNvPr id="4" name="TextBox 18">
          <a:extLst>
            <a:ext uri="{FF2B5EF4-FFF2-40B4-BE49-F238E27FC236}">
              <a16:creationId xmlns:a16="http://schemas.microsoft.com/office/drawing/2014/main" id="{0E6E0519-892B-4451-A85D-96A28E775D33}"/>
            </a:ext>
          </a:extLst>
        </xdr:cNvPr>
        <xdr:cNvSpPr txBox="1"/>
      </xdr:nvSpPr>
      <xdr:spPr>
        <a:xfrm>
          <a:off x="17174673" y="616649"/>
          <a:ext cx="921204" cy="26670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algn="ctr"/>
          <a:r>
            <a:rPr lang="es-MX" sz="1200">
              <a:solidFill>
                <a:schemeClr val="tx1">
                  <a:lumMod val="75000"/>
                  <a:lumOff val="25000"/>
                </a:schemeClr>
              </a:solidFill>
              <a:latin typeface="Century Gothic" panose="020B0502020202020204" pitchFamily="34" charset="0"/>
            </a:rPr>
            <a:t>Inicio</a:t>
          </a:r>
        </a:p>
      </xdr:txBody>
    </xdr:sp>
    <xdr:clientData/>
  </xdr:twoCellAnchor>
  <xdr:twoCellAnchor>
    <xdr:from>
      <xdr:col>18</xdr:col>
      <xdr:colOff>331751</xdr:colOff>
      <xdr:row>1</xdr:row>
      <xdr:rowOff>487381</xdr:rowOff>
    </xdr:from>
    <xdr:to>
      <xdr:col>18</xdr:col>
      <xdr:colOff>1335959</xdr:colOff>
      <xdr:row>2</xdr:row>
      <xdr:rowOff>232443</xdr:rowOff>
    </xdr:to>
    <xdr:sp macro="" textlink="">
      <xdr:nvSpPr>
        <xdr:cNvPr id="5" name="TextBox 19">
          <a:extLst>
            <a:ext uri="{FF2B5EF4-FFF2-40B4-BE49-F238E27FC236}">
              <a16:creationId xmlns:a16="http://schemas.microsoft.com/office/drawing/2014/main" id="{1A49F74E-2ED3-4AF7-A623-DF0D8B0B6904}"/>
            </a:ext>
          </a:extLst>
        </xdr:cNvPr>
        <xdr:cNvSpPr txBox="1"/>
      </xdr:nvSpPr>
      <xdr:spPr>
        <a:xfrm>
          <a:off x="17962526" y="630256"/>
          <a:ext cx="1004208" cy="297512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algn="ctr"/>
          <a:r>
            <a:rPr lang="es-MX" sz="1200">
              <a:solidFill>
                <a:schemeClr val="tx1">
                  <a:lumMod val="75000"/>
                  <a:lumOff val="25000"/>
                </a:schemeClr>
              </a:solidFill>
              <a:latin typeface="Century Gothic" panose="020B0502020202020204" pitchFamily="34" charset="0"/>
            </a:rPr>
            <a:t>Seguinte</a:t>
          </a:r>
        </a:p>
      </xdr:txBody>
    </xdr:sp>
    <xdr:clientData/>
  </xdr:twoCellAnchor>
  <xdr:twoCellAnchor>
    <xdr:from>
      <xdr:col>17</xdr:col>
      <xdr:colOff>307258</xdr:colOff>
      <xdr:row>1</xdr:row>
      <xdr:rowOff>476495</xdr:rowOff>
    </xdr:from>
    <xdr:to>
      <xdr:col>17</xdr:col>
      <xdr:colOff>1311466</xdr:colOff>
      <xdr:row>2</xdr:row>
      <xdr:rowOff>221557</xdr:rowOff>
    </xdr:to>
    <xdr:sp macro="" textlink="">
      <xdr:nvSpPr>
        <xdr:cNvPr id="6" name="TextBox 22">
          <a:extLst>
            <a:ext uri="{FF2B5EF4-FFF2-40B4-BE49-F238E27FC236}">
              <a16:creationId xmlns:a16="http://schemas.microsoft.com/office/drawing/2014/main" id="{51A8EE44-FB73-4322-B98E-386879315336}"/>
            </a:ext>
          </a:extLst>
        </xdr:cNvPr>
        <xdr:cNvSpPr txBox="1"/>
      </xdr:nvSpPr>
      <xdr:spPr>
        <a:xfrm>
          <a:off x="16404508" y="619370"/>
          <a:ext cx="1004208" cy="297512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algn="ctr"/>
          <a:r>
            <a:rPr lang="es-MX" sz="1200">
              <a:solidFill>
                <a:schemeClr val="tx1">
                  <a:lumMod val="75000"/>
                  <a:lumOff val="25000"/>
                </a:schemeClr>
              </a:solidFill>
              <a:latin typeface="Century Gothic" panose="020B0502020202020204" pitchFamily="34" charset="0"/>
            </a:rPr>
            <a:t>Anterior</a:t>
          </a:r>
        </a:p>
      </xdr:txBody>
    </xdr:sp>
    <xdr:clientData/>
  </xdr:twoCellAnchor>
  <xdr:twoCellAnchor>
    <xdr:from>
      <xdr:col>18</xdr:col>
      <xdr:colOff>730442</xdr:colOff>
      <xdr:row>0</xdr:row>
      <xdr:rowOff>101773</xdr:rowOff>
    </xdr:from>
    <xdr:to>
      <xdr:col>18</xdr:col>
      <xdr:colOff>1111442</xdr:colOff>
      <xdr:row>1</xdr:row>
      <xdr:rowOff>446563</xdr:rowOff>
    </xdr:to>
    <xdr:sp macro="" textlink="">
      <xdr:nvSpPr>
        <xdr:cNvPr id="20" name="Isosceles Triangle 23">
          <a:hlinkClick xmlns:r="http://schemas.openxmlformats.org/officeDocument/2006/relationships" r:id="rId5"/>
          <a:extLst>
            <a:ext uri="{FF2B5EF4-FFF2-40B4-BE49-F238E27FC236}">
              <a16:creationId xmlns:a16="http://schemas.microsoft.com/office/drawing/2014/main" id="{CC008911-AAEA-4A8A-A320-AE8932C20955}"/>
            </a:ext>
          </a:extLst>
        </xdr:cNvPr>
        <xdr:cNvSpPr/>
      </xdr:nvSpPr>
      <xdr:spPr>
        <a:xfrm rot="5400000">
          <a:off x="18307884" y="155106"/>
          <a:ext cx="487665" cy="381000"/>
        </a:xfrm>
        <a:prstGeom prst="triangle">
          <a:avLst/>
        </a:prstGeom>
        <a:solidFill>
          <a:schemeClr val="tx1">
            <a:lumMod val="75000"/>
            <a:lumOff val="25000"/>
          </a:schemeClr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marL="0" indent="0" algn="l"/>
          <a:endParaRPr lang="es-MX" sz="1100">
            <a:solidFill>
              <a:schemeClr val="lt1"/>
            </a:solidFill>
            <a:latin typeface="+mn-lt"/>
            <a:ea typeface="+mn-ea"/>
            <a:cs typeface="+mn-cs"/>
          </a:endParaRPr>
        </a:p>
      </xdr:txBody>
    </xdr:sp>
    <xdr:clientData/>
  </xdr:twoCellAnchor>
  <xdr:twoCellAnchor>
    <xdr:from>
      <xdr:col>17</xdr:col>
      <xdr:colOff>603277</xdr:colOff>
      <xdr:row>0</xdr:row>
      <xdr:rowOff>135420</xdr:rowOff>
    </xdr:from>
    <xdr:to>
      <xdr:col>17</xdr:col>
      <xdr:colOff>984277</xdr:colOff>
      <xdr:row>1</xdr:row>
      <xdr:rowOff>480210</xdr:rowOff>
    </xdr:to>
    <xdr:sp macro="" textlink="">
      <xdr:nvSpPr>
        <xdr:cNvPr id="8" name="Isosceles Triangle 25">
          <a:extLst>
            <a:ext uri="{FF2B5EF4-FFF2-40B4-BE49-F238E27FC236}">
              <a16:creationId xmlns:a16="http://schemas.microsoft.com/office/drawing/2014/main" id="{6BF87996-C7FF-4560-8F37-C6C32547CE3C}"/>
            </a:ext>
          </a:extLst>
        </xdr:cNvPr>
        <xdr:cNvSpPr/>
      </xdr:nvSpPr>
      <xdr:spPr>
        <a:xfrm rot="16200000">
          <a:off x="16647194" y="188753"/>
          <a:ext cx="487665" cy="381000"/>
        </a:xfrm>
        <a:prstGeom prst="triangle">
          <a:avLst/>
        </a:prstGeom>
        <a:solidFill>
          <a:schemeClr val="tx1">
            <a:lumMod val="75000"/>
            <a:lumOff val="25000"/>
          </a:schemeClr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marL="0" indent="0" algn="l"/>
          <a:endParaRPr lang="es-MX" sz="1100">
            <a:solidFill>
              <a:schemeClr val="lt1"/>
            </a:solidFill>
            <a:latin typeface="+mn-lt"/>
            <a:ea typeface="+mn-ea"/>
            <a:cs typeface="+mn-cs"/>
          </a:endParaRPr>
        </a:p>
      </xdr:txBody>
    </xdr:sp>
    <xdr:clientData/>
  </xdr:twoCellAnchor>
  <xdr:twoCellAnchor>
    <xdr:from>
      <xdr:col>10</xdr:col>
      <xdr:colOff>0</xdr:colOff>
      <xdr:row>1</xdr:row>
      <xdr:rowOff>0</xdr:rowOff>
    </xdr:from>
    <xdr:to>
      <xdr:col>11</xdr:col>
      <xdr:colOff>369938</xdr:colOff>
      <xdr:row>1</xdr:row>
      <xdr:rowOff>293124</xdr:rowOff>
    </xdr:to>
    <xdr:sp macro="" textlink="">
      <xdr:nvSpPr>
        <xdr:cNvPr id="9" name="Retângulo 8">
          <a:hlinkClick xmlns:r="http://schemas.openxmlformats.org/officeDocument/2006/relationships" r:id="rId6"/>
          <a:extLst>
            <a:ext uri="{FF2B5EF4-FFF2-40B4-BE49-F238E27FC236}">
              <a16:creationId xmlns:a16="http://schemas.microsoft.com/office/drawing/2014/main" id="{41118CF6-993F-4F76-A520-33CF9DA68DFB}"/>
            </a:ext>
          </a:extLst>
        </xdr:cNvPr>
        <xdr:cNvSpPr/>
      </xdr:nvSpPr>
      <xdr:spPr>
        <a:xfrm>
          <a:off x="5362575" y="142875"/>
          <a:ext cx="1903463" cy="293124"/>
        </a:xfrm>
        <a:prstGeom prst="rect">
          <a:avLst/>
        </a:prstGeom>
        <a:solidFill>
          <a:schemeClr val="bg1"/>
        </a:solidFill>
        <a:ln>
          <a:solidFill>
            <a:schemeClr val="bg2">
              <a:lumMod val="75000"/>
            </a:schemeClr>
          </a:solidFill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ctr"/>
          <a:r>
            <a:rPr lang="pt-BR" sz="1600" b="1">
              <a:solidFill>
                <a:sysClr val="windowText" lastClr="000000"/>
              </a:solidFill>
              <a:latin typeface="Century Gothic" panose="020B0502020202020204" pitchFamily="34" charset="0"/>
            </a:rPr>
            <a:t>INSTRUÇÕES</a:t>
          </a:r>
        </a:p>
      </xdr:txBody>
    </xdr:sp>
    <xdr:clientData/>
  </xdr:twoCellAnchor>
  <xdr:twoCellAnchor>
    <xdr:from>
      <xdr:col>10</xdr:col>
      <xdr:colOff>171450</xdr:colOff>
      <xdr:row>1</xdr:row>
      <xdr:rowOff>381000</xdr:rowOff>
    </xdr:from>
    <xdr:to>
      <xdr:col>10</xdr:col>
      <xdr:colOff>1371600</xdr:colOff>
      <xdr:row>4</xdr:row>
      <xdr:rowOff>133350</xdr:rowOff>
    </xdr:to>
    <xdr:grpSp>
      <xdr:nvGrpSpPr>
        <xdr:cNvPr id="10" name="Agrupar 9">
          <a:hlinkClick xmlns:r="http://schemas.openxmlformats.org/officeDocument/2006/relationships" r:id="rId7"/>
          <a:extLst>
            <a:ext uri="{FF2B5EF4-FFF2-40B4-BE49-F238E27FC236}">
              <a16:creationId xmlns:a16="http://schemas.microsoft.com/office/drawing/2014/main" id="{2AC21CD5-BB0B-47E4-94E9-0C5754564E13}"/>
            </a:ext>
          </a:extLst>
        </xdr:cNvPr>
        <xdr:cNvGrpSpPr/>
      </xdr:nvGrpSpPr>
      <xdr:grpSpPr>
        <a:xfrm>
          <a:off x="5810250" y="520700"/>
          <a:ext cx="1200150" cy="1009650"/>
          <a:chOff x="5155045" y="476250"/>
          <a:chExt cx="909205" cy="829829"/>
        </a:xfrm>
      </xdr:grpSpPr>
      <xdr:sp macro="" textlink="">
        <xdr:nvSpPr>
          <xdr:cNvPr id="11" name="Elipse 10">
            <a:extLst>
              <a:ext uri="{FF2B5EF4-FFF2-40B4-BE49-F238E27FC236}">
                <a16:creationId xmlns:a16="http://schemas.microsoft.com/office/drawing/2014/main" id="{37C7CE8B-B656-3B9A-6ACD-A70C9FB9177E}"/>
              </a:ext>
            </a:extLst>
          </xdr:cNvPr>
          <xdr:cNvSpPr/>
        </xdr:nvSpPr>
        <xdr:spPr>
          <a:xfrm>
            <a:off x="5155045" y="476250"/>
            <a:ext cx="909205" cy="829829"/>
          </a:xfrm>
          <a:prstGeom prst="ellipse">
            <a:avLst/>
          </a:prstGeom>
          <a:solidFill>
            <a:schemeClr val="bg1"/>
          </a:solidFill>
          <a:ln>
            <a:noFill/>
          </a:ln>
          <a:effectLst>
            <a:outerShdw blurRad="63500" sx="102000" sy="102000" algn="ctr" rotWithShape="0">
              <a:prstClr val="black">
                <a:alpha val="40000"/>
              </a:prstClr>
            </a:outerShdw>
          </a:effectLst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b"/>
          <a:lstStyle/>
          <a:p>
            <a:pPr lvl="0" algn="ctr"/>
            <a:endParaRPr lang="pt-BR" sz="1100">
              <a:latin typeface="Century Gothic" panose="020B0502020202020204" pitchFamily="34" charset="0"/>
            </a:endParaRPr>
          </a:p>
        </xdr:txBody>
      </xdr:sp>
      <xdr:pic>
        <xdr:nvPicPr>
          <xdr:cNvPr id="12" name="Imagem 11">
            <a:extLst>
              <a:ext uri="{FF2B5EF4-FFF2-40B4-BE49-F238E27FC236}">
                <a16:creationId xmlns:a16="http://schemas.microsoft.com/office/drawing/2014/main" id="{5D9A47DD-11D1-C581-B7AF-CACBD1F33429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8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5207001" y="476250"/>
            <a:ext cx="779328" cy="777875"/>
          </a:xfrm>
          <a:prstGeom prst="rect">
            <a:avLst/>
          </a:prstGeom>
        </xdr:spPr>
      </xdr:pic>
    </xdr:grpSp>
    <xdr:clientData/>
  </xdr:twoCellAnchor>
  <xdr:twoCellAnchor editAs="oneCell">
    <xdr:from>
      <xdr:col>10</xdr:col>
      <xdr:colOff>0</xdr:colOff>
      <xdr:row>26</xdr:row>
      <xdr:rowOff>0</xdr:rowOff>
    </xdr:from>
    <xdr:to>
      <xdr:col>12</xdr:col>
      <xdr:colOff>34290</xdr:colOff>
      <xdr:row>30</xdr:row>
      <xdr:rowOff>79306</xdr:rowOff>
    </xdr:to>
    <xdr:pic>
      <xdr:nvPicPr>
        <xdr:cNvPr id="13" name="Imagem 12">
          <a:extLst>
            <a:ext uri="{FF2B5EF4-FFF2-40B4-BE49-F238E27FC236}">
              <a16:creationId xmlns:a16="http://schemas.microsoft.com/office/drawing/2014/main" id="{9EF1A66A-21D0-1326-18CA-D7CF9B3213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5410200" y="13274040"/>
          <a:ext cx="3112770" cy="993706"/>
        </a:xfrm>
        <a:prstGeom prst="rect">
          <a:avLst/>
        </a:prstGeom>
      </xdr:spPr>
    </xdr:pic>
    <xdr:clientData/>
  </xdr:twoCellAnchor>
  <xdr:twoCellAnchor editAs="oneCell">
    <xdr:from>
      <xdr:col>13</xdr:col>
      <xdr:colOff>91955</xdr:colOff>
      <xdr:row>26</xdr:row>
      <xdr:rowOff>19050</xdr:rowOff>
    </xdr:from>
    <xdr:to>
      <xdr:col>15</xdr:col>
      <xdr:colOff>60</xdr:colOff>
      <xdr:row>30</xdr:row>
      <xdr:rowOff>72390</xdr:rowOff>
    </xdr:to>
    <xdr:pic>
      <xdr:nvPicPr>
        <xdr:cNvPr id="14" name="Imagem 13">
          <a:extLst>
            <a:ext uri="{FF2B5EF4-FFF2-40B4-BE49-F238E27FC236}">
              <a16:creationId xmlns:a16="http://schemas.microsoft.com/office/drawing/2014/main" id="{31C915D8-43D1-0133-8E2E-C8469AA1F92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10150355" y="13258800"/>
          <a:ext cx="2984680" cy="952500"/>
        </a:xfrm>
        <a:prstGeom prst="rect">
          <a:avLst/>
        </a:prstGeom>
      </xdr:spPr>
    </xdr:pic>
    <xdr:clientData/>
  </xdr:twoCellAnchor>
  <xdr:twoCellAnchor editAs="oneCell">
    <xdr:from>
      <xdr:col>13</xdr:col>
      <xdr:colOff>96270</xdr:colOff>
      <xdr:row>29</xdr:row>
      <xdr:rowOff>190500</xdr:rowOff>
    </xdr:from>
    <xdr:to>
      <xdr:col>14</xdr:col>
      <xdr:colOff>1520885</xdr:colOff>
      <xdr:row>35</xdr:row>
      <xdr:rowOff>186690</xdr:rowOff>
    </xdr:to>
    <xdr:pic>
      <xdr:nvPicPr>
        <xdr:cNvPr id="15" name="Imagem 14">
          <a:extLst>
            <a:ext uri="{FF2B5EF4-FFF2-40B4-BE49-F238E27FC236}">
              <a16:creationId xmlns:a16="http://schemas.microsoft.com/office/drawing/2014/main" id="{E44A82A4-8FAC-6893-6ED8-7EA32B1946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10154670" y="14116050"/>
          <a:ext cx="2960045" cy="1352550"/>
        </a:xfrm>
        <a:prstGeom prst="rect">
          <a:avLst/>
        </a:prstGeom>
      </xdr:spPr>
    </xdr:pic>
    <xdr:clientData/>
  </xdr:twoCellAnchor>
  <xdr:twoCellAnchor editAs="oneCell">
    <xdr:from>
      <xdr:col>13</xdr:col>
      <xdr:colOff>161009</xdr:colOff>
      <xdr:row>33</xdr:row>
      <xdr:rowOff>57150</xdr:rowOff>
    </xdr:from>
    <xdr:to>
      <xdr:col>15</xdr:col>
      <xdr:colOff>33706</xdr:colOff>
      <xdr:row>39</xdr:row>
      <xdr:rowOff>4404</xdr:rowOff>
    </xdr:to>
    <xdr:pic>
      <xdr:nvPicPr>
        <xdr:cNvPr id="16" name="Imagem 15">
          <a:extLst>
            <a:ext uri="{FF2B5EF4-FFF2-40B4-BE49-F238E27FC236}">
              <a16:creationId xmlns:a16="http://schemas.microsoft.com/office/drawing/2014/main" id="{705AC351-66C6-7A29-07FC-2EA6BC9502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10219409" y="14897100"/>
          <a:ext cx="2945462" cy="1324569"/>
        </a:xfrm>
        <a:prstGeom prst="rect">
          <a:avLst/>
        </a:prstGeom>
      </xdr:spPr>
    </xdr:pic>
    <xdr:clientData/>
  </xdr:twoCellAnchor>
  <xdr:twoCellAnchor editAs="oneCell">
    <xdr:from>
      <xdr:col>13</xdr:col>
      <xdr:colOff>0</xdr:colOff>
      <xdr:row>36</xdr:row>
      <xdr:rowOff>1</xdr:rowOff>
    </xdr:from>
    <xdr:to>
      <xdr:col>14</xdr:col>
      <xdr:colOff>454144</xdr:colOff>
      <xdr:row>43</xdr:row>
      <xdr:rowOff>110491</xdr:rowOff>
    </xdr:to>
    <xdr:pic>
      <xdr:nvPicPr>
        <xdr:cNvPr id="17" name="Imagem 16">
          <a:extLst>
            <a:ext uri="{FF2B5EF4-FFF2-40B4-BE49-F238E27FC236}">
              <a16:creationId xmlns:a16="http://schemas.microsoft.com/office/drawing/2014/main" id="{87CC3FCB-EB76-5030-D4DF-7829F6D98E1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10058400" y="15525751"/>
          <a:ext cx="1987669" cy="1695450"/>
        </a:xfrm>
        <a:prstGeom prst="rect">
          <a:avLst/>
        </a:prstGeom>
      </xdr:spPr>
    </xdr:pic>
    <xdr:clientData/>
  </xdr:twoCellAnchor>
  <xdr:twoCellAnchor editAs="oneCell">
    <xdr:from>
      <xdr:col>13</xdr:col>
      <xdr:colOff>381000</xdr:colOff>
      <xdr:row>37</xdr:row>
      <xdr:rowOff>38100</xdr:rowOff>
    </xdr:from>
    <xdr:to>
      <xdr:col>15</xdr:col>
      <xdr:colOff>1520190</xdr:colOff>
      <xdr:row>47</xdr:row>
      <xdr:rowOff>73258</xdr:rowOff>
    </xdr:to>
    <xdr:pic>
      <xdr:nvPicPr>
        <xdr:cNvPr id="18" name="Imagem 17">
          <a:extLst>
            <a:ext uri="{FF2B5EF4-FFF2-40B4-BE49-F238E27FC236}">
              <a16:creationId xmlns:a16="http://schemas.microsoft.com/office/drawing/2014/main" id="{EC320296-D488-9FBD-E5BA-E22B266DA0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10439400" y="15792450"/>
          <a:ext cx="4210050" cy="2319253"/>
        </a:xfrm>
        <a:prstGeom prst="rect">
          <a:avLst/>
        </a:prstGeom>
      </xdr:spPr>
    </xdr:pic>
    <xdr:clientData/>
  </xdr:twoCellAnchor>
  <xdr:twoCellAnchor editAs="oneCell">
    <xdr:from>
      <xdr:col>16</xdr:col>
      <xdr:colOff>0</xdr:colOff>
      <xdr:row>27</xdr:row>
      <xdr:rowOff>1</xdr:rowOff>
    </xdr:from>
    <xdr:to>
      <xdr:col>18</xdr:col>
      <xdr:colOff>119</xdr:colOff>
      <xdr:row>35</xdr:row>
      <xdr:rowOff>38101</xdr:rowOff>
    </xdr:to>
    <xdr:pic>
      <xdr:nvPicPr>
        <xdr:cNvPr id="19" name="Imagem 18">
          <a:extLst>
            <a:ext uri="{FF2B5EF4-FFF2-40B4-BE49-F238E27FC236}">
              <a16:creationId xmlns:a16="http://schemas.microsoft.com/office/drawing/2014/main" id="{5A85C2DB-793B-9068-2254-637BC06420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14687550" y="13468351"/>
          <a:ext cx="3086219" cy="1866900"/>
        </a:xfrm>
        <a:prstGeom prst="rect">
          <a:avLst/>
        </a:prstGeom>
      </xdr:spPr>
    </xdr:pic>
    <xdr:clientData/>
  </xdr:twoCellAnchor>
</xdr:wsDr>
</file>

<file path=xl/drawings/drawing66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168992</xdr:colOff>
      <xdr:row>1</xdr:row>
      <xdr:rowOff>76814</xdr:rowOff>
    </xdr:from>
    <xdr:to>
      <xdr:col>2</xdr:col>
      <xdr:colOff>1115684</xdr:colOff>
      <xdr:row>3</xdr:row>
      <xdr:rowOff>264968</xdr:rowOff>
    </xdr:to>
    <xdr:pic>
      <xdr:nvPicPr>
        <xdr:cNvPr id="2" name="Imagem 1">
          <a:extLst>
            <a:ext uri="{FF2B5EF4-FFF2-40B4-BE49-F238E27FC236}">
              <a16:creationId xmlns:a16="http://schemas.microsoft.com/office/drawing/2014/main" id="{82ABF53B-3D18-4BF4-976C-1528F5E011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69042" y="219689"/>
          <a:ext cx="946692" cy="988254"/>
        </a:xfrm>
        <a:prstGeom prst="rect">
          <a:avLst/>
        </a:prstGeom>
      </xdr:spPr>
    </xdr:pic>
    <xdr:clientData/>
  </xdr:twoCellAnchor>
  <xdr:oneCellAnchor>
    <xdr:from>
      <xdr:col>17</xdr:col>
      <xdr:colOff>1223949</xdr:colOff>
      <xdr:row>0</xdr:row>
      <xdr:rowOff>0</xdr:rowOff>
    </xdr:from>
    <xdr:ext cx="646896" cy="677573"/>
    <xdr:pic>
      <xdr:nvPicPr>
        <xdr:cNvPr id="3" name="Gráfico 2" descr="Início com preenchimento sólido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B1DEBFE2-C729-45E8-B6C7-21A7209A83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  <a:ext uri="{96DAC541-7B7A-43D3-8B79-37D633B846F1}">
              <asvg:svgBlip xmlns:asvg="http://schemas.microsoft.com/office/drawing/2016/SVG/main" r:embed="rId4"/>
            </a:ext>
          </a:extLst>
        </a:blip>
        <a:stretch>
          <a:fillRect/>
        </a:stretch>
      </xdr:blipFill>
      <xdr:spPr>
        <a:xfrm>
          <a:off x="17321199" y="0"/>
          <a:ext cx="646896" cy="677573"/>
        </a:xfrm>
        <a:prstGeom prst="rect">
          <a:avLst/>
        </a:prstGeom>
      </xdr:spPr>
    </xdr:pic>
    <xdr:clientData/>
  </xdr:oneCellAnchor>
  <xdr:twoCellAnchor>
    <xdr:from>
      <xdr:col>17</xdr:col>
      <xdr:colOff>1077423</xdr:colOff>
      <xdr:row>1</xdr:row>
      <xdr:rowOff>473774</xdr:rowOff>
    </xdr:from>
    <xdr:to>
      <xdr:col>18</xdr:col>
      <xdr:colOff>465102</xdr:colOff>
      <xdr:row>2</xdr:row>
      <xdr:rowOff>188024</xdr:rowOff>
    </xdr:to>
    <xdr:sp macro="" textlink="">
      <xdr:nvSpPr>
        <xdr:cNvPr id="4" name="TextBox 18">
          <a:extLst>
            <a:ext uri="{FF2B5EF4-FFF2-40B4-BE49-F238E27FC236}">
              <a16:creationId xmlns:a16="http://schemas.microsoft.com/office/drawing/2014/main" id="{B11D2CFE-CA5D-4B58-9AB4-18D578F0E83B}"/>
            </a:ext>
          </a:extLst>
        </xdr:cNvPr>
        <xdr:cNvSpPr txBox="1"/>
      </xdr:nvSpPr>
      <xdr:spPr>
        <a:xfrm>
          <a:off x="17174673" y="616649"/>
          <a:ext cx="921204" cy="26670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algn="ctr"/>
          <a:r>
            <a:rPr lang="es-MX" sz="1200">
              <a:solidFill>
                <a:schemeClr val="tx1">
                  <a:lumMod val="75000"/>
                  <a:lumOff val="25000"/>
                </a:schemeClr>
              </a:solidFill>
              <a:latin typeface="Century Gothic" panose="020B0502020202020204" pitchFamily="34" charset="0"/>
            </a:rPr>
            <a:t>Inicio</a:t>
          </a:r>
        </a:p>
      </xdr:txBody>
    </xdr:sp>
    <xdr:clientData/>
  </xdr:twoCellAnchor>
  <xdr:twoCellAnchor>
    <xdr:from>
      <xdr:col>18</xdr:col>
      <xdr:colOff>331751</xdr:colOff>
      <xdr:row>1</xdr:row>
      <xdr:rowOff>487381</xdr:rowOff>
    </xdr:from>
    <xdr:to>
      <xdr:col>18</xdr:col>
      <xdr:colOff>1335959</xdr:colOff>
      <xdr:row>2</xdr:row>
      <xdr:rowOff>232443</xdr:rowOff>
    </xdr:to>
    <xdr:sp macro="" textlink="">
      <xdr:nvSpPr>
        <xdr:cNvPr id="5" name="TextBox 19">
          <a:extLst>
            <a:ext uri="{FF2B5EF4-FFF2-40B4-BE49-F238E27FC236}">
              <a16:creationId xmlns:a16="http://schemas.microsoft.com/office/drawing/2014/main" id="{92C47EFD-5FBF-4828-905B-1B33D2A8804C}"/>
            </a:ext>
          </a:extLst>
        </xdr:cNvPr>
        <xdr:cNvSpPr txBox="1"/>
      </xdr:nvSpPr>
      <xdr:spPr>
        <a:xfrm>
          <a:off x="17962526" y="630256"/>
          <a:ext cx="1004208" cy="297512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algn="ctr"/>
          <a:r>
            <a:rPr lang="es-MX" sz="1200">
              <a:solidFill>
                <a:schemeClr val="tx1">
                  <a:lumMod val="75000"/>
                  <a:lumOff val="25000"/>
                </a:schemeClr>
              </a:solidFill>
              <a:latin typeface="Century Gothic" panose="020B0502020202020204" pitchFamily="34" charset="0"/>
            </a:rPr>
            <a:t>Seguinte</a:t>
          </a:r>
        </a:p>
      </xdr:txBody>
    </xdr:sp>
    <xdr:clientData/>
  </xdr:twoCellAnchor>
  <xdr:twoCellAnchor>
    <xdr:from>
      <xdr:col>17</xdr:col>
      <xdr:colOff>307258</xdr:colOff>
      <xdr:row>1</xdr:row>
      <xdr:rowOff>476495</xdr:rowOff>
    </xdr:from>
    <xdr:to>
      <xdr:col>17</xdr:col>
      <xdr:colOff>1311466</xdr:colOff>
      <xdr:row>2</xdr:row>
      <xdr:rowOff>221557</xdr:rowOff>
    </xdr:to>
    <xdr:sp macro="" textlink="">
      <xdr:nvSpPr>
        <xdr:cNvPr id="6" name="TextBox 22">
          <a:extLst>
            <a:ext uri="{FF2B5EF4-FFF2-40B4-BE49-F238E27FC236}">
              <a16:creationId xmlns:a16="http://schemas.microsoft.com/office/drawing/2014/main" id="{3A213693-E1B8-4685-B254-D3D0EAACCB1F}"/>
            </a:ext>
          </a:extLst>
        </xdr:cNvPr>
        <xdr:cNvSpPr txBox="1"/>
      </xdr:nvSpPr>
      <xdr:spPr>
        <a:xfrm>
          <a:off x="16404508" y="619370"/>
          <a:ext cx="1004208" cy="297512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algn="ctr"/>
          <a:r>
            <a:rPr lang="es-MX" sz="1200">
              <a:solidFill>
                <a:schemeClr val="tx1">
                  <a:lumMod val="75000"/>
                  <a:lumOff val="25000"/>
                </a:schemeClr>
              </a:solidFill>
              <a:latin typeface="Century Gothic" panose="020B0502020202020204" pitchFamily="34" charset="0"/>
            </a:rPr>
            <a:t>Anterior</a:t>
          </a:r>
        </a:p>
      </xdr:txBody>
    </xdr:sp>
    <xdr:clientData/>
  </xdr:twoCellAnchor>
  <xdr:twoCellAnchor>
    <xdr:from>
      <xdr:col>18</xdr:col>
      <xdr:colOff>730442</xdr:colOff>
      <xdr:row>0</xdr:row>
      <xdr:rowOff>101773</xdr:rowOff>
    </xdr:from>
    <xdr:to>
      <xdr:col>18</xdr:col>
      <xdr:colOff>1111442</xdr:colOff>
      <xdr:row>1</xdr:row>
      <xdr:rowOff>446563</xdr:rowOff>
    </xdr:to>
    <xdr:sp macro="" textlink="">
      <xdr:nvSpPr>
        <xdr:cNvPr id="7" name="Isosceles Triangle 23">
          <a:hlinkClick xmlns:r="http://schemas.openxmlformats.org/officeDocument/2006/relationships" r:id="rId5"/>
          <a:extLst>
            <a:ext uri="{FF2B5EF4-FFF2-40B4-BE49-F238E27FC236}">
              <a16:creationId xmlns:a16="http://schemas.microsoft.com/office/drawing/2014/main" id="{5DCAB764-5476-4483-8A40-8A8DD229EF2A}"/>
            </a:ext>
          </a:extLst>
        </xdr:cNvPr>
        <xdr:cNvSpPr/>
      </xdr:nvSpPr>
      <xdr:spPr>
        <a:xfrm rot="5400000">
          <a:off x="18307884" y="155106"/>
          <a:ext cx="487665" cy="381000"/>
        </a:xfrm>
        <a:prstGeom prst="triangle">
          <a:avLst/>
        </a:prstGeom>
        <a:solidFill>
          <a:schemeClr val="tx1">
            <a:lumMod val="75000"/>
            <a:lumOff val="25000"/>
          </a:schemeClr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marL="0" indent="0" algn="l"/>
          <a:endParaRPr lang="es-MX" sz="1100">
            <a:solidFill>
              <a:schemeClr val="lt1"/>
            </a:solidFill>
            <a:latin typeface="+mn-lt"/>
            <a:ea typeface="+mn-ea"/>
            <a:cs typeface="+mn-cs"/>
          </a:endParaRPr>
        </a:p>
      </xdr:txBody>
    </xdr:sp>
    <xdr:clientData/>
  </xdr:twoCellAnchor>
  <xdr:twoCellAnchor>
    <xdr:from>
      <xdr:col>17</xdr:col>
      <xdr:colOff>603277</xdr:colOff>
      <xdr:row>0</xdr:row>
      <xdr:rowOff>135420</xdr:rowOff>
    </xdr:from>
    <xdr:to>
      <xdr:col>17</xdr:col>
      <xdr:colOff>984277</xdr:colOff>
      <xdr:row>1</xdr:row>
      <xdr:rowOff>480210</xdr:rowOff>
    </xdr:to>
    <xdr:sp macro="" textlink="">
      <xdr:nvSpPr>
        <xdr:cNvPr id="8" name="Isosceles Triangle 25">
          <a:hlinkClick xmlns:r="http://schemas.openxmlformats.org/officeDocument/2006/relationships" r:id="rId6"/>
          <a:extLst>
            <a:ext uri="{FF2B5EF4-FFF2-40B4-BE49-F238E27FC236}">
              <a16:creationId xmlns:a16="http://schemas.microsoft.com/office/drawing/2014/main" id="{1E4E782B-ABD0-49D4-9C13-2176E332B4C9}"/>
            </a:ext>
          </a:extLst>
        </xdr:cNvPr>
        <xdr:cNvSpPr/>
      </xdr:nvSpPr>
      <xdr:spPr>
        <a:xfrm rot="16200000">
          <a:off x="16647194" y="188753"/>
          <a:ext cx="487665" cy="381000"/>
        </a:xfrm>
        <a:prstGeom prst="triangle">
          <a:avLst/>
        </a:prstGeom>
        <a:solidFill>
          <a:schemeClr val="tx1">
            <a:lumMod val="75000"/>
            <a:lumOff val="25000"/>
          </a:schemeClr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marL="0" indent="0" algn="l"/>
          <a:endParaRPr lang="es-MX" sz="1100">
            <a:solidFill>
              <a:schemeClr val="lt1"/>
            </a:solidFill>
            <a:latin typeface="+mn-lt"/>
            <a:ea typeface="+mn-ea"/>
            <a:cs typeface="+mn-cs"/>
          </a:endParaRPr>
        </a:p>
      </xdr:txBody>
    </xdr:sp>
    <xdr:clientData/>
  </xdr:twoCellAnchor>
  <xdr:twoCellAnchor>
    <xdr:from>
      <xdr:col>10</xdr:col>
      <xdr:colOff>0</xdr:colOff>
      <xdr:row>1</xdr:row>
      <xdr:rowOff>0</xdr:rowOff>
    </xdr:from>
    <xdr:to>
      <xdr:col>11</xdr:col>
      <xdr:colOff>369938</xdr:colOff>
      <xdr:row>1</xdr:row>
      <xdr:rowOff>293124</xdr:rowOff>
    </xdr:to>
    <xdr:sp macro="" textlink="">
      <xdr:nvSpPr>
        <xdr:cNvPr id="9" name="Retângulo 8">
          <a:hlinkClick xmlns:r="http://schemas.openxmlformats.org/officeDocument/2006/relationships" r:id="rId7"/>
          <a:extLst>
            <a:ext uri="{FF2B5EF4-FFF2-40B4-BE49-F238E27FC236}">
              <a16:creationId xmlns:a16="http://schemas.microsoft.com/office/drawing/2014/main" id="{6250140C-FB5D-4A1D-9FC9-58DC022D9A12}"/>
            </a:ext>
          </a:extLst>
        </xdr:cNvPr>
        <xdr:cNvSpPr/>
      </xdr:nvSpPr>
      <xdr:spPr>
        <a:xfrm>
          <a:off x="5362575" y="142875"/>
          <a:ext cx="1903463" cy="293124"/>
        </a:xfrm>
        <a:prstGeom prst="rect">
          <a:avLst/>
        </a:prstGeom>
        <a:solidFill>
          <a:schemeClr val="bg1"/>
        </a:solidFill>
        <a:ln>
          <a:solidFill>
            <a:schemeClr val="bg2">
              <a:lumMod val="75000"/>
            </a:schemeClr>
          </a:solidFill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ctr"/>
          <a:r>
            <a:rPr lang="pt-BR" sz="1600" b="1">
              <a:solidFill>
                <a:sysClr val="windowText" lastClr="000000"/>
              </a:solidFill>
              <a:latin typeface="Century Gothic" panose="020B0502020202020204" pitchFamily="34" charset="0"/>
            </a:rPr>
            <a:t>INSTRUÇÕES</a:t>
          </a:r>
        </a:p>
      </xdr:txBody>
    </xdr:sp>
    <xdr:clientData/>
  </xdr:twoCellAnchor>
  <xdr:twoCellAnchor>
    <xdr:from>
      <xdr:col>10</xdr:col>
      <xdr:colOff>171450</xdr:colOff>
      <xdr:row>1</xdr:row>
      <xdr:rowOff>381000</xdr:rowOff>
    </xdr:from>
    <xdr:to>
      <xdr:col>10</xdr:col>
      <xdr:colOff>1371600</xdr:colOff>
      <xdr:row>4</xdr:row>
      <xdr:rowOff>133350</xdr:rowOff>
    </xdr:to>
    <xdr:grpSp>
      <xdr:nvGrpSpPr>
        <xdr:cNvPr id="10" name="Agrupar 9">
          <a:hlinkClick xmlns:r="http://schemas.openxmlformats.org/officeDocument/2006/relationships" r:id="rId8"/>
          <a:extLst>
            <a:ext uri="{FF2B5EF4-FFF2-40B4-BE49-F238E27FC236}">
              <a16:creationId xmlns:a16="http://schemas.microsoft.com/office/drawing/2014/main" id="{FEB8EBCA-CA8A-4546-9D10-283F2A4A6EF4}"/>
            </a:ext>
          </a:extLst>
        </xdr:cNvPr>
        <xdr:cNvGrpSpPr/>
      </xdr:nvGrpSpPr>
      <xdr:grpSpPr>
        <a:xfrm>
          <a:off x="5810250" y="520700"/>
          <a:ext cx="1200150" cy="1009650"/>
          <a:chOff x="5155045" y="476250"/>
          <a:chExt cx="909205" cy="829829"/>
        </a:xfrm>
      </xdr:grpSpPr>
      <xdr:sp macro="" textlink="">
        <xdr:nvSpPr>
          <xdr:cNvPr id="11" name="Elipse 10">
            <a:extLst>
              <a:ext uri="{FF2B5EF4-FFF2-40B4-BE49-F238E27FC236}">
                <a16:creationId xmlns:a16="http://schemas.microsoft.com/office/drawing/2014/main" id="{69046036-8BD2-3CBF-958F-71B13F93A4ED}"/>
              </a:ext>
            </a:extLst>
          </xdr:cNvPr>
          <xdr:cNvSpPr/>
        </xdr:nvSpPr>
        <xdr:spPr>
          <a:xfrm>
            <a:off x="5155045" y="476250"/>
            <a:ext cx="909205" cy="829829"/>
          </a:xfrm>
          <a:prstGeom prst="ellipse">
            <a:avLst/>
          </a:prstGeom>
          <a:solidFill>
            <a:schemeClr val="bg1"/>
          </a:solidFill>
          <a:ln>
            <a:noFill/>
          </a:ln>
          <a:effectLst>
            <a:outerShdw blurRad="63500" sx="102000" sy="102000" algn="ctr" rotWithShape="0">
              <a:prstClr val="black">
                <a:alpha val="40000"/>
              </a:prstClr>
            </a:outerShdw>
          </a:effectLst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b"/>
          <a:lstStyle/>
          <a:p>
            <a:pPr lvl="0" algn="ctr"/>
            <a:endParaRPr lang="pt-BR" sz="1100">
              <a:latin typeface="Century Gothic" panose="020B0502020202020204" pitchFamily="34" charset="0"/>
            </a:endParaRPr>
          </a:p>
        </xdr:txBody>
      </xdr:sp>
      <xdr:pic>
        <xdr:nvPicPr>
          <xdr:cNvPr id="12" name="Imagem 11">
            <a:extLst>
              <a:ext uri="{FF2B5EF4-FFF2-40B4-BE49-F238E27FC236}">
                <a16:creationId xmlns:a16="http://schemas.microsoft.com/office/drawing/2014/main" id="{C72EA90C-1C59-59CF-637C-43BDA505A65B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9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5207001" y="476250"/>
            <a:ext cx="779328" cy="777875"/>
          </a:xfrm>
          <a:prstGeom prst="rect">
            <a:avLst/>
          </a:prstGeom>
        </xdr:spPr>
      </xdr:pic>
    </xdr:grpSp>
    <xdr:clientData/>
  </xdr:twoCellAnchor>
  <xdr:twoCellAnchor editAs="oneCell">
    <xdr:from>
      <xdr:col>10</xdr:col>
      <xdr:colOff>0</xdr:colOff>
      <xdr:row>27</xdr:row>
      <xdr:rowOff>0</xdr:rowOff>
    </xdr:from>
    <xdr:to>
      <xdr:col>12</xdr:col>
      <xdr:colOff>319485</xdr:colOff>
      <xdr:row>32</xdr:row>
      <xdr:rowOff>209550</xdr:rowOff>
    </xdr:to>
    <xdr:pic>
      <xdr:nvPicPr>
        <xdr:cNvPr id="13" name="Imagem 12">
          <a:extLst>
            <a:ext uri="{FF2B5EF4-FFF2-40B4-BE49-F238E27FC236}">
              <a16:creationId xmlns:a16="http://schemas.microsoft.com/office/drawing/2014/main" id="{78DEDB0A-5C17-A42F-0D27-84463CC4E57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5429250" y="13468350"/>
          <a:ext cx="3405585" cy="1352550"/>
        </a:xfrm>
        <a:prstGeom prst="rect">
          <a:avLst/>
        </a:prstGeom>
      </xdr:spPr>
    </xdr:pic>
    <xdr:clientData/>
  </xdr:twoCellAnchor>
  <xdr:twoCellAnchor editAs="oneCell">
    <xdr:from>
      <xdr:col>13</xdr:col>
      <xdr:colOff>0</xdr:colOff>
      <xdr:row>26</xdr:row>
      <xdr:rowOff>0</xdr:rowOff>
    </xdr:from>
    <xdr:to>
      <xdr:col>15</xdr:col>
      <xdr:colOff>330107</xdr:colOff>
      <xdr:row>31</xdr:row>
      <xdr:rowOff>213360</xdr:rowOff>
    </xdr:to>
    <xdr:pic>
      <xdr:nvPicPr>
        <xdr:cNvPr id="14" name="Imagem 13">
          <a:extLst>
            <a:ext uri="{FF2B5EF4-FFF2-40B4-BE49-F238E27FC236}">
              <a16:creationId xmlns:a16="http://schemas.microsoft.com/office/drawing/2014/main" id="{3D3BDF63-9AF0-F684-4B10-04D22F0FE72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10027920" y="13274040"/>
          <a:ext cx="3408587" cy="1356360"/>
        </a:xfrm>
        <a:prstGeom prst="rect">
          <a:avLst/>
        </a:prstGeom>
      </xdr:spPr>
    </xdr:pic>
    <xdr:clientData/>
  </xdr:twoCellAnchor>
  <xdr:twoCellAnchor editAs="oneCell">
    <xdr:from>
      <xdr:col>16</xdr:col>
      <xdr:colOff>358690</xdr:colOff>
      <xdr:row>25</xdr:row>
      <xdr:rowOff>2590801</xdr:rowOff>
    </xdr:from>
    <xdr:to>
      <xdr:col>18</xdr:col>
      <xdr:colOff>914400</xdr:colOff>
      <xdr:row>30</xdr:row>
      <xdr:rowOff>183760</xdr:rowOff>
    </xdr:to>
    <xdr:pic>
      <xdr:nvPicPr>
        <xdr:cNvPr id="15" name="Imagem 14">
          <a:extLst>
            <a:ext uri="{FF2B5EF4-FFF2-40B4-BE49-F238E27FC236}">
              <a16:creationId xmlns:a16="http://schemas.microsoft.com/office/drawing/2014/main" id="{C48B1565-077E-FE5C-29B9-D331234E00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15046240" y="13182601"/>
          <a:ext cx="3641810" cy="1155309"/>
        </a:xfrm>
        <a:prstGeom prst="rect">
          <a:avLst/>
        </a:prstGeom>
      </xdr:spPr>
    </xdr:pic>
    <xdr:clientData/>
  </xdr:twoCellAnchor>
</xdr:wsDr>
</file>

<file path=xl/drawings/drawing67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168992</xdr:colOff>
      <xdr:row>1</xdr:row>
      <xdr:rowOff>76814</xdr:rowOff>
    </xdr:from>
    <xdr:to>
      <xdr:col>2</xdr:col>
      <xdr:colOff>1115684</xdr:colOff>
      <xdr:row>3</xdr:row>
      <xdr:rowOff>264968</xdr:rowOff>
    </xdr:to>
    <xdr:pic>
      <xdr:nvPicPr>
        <xdr:cNvPr id="2" name="Imagem 1">
          <a:extLst>
            <a:ext uri="{FF2B5EF4-FFF2-40B4-BE49-F238E27FC236}">
              <a16:creationId xmlns:a16="http://schemas.microsoft.com/office/drawing/2014/main" id="{9C7754C0-7F2C-41C5-82D3-CB15FE364C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69042" y="219689"/>
          <a:ext cx="946692" cy="988254"/>
        </a:xfrm>
        <a:prstGeom prst="rect">
          <a:avLst/>
        </a:prstGeom>
      </xdr:spPr>
    </xdr:pic>
    <xdr:clientData/>
  </xdr:twoCellAnchor>
  <xdr:oneCellAnchor>
    <xdr:from>
      <xdr:col>17</xdr:col>
      <xdr:colOff>1223949</xdr:colOff>
      <xdr:row>0</xdr:row>
      <xdr:rowOff>0</xdr:rowOff>
    </xdr:from>
    <xdr:ext cx="646896" cy="677573"/>
    <xdr:pic>
      <xdr:nvPicPr>
        <xdr:cNvPr id="3" name="Gráfico 2" descr="Início com preenchimento sólido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B0C1EF41-B661-44A7-AD3B-76DA4C82A8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  <a:ext uri="{96DAC541-7B7A-43D3-8B79-37D633B846F1}">
              <asvg:svgBlip xmlns:asvg="http://schemas.microsoft.com/office/drawing/2016/SVG/main" r:embed="rId4"/>
            </a:ext>
          </a:extLst>
        </a:blip>
        <a:stretch>
          <a:fillRect/>
        </a:stretch>
      </xdr:blipFill>
      <xdr:spPr>
        <a:xfrm>
          <a:off x="17321199" y="0"/>
          <a:ext cx="646896" cy="677573"/>
        </a:xfrm>
        <a:prstGeom prst="rect">
          <a:avLst/>
        </a:prstGeom>
      </xdr:spPr>
    </xdr:pic>
    <xdr:clientData/>
  </xdr:oneCellAnchor>
  <xdr:twoCellAnchor>
    <xdr:from>
      <xdr:col>17</xdr:col>
      <xdr:colOff>1077423</xdr:colOff>
      <xdr:row>1</xdr:row>
      <xdr:rowOff>473774</xdr:rowOff>
    </xdr:from>
    <xdr:to>
      <xdr:col>18</xdr:col>
      <xdr:colOff>465102</xdr:colOff>
      <xdr:row>2</xdr:row>
      <xdr:rowOff>188024</xdr:rowOff>
    </xdr:to>
    <xdr:sp macro="" textlink="">
      <xdr:nvSpPr>
        <xdr:cNvPr id="4" name="TextBox 18">
          <a:extLst>
            <a:ext uri="{FF2B5EF4-FFF2-40B4-BE49-F238E27FC236}">
              <a16:creationId xmlns:a16="http://schemas.microsoft.com/office/drawing/2014/main" id="{BB5B730C-6886-4ACA-9FAE-7C8E7FDA86FC}"/>
            </a:ext>
          </a:extLst>
        </xdr:cNvPr>
        <xdr:cNvSpPr txBox="1"/>
      </xdr:nvSpPr>
      <xdr:spPr>
        <a:xfrm>
          <a:off x="17174673" y="616649"/>
          <a:ext cx="921204" cy="26670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algn="ctr"/>
          <a:r>
            <a:rPr lang="es-MX" sz="1200">
              <a:solidFill>
                <a:schemeClr val="tx1">
                  <a:lumMod val="75000"/>
                  <a:lumOff val="25000"/>
                </a:schemeClr>
              </a:solidFill>
              <a:latin typeface="Century Gothic" panose="020B0502020202020204" pitchFamily="34" charset="0"/>
            </a:rPr>
            <a:t>Inicio</a:t>
          </a:r>
        </a:p>
      </xdr:txBody>
    </xdr:sp>
    <xdr:clientData/>
  </xdr:twoCellAnchor>
  <xdr:twoCellAnchor>
    <xdr:from>
      <xdr:col>18</xdr:col>
      <xdr:colOff>331751</xdr:colOff>
      <xdr:row>1</xdr:row>
      <xdr:rowOff>487381</xdr:rowOff>
    </xdr:from>
    <xdr:to>
      <xdr:col>18</xdr:col>
      <xdr:colOff>1335959</xdr:colOff>
      <xdr:row>2</xdr:row>
      <xdr:rowOff>232443</xdr:rowOff>
    </xdr:to>
    <xdr:sp macro="" textlink="">
      <xdr:nvSpPr>
        <xdr:cNvPr id="5" name="TextBox 19">
          <a:extLst>
            <a:ext uri="{FF2B5EF4-FFF2-40B4-BE49-F238E27FC236}">
              <a16:creationId xmlns:a16="http://schemas.microsoft.com/office/drawing/2014/main" id="{54E19324-4890-4168-AC6E-7E324D7850B1}"/>
            </a:ext>
          </a:extLst>
        </xdr:cNvPr>
        <xdr:cNvSpPr txBox="1"/>
      </xdr:nvSpPr>
      <xdr:spPr>
        <a:xfrm>
          <a:off x="17962526" y="630256"/>
          <a:ext cx="1004208" cy="297512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algn="ctr"/>
          <a:r>
            <a:rPr lang="es-MX" sz="1200">
              <a:solidFill>
                <a:schemeClr val="tx1">
                  <a:lumMod val="75000"/>
                  <a:lumOff val="25000"/>
                </a:schemeClr>
              </a:solidFill>
              <a:latin typeface="Century Gothic" panose="020B0502020202020204" pitchFamily="34" charset="0"/>
            </a:rPr>
            <a:t>Seguinte</a:t>
          </a:r>
        </a:p>
      </xdr:txBody>
    </xdr:sp>
    <xdr:clientData/>
  </xdr:twoCellAnchor>
  <xdr:twoCellAnchor>
    <xdr:from>
      <xdr:col>17</xdr:col>
      <xdr:colOff>307258</xdr:colOff>
      <xdr:row>1</xdr:row>
      <xdr:rowOff>476495</xdr:rowOff>
    </xdr:from>
    <xdr:to>
      <xdr:col>17</xdr:col>
      <xdr:colOff>1311466</xdr:colOff>
      <xdr:row>2</xdr:row>
      <xdr:rowOff>221557</xdr:rowOff>
    </xdr:to>
    <xdr:sp macro="" textlink="">
      <xdr:nvSpPr>
        <xdr:cNvPr id="6" name="TextBox 22">
          <a:extLst>
            <a:ext uri="{FF2B5EF4-FFF2-40B4-BE49-F238E27FC236}">
              <a16:creationId xmlns:a16="http://schemas.microsoft.com/office/drawing/2014/main" id="{4FCAEC15-1561-463D-89EA-EAC5D3245166}"/>
            </a:ext>
          </a:extLst>
        </xdr:cNvPr>
        <xdr:cNvSpPr txBox="1"/>
      </xdr:nvSpPr>
      <xdr:spPr>
        <a:xfrm>
          <a:off x="16404508" y="619370"/>
          <a:ext cx="1004208" cy="297512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algn="ctr"/>
          <a:r>
            <a:rPr lang="es-MX" sz="1200">
              <a:solidFill>
                <a:schemeClr val="tx1">
                  <a:lumMod val="75000"/>
                  <a:lumOff val="25000"/>
                </a:schemeClr>
              </a:solidFill>
              <a:latin typeface="Century Gothic" panose="020B0502020202020204" pitchFamily="34" charset="0"/>
            </a:rPr>
            <a:t>Anterior</a:t>
          </a:r>
        </a:p>
      </xdr:txBody>
    </xdr:sp>
    <xdr:clientData/>
  </xdr:twoCellAnchor>
  <xdr:twoCellAnchor>
    <xdr:from>
      <xdr:col>18</xdr:col>
      <xdr:colOff>730442</xdr:colOff>
      <xdr:row>0</xdr:row>
      <xdr:rowOff>101773</xdr:rowOff>
    </xdr:from>
    <xdr:to>
      <xdr:col>18</xdr:col>
      <xdr:colOff>1111442</xdr:colOff>
      <xdr:row>1</xdr:row>
      <xdr:rowOff>446563</xdr:rowOff>
    </xdr:to>
    <xdr:sp macro="" textlink="">
      <xdr:nvSpPr>
        <xdr:cNvPr id="7" name="Isosceles Triangle 23">
          <a:hlinkClick xmlns:r="http://schemas.openxmlformats.org/officeDocument/2006/relationships" r:id="rId5"/>
          <a:extLst>
            <a:ext uri="{FF2B5EF4-FFF2-40B4-BE49-F238E27FC236}">
              <a16:creationId xmlns:a16="http://schemas.microsoft.com/office/drawing/2014/main" id="{CC933C09-A10F-429D-9315-2D7B6FE7D132}"/>
            </a:ext>
          </a:extLst>
        </xdr:cNvPr>
        <xdr:cNvSpPr/>
      </xdr:nvSpPr>
      <xdr:spPr>
        <a:xfrm rot="5400000">
          <a:off x="18307884" y="155106"/>
          <a:ext cx="487665" cy="381000"/>
        </a:xfrm>
        <a:prstGeom prst="triangle">
          <a:avLst/>
        </a:prstGeom>
        <a:solidFill>
          <a:schemeClr val="tx1">
            <a:lumMod val="75000"/>
            <a:lumOff val="25000"/>
          </a:schemeClr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marL="0" indent="0" algn="l"/>
          <a:endParaRPr lang="es-MX" sz="1100">
            <a:solidFill>
              <a:schemeClr val="lt1"/>
            </a:solidFill>
            <a:latin typeface="+mn-lt"/>
            <a:ea typeface="+mn-ea"/>
            <a:cs typeface="+mn-cs"/>
          </a:endParaRPr>
        </a:p>
      </xdr:txBody>
    </xdr:sp>
    <xdr:clientData/>
  </xdr:twoCellAnchor>
  <xdr:twoCellAnchor>
    <xdr:from>
      <xdr:col>17</xdr:col>
      <xdr:colOff>603277</xdr:colOff>
      <xdr:row>0</xdr:row>
      <xdr:rowOff>135420</xdr:rowOff>
    </xdr:from>
    <xdr:to>
      <xdr:col>17</xdr:col>
      <xdr:colOff>984277</xdr:colOff>
      <xdr:row>1</xdr:row>
      <xdr:rowOff>480210</xdr:rowOff>
    </xdr:to>
    <xdr:sp macro="" textlink="">
      <xdr:nvSpPr>
        <xdr:cNvPr id="8" name="Isosceles Triangle 25">
          <a:hlinkClick xmlns:r="http://schemas.openxmlformats.org/officeDocument/2006/relationships" r:id="rId6"/>
          <a:extLst>
            <a:ext uri="{FF2B5EF4-FFF2-40B4-BE49-F238E27FC236}">
              <a16:creationId xmlns:a16="http://schemas.microsoft.com/office/drawing/2014/main" id="{10E3A779-B29A-4E73-BB79-0FADD6DCBEE1}"/>
            </a:ext>
          </a:extLst>
        </xdr:cNvPr>
        <xdr:cNvSpPr/>
      </xdr:nvSpPr>
      <xdr:spPr>
        <a:xfrm rot="16200000">
          <a:off x="16647194" y="188753"/>
          <a:ext cx="487665" cy="381000"/>
        </a:xfrm>
        <a:prstGeom prst="triangle">
          <a:avLst/>
        </a:prstGeom>
        <a:solidFill>
          <a:schemeClr val="tx1">
            <a:lumMod val="75000"/>
            <a:lumOff val="25000"/>
          </a:schemeClr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marL="0" indent="0" algn="l"/>
          <a:endParaRPr lang="es-MX" sz="1100">
            <a:solidFill>
              <a:schemeClr val="lt1"/>
            </a:solidFill>
            <a:latin typeface="+mn-lt"/>
            <a:ea typeface="+mn-ea"/>
            <a:cs typeface="+mn-cs"/>
          </a:endParaRPr>
        </a:p>
      </xdr:txBody>
    </xdr:sp>
    <xdr:clientData/>
  </xdr:twoCellAnchor>
  <xdr:twoCellAnchor>
    <xdr:from>
      <xdr:col>10</xdr:col>
      <xdr:colOff>0</xdr:colOff>
      <xdr:row>1</xdr:row>
      <xdr:rowOff>0</xdr:rowOff>
    </xdr:from>
    <xdr:to>
      <xdr:col>11</xdr:col>
      <xdr:colOff>369938</xdr:colOff>
      <xdr:row>1</xdr:row>
      <xdr:rowOff>293124</xdr:rowOff>
    </xdr:to>
    <xdr:sp macro="" textlink="">
      <xdr:nvSpPr>
        <xdr:cNvPr id="9" name="Retângulo 8">
          <a:hlinkClick xmlns:r="http://schemas.openxmlformats.org/officeDocument/2006/relationships" r:id="rId7"/>
          <a:extLst>
            <a:ext uri="{FF2B5EF4-FFF2-40B4-BE49-F238E27FC236}">
              <a16:creationId xmlns:a16="http://schemas.microsoft.com/office/drawing/2014/main" id="{60F77C5A-79E8-4662-8855-5268BD6B864D}"/>
            </a:ext>
          </a:extLst>
        </xdr:cNvPr>
        <xdr:cNvSpPr/>
      </xdr:nvSpPr>
      <xdr:spPr>
        <a:xfrm>
          <a:off x="5362575" y="142875"/>
          <a:ext cx="1903463" cy="293124"/>
        </a:xfrm>
        <a:prstGeom prst="rect">
          <a:avLst/>
        </a:prstGeom>
        <a:solidFill>
          <a:schemeClr val="bg1"/>
        </a:solidFill>
        <a:ln>
          <a:solidFill>
            <a:schemeClr val="bg2">
              <a:lumMod val="75000"/>
            </a:schemeClr>
          </a:solidFill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ctr"/>
          <a:r>
            <a:rPr lang="pt-BR" sz="1600" b="1">
              <a:solidFill>
                <a:sysClr val="windowText" lastClr="000000"/>
              </a:solidFill>
              <a:latin typeface="Century Gothic" panose="020B0502020202020204" pitchFamily="34" charset="0"/>
            </a:rPr>
            <a:t>INSTRUÇÕES</a:t>
          </a:r>
        </a:p>
      </xdr:txBody>
    </xdr:sp>
    <xdr:clientData/>
  </xdr:twoCellAnchor>
  <xdr:twoCellAnchor>
    <xdr:from>
      <xdr:col>10</xdr:col>
      <xdr:colOff>171450</xdr:colOff>
      <xdr:row>1</xdr:row>
      <xdr:rowOff>381000</xdr:rowOff>
    </xdr:from>
    <xdr:to>
      <xdr:col>10</xdr:col>
      <xdr:colOff>1371600</xdr:colOff>
      <xdr:row>4</xdr:row>
      <xdr:rowOff>133350</xdr:rowOff>
    </xdr:to>
    <xdr:grpSp>
      <xdr:nvGrpSpPr>
        <xdr:cNvPr id="10" name="Agrupar 9">
          <a:hlinkClick xmlns:r="http://schemas.openxmlformats.org/officeDocument/2006/relationships" r:id="rId8"/>
          <a:extLst>
            <a:ext uri="{FF2B5EF4-FFF2-40B4-BE49-F238E27FC236}">
              <a16:creationId xmlns:a16="http://schemas.microsoft.com/office/drawing/2014/main" id="{C911D3E5-5DC0-484E-A6B2-295BEDF2BD67}"/>
            </a:ext>
          </a:extLst>
        </xdr:cNvPr>
        <xdr:cNvGrpSpPr/>
      </xdr:nvGrpSpPr>
      <xdr:grpSpPr>
        <a:xfrm>
          <a:off x="5800348" y="520915"/>
          <a:ext cx="1200150" cy="990062"/>
          <a:chOff x="5155045" y="476250"/>
          <a:chExt cx="909205" cy="829829"/>
        </a:xfrm>
      </xdr:grpSpPr>
      <xdr:sp macro="" textlink="">
        <xdr:nvSpPr>
          <xdr:cNvPr id="11" name="Elipse 10">
            <a:extLst>
              <a:ext uri="{FF2B5EF4-FFF2-40B4-BE49-F238E27FC236}">
                <a16:creationId xmlns:a16="http://schemas.microsoft.com/office/drawing/2014/main" id="{210FA0CA-EA63-4FDC-3A14-2C4859C8825E}"/>
              </a:ext>
            </a:extLst>
          </xdr:cNvPr>
          <xdr:cNvSpPr/>
        </xdr:nvSpPr>
        <xdr:spPr>
          <a:xfrm>
            <a:off x="5155045" y="476250"/>
            <a:ext cx="909205" cy="829829"/>
          </a:xfrm>
          <a:prstGeom prst="ellipse">
            <a:avLst/>
          </a:prstGeom>
          <a:solidFill>
            <a:schemeClr val="bg1"/>
          </a:solidFill>
          <a:ln>
            <a:noFill/>
          </a:ln>
          <a:effectLst>
            <a:outerShdw blurRad="63500" sx="102000" sy="102000" algn="ctr" rotWithShape="0">
              <a:prstClr val="black">
                <a:alpha val="40000"/>
              </a:prstClr>
            </a:outerShdw>
          </a:effectLst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b"/>
          <a:lstStyle/>
          <a:p>
            <a:pPr lvl="0" algn="ctr"/>
            <a:endParaRPr lang="pt-BR" sz="1100">
              <a:latin typeface="Century Gothic" panose="020B0502020202020204" pitchFamily="34" charset="0"/>
            </a:endParaRPr>
          </a:p>
        </xdr:txBody>
      </xdr:sp>
      <xdr:pic>
        <xdr:nvPicPr>
          <xdr:cNvPr id="12" name="Imagem 11">
            <a:extLst>
              <a:ext uri="{FF2B5EF4-FFF2-40B4-BE49-F238E27FC236}">
                <a16:creationId xmlns:a16="http://schemas.microsoft.com/office/drawing/2014/main" id="{22FF2548-778A-DCDE-E330-C76ED4F10469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9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5207001" y="476250"/>
            <a:ext cx="779328" cy="777875"/>
          </a:xfrm>
          <a:prstGeom prst="rect">
            <a:avLst/>
          </a:prstGeom>
        </xdr:spPr>
      </xdr:pic>
    </xdr:grpSp>
    <xdr:clientData/>
  </xdr:twoCellAnchor>
  <xdr:twoCellAnchor editAs="oneCell">
    <xdr:from>
      <xdr:col>10</xdr:col>
      <xdr:colOff>1</xdr:colOff>
      <xdr:row>27</xdr:row>
      <xdr:rowOff>1</xdr:rowOff>
    </xdr:from>
    <xdr:to>
      <xdr:col>11</xdr:col>
      <xdr:colOff>914401</xdr:colOff>
      <xdr:row>32</xdr:row>
      <xdr:rowOff>68223</xdr:rowOff>
    </xdr:to>
    <xdr:pic>
      <xdr:nvPicPr>
        <xdr:cNvPr id="14" name="Imagem 13">
          <a:extLst>
            <a:ext uri="{FF2B5EF4-FFF2-40B4-BE49-F238E27FC236}">
              <a16:creationId xmlns:a16="http://schemas.microsoft.com/office/drawing/2014/main" id="{BD05CCFF-501C-43FD-4637-FA8FD0E14C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5429251" y="13468351"/>
          <a:ext cx="2457450" cy="1211222"/>
        </a:xfrm>
        <a:prstGeom prst="rect">
          <a:avLst/>
        </a:prstGeom>
      </xdr:spPr>
    </xdr:pic>
    <xdr:clientData/>
  </xdr:twoCellAnchor>
  <xdr:twoCellAnchor editAs="oneCell">
    <xdr:from>
      <xdr:col>9</xdr:col>
      <xdr:colOff>38101</xdr:colOff>
      <xdr:row>32</xdr:row>
      <xdr:rowOff>57151</xdr:rowOff>
    </xdr:from>
    <xdr:to>
      <xdr:col>11</xdr:col>
      <xdr:colOff>971551</xdr:colOff>
      <xdr:row>36</xdr:row>
      <xdr:rowOff>197615</xdr:rowOff>
    </xdr:to>
    <xdr:pic>
      <xdr:nvPicPr>
        <xdr:cNvPr id="15" name="Imagem 14">
          <a:extLst>
            <a:ext uri="{FF2B5EF4-FFF2-40B4-BE49-F238E27FC236}">
              <a16:creationId xmlns:a16="http://schemas.microsoft.com/office/drawing/2014/main" id="{1FB71A95-82CE-5947-4C74-C65FA61560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5314951" y="14668501"/>
          <a:ext cx="2628900" cy="1054864"/>
        </a:xfrm>
        <a:prstGeom prst="rect">
          <a:avLst/>
        </a:prstGeom>
      </xdr:spPr>
    </xdr:pic>
    <xdr:clientData/>
  </xdr:twoCellAnchor>
  <xdr:twoCellAnchor editAs="oneCell">
    <xdr:from>
      <xdr:col>16</xdr:col>
      <xdr:colOff>0</xdr:colOff>
      <xdr:row>27</xdr:row>
      <xdr:rowOff>0</xdr:rowOff>
    </xdr:from>
    <xdr:to>
      <xdr:col>18</xdr:col>
      <xdr:colOff>767628</xdr:colOff>
      <xdr:row>32</xdr:row>
      <xdr:rowOff>171450</xdr:rowOff>
    </xdr:to>
    <xdr:pic>
      <xdr:nvPicPr>
        <xdr:cNvPr id="16" name="Imagem 15">
          <a:extLst>
            <a:ext uri="{FF2B5EF4-FFF2-40B4-BE49-F238E27FC236}">
              <a16:creationId xmlns:a16="http://schemas.microsoft.com/office/drawing/2014/main" id="{7191B771-E98A-39EC-4C8D-FD56B9EE53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14687550" y="13468350"/>
          <a:ext cx="3853728" cy="1314450"/>
        </a:xfrm>
        <a:prstGeom prst="rect">
          <a:avLst/>
        </a:prstGeom>
      </xdr:spPr>
    </xdr:pic>
    <xdr:clientData/>
  </xdr:twoCellAnchor>
</xdr:wsDr>
</file>

<file path=xl/drawings/drawing68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168992</xdr:colOff>
      <xdr:row>1</xdr:row>
      <xdr:rowOff>76814</xdr:rowOff>
    </xdr:from>
    <xdr:to>
      <xdr:col>2</xdr:col>
      <xdr:colOff>1115684</xdr:colOff>
      <xdr:row>3</xdr:row>
      <xdr:rowOff>264968</xdr:rowOff>
    </xdr:to>
    <xdr:pic>
      <xdr:nvPicPr>
        <xdr:cNvPr id="2" name="Imagem 1">
          <a:extLst>
            <a:ext uri="{FF2B5EF4-FFF2-40B4-BE49-F238E27FC236}">
              <a16:creationId xmlns:a16="http://schemas.microsoft.com/office/drawing/2014/main" id="{1AA11295-D72A-4CC3-8E9A-E5446416C0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69042" y="219689"/>
          <a:ext cx="946692" cy="988254"/>
        </a:xfrm>
        <a:prstGeom prst="rect">
          <a:avLst/>
        </a:prstGeom>
      </xdr:spPr>
    </xdr:pic>
    <xdr:clientData/>
  </xdr:twoCellAnchor>
  <xdr:oneCellAnchor>
    <xdr:from>
      <xdr:col>17</xdr:col>
      <xdr:colOff>1223949</xdr:colOff>
      <xdr:row>0</xdr:row>
      <xdr:rowOff>0</xdr:rowOff>
    </xdr:from>
    <xdr:ext cx="646896" cy="677573"/>
    <xdr:pic>
      <xdr:nvPicPr>
        <xdr:cNvPr id="3" name="Gráfico 2" descr="Início com preenchimento sólido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1EE96224-9565-4559-9E56-C732501BE53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  <a:ext uri="{96DAC541-7B7A-43D3-8B79-37D633B846F1}">
              <asvg:svgBlip xmlns:asvg="http://schemas.microsoft.com/office/drawing/2016/SVG/main" r:embed="rId4"/>
            </a:ext>
          </a:extLst>
        </a:blip>
        <a:stretch>
          <a:fillRect/>
        </a:stretch>
      </xdr:blipFill>
      <xdr:spPr>
        <a:xfrm>
          <a:off x="17321199" y="0"/>
          <a:ext cx="646896" cy="677573"/>
        </a:xfrm>
        <a:prstGeom prst="rect">
          <a:avLst/>
        </a:prstGeom>
      </xdr:spPr>
    </xdr:pic>
    <xdr:clientData/>
  </xdr:oneCellAnchor>
  <xdr:twoCellAnchor>
    <xdr:from>
      <xdr:col>17</xdr:col>
      <xdr:colOff>1077423</xdr:colOff>
      <xdr:row>1</xdr:row>
      <xdr:rowOff>473774</xdr:rowOff>
    </xdr:from>
    <xdr:to>
      <xdr:col>18</xdr:col>
      <xdr:colOff>465102</xdr:colOff>
      <xdr:row>2</xdr:row>
      <xdr:rowOff>188024</xdr:rowOff>
    </xdr:to>
    <xdr:sp macro="" textlink="">
      <xdr:nvSpPr>
        <xdr:cNvPr id="4" name="TextBox 18">
          <a:extLst>
            <a:ext uri="{FF2B5EF4-FFF2-40B4-BE49-F238E27FC236}">
              <a16:creationId xmlns:a16="http://schemas.microsoft.com/office/drawing/2014/main" id="{1DDB7583-177D-458B-B616-7A17EA795A31}"/>
            </a:ext>
          </a:extLst>
        </xdr:cNvPr>
        <xdr:cNvSpPr txBox="1"/>
      </xdr:nvSpPr>
      <xdr:spPr>
        <a:xfrm>
          <a:off x="17174673" y="616649"/>
          <a:ext cx="921204" cy="26670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algn="ctr"/>
          <a:r>
            <a:rPr lang="es-MX" sz="1200">
              <a:solidFill>
                <a:schemeClr val="tx1">
                  <a:lumMod val="75000"/>
                  <a:lumOff val="25000"/>
                </a:schemeClr>
              </a:solidFill>
              <a:latin typeface="Century Gothic" panose="020B0502020202020204" pitchFamily="34" charset="0"/>
            </a:rPr>
            <a:t>Inicio</a:t>
          </a:r>
        </a:p>
      </xdr:txBody>
    </xdr:sp>
    <xdr:clientData/>
  </xdr:twoCellAnchor>
  <xdr:twoCellAnchor>
    <xdr:from>
      <xdr:col>18</xdr:col>
      <xdr:colOff>331751</xdr:colOff>
      <xdr:row>1</xdr:row>
      <xdr:rowOff>487381</xdr:rowOff>
    </xdr:from>
    <xdr:to>
      <xdr:col>18</xdr:col>
      <xdr:colOff>1335959</xdr:colOff>
      <xdr:row>2</xdr:row>
      <xdr:rowOff>232443</xdr:rowOff>
    </xdr:to>
    <xdr:sp macro="" textlink="">
      <xdr:nvSpPr>
        <xdr:cNvPr id="5" name="TextBox 19">
          <a:extLst>
            <a:ext uri="{FF2B5EF4-FFF2-40B4-BE49-F238E27FC236}">
              <a16:creationId xmlns:a16="http://schemas.microsoft.com/office/drawing/2014/main" id="{25609F13-5B9E-4DAE-8124-0FADB7C71885}"/>
            </a:ext>
          </a:extLst>
        </xdr:cNvPr>
        <xdr:cNvSpPr txBox="1"/>
      </xdr:nvSpPr>
      <xdr:spPr>
        <a:xfrm>
          <a:off x="17962526" y="630256"/>
          <a:ext cx="1004208" cy="297512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algn="ctr"/>
          <a:r>
            <a:rPr lang="es-MX" sz="1200">
              <a:solidFill>
                <a:schemeClr val="tx1">
                  <a:lumMod val="75000"/>
                  <a:lumOff val="25000"/>
                </a:schemeClr>
              </a:solidFill>
              <a:latin typeface="Century Gothic" panose="020B0502020202020204" pitchFamily="34" charset="0"/>
            </a:rPr>
            <a:t>Seguinte</a:t>
          </a:r>
        </a:p>
      </xdr:txBody>
    </xdr:sp>
    <xdr:clientData/>
  </xdr:twoCellAnchor>
  <xdr:twoCellAnchor>
    <xdr:from>
      <xdr:col>17</xdr:col>
      <xdr:colOff>307258</xdr:colOff>
      <xdr:row>1</xdr:row>
      <xdr:rowOff>476495</xdr:rowOff>
    </xdr:from>
    <xdr:to>
      <xdr:col>17</xdr:col>
      <xdr:colOff>1311466</xdr:colOff>
      <xdr:row>2</xdr:row>
      <xdr:rowOff>221557</xdr:rowOff>
    </xdr:to>
    <xdr:sp macro="" textlink="">
      <xdr:nvSpPr>
        <xdr:cNvPr id="6" name="TextBox 22">
          <a:extLst>
            <a:ext uri="{FF2B5EF4-FFF2-40B4-BE49-F238E27FC236}">
              <a16:creationId xmlns:a16="http://schemas.microsoft.com/office/drawing/2014/main" id="{B49871BC-5C36-4A2B-B1C0-54831D65674F}"/>
            </a:ext>
          </a:extLst>
        </xdr:cNvPr>
        <xdr:cNvSpPr txBox="1"/>
      </xdr:nvSpPr>
      <xdr:spPr>
        <a:xfrm>
          <a:off x="16404508" y="619370"/>
          <a:ext cx="1004208" cy="297512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algn="ctr"/>
          <a:r>
            <a:rPr lang="es-MX" sz="1200">
              <a:solidFill>
                <a:schemeClr val="tx1">
                  <a:lumMod val="75000"/>
                  <a:lumOff val="25000"/>
                </a:schemeClr>
              </a:solidFill>
              <a:latin typeface="Century Gothic" panose="020B0502020202020204" pitchFamily="34" charset="0"/>
            </a:rPr>
            <a:t>Anterior</a:t>
          </a:r>
        </a:p>
      </xdr:txBody>
    </xdr:sp>
    <xdr:clientData/>
  </xdr:twoCellAnchor>
  <xdr:twoCellAnchor>
    <xdr:from>
      <xdr:col>18</xdr:col>
      <xdr:colOff>730442</xdr:colOff>
      <xdr:row>0</xdr:row>
      <xdr:rowOff>101773</xdr:rowOff>
    </xdr:from>
    <xdr:to>
      <xdr:col>18</xdr:col>
      <xdr:colOff>1123950</xdr:colOff>
      <xdr:row>1</xdr:row>
      <xdr:rowOff>446563</xdr:rowOff>
    </xdr:to>
    <xdr:sp macro="" textlink="">
      <xdr:nvSpPr>
        <xdr:cNvPr id="7" name="Isosceles Triangle 23">
          <a:hlinkClick xmlns:r="http://schemas.openxmlformats.org/officeDocument/2006/relationships" r:id="rId5"/>
          <a:extLst>
            <a:ext uri="{FF2B5EF4-FFF2-40B4-BE49-F238E27FC236}">
              <a16:creationId xmlns:a16="http://schemas.microsoft.com/office/drawing/2014/main" id="{C34359C2-6019-423D-B38A-FD922CF57CC2}"/>
            </a:ext>
          </a:extLst>
        </xdr:cNvPr>
        <xdr:cNvSpPr/>
      </xdr:nvSpPr>
      <xdr:spPr>
        <a:xfrm rot="5400000">
          <a:off x="18314138" y="148852"/>
          <a:ext cx="487665" cy="393508"/>
        </a:xfrm>
        <a:prstGeom prst="triangle">
          <a:avLst/>
        </a:prstGeom>
        <a:solidFill>
          <a:schemeClr val="tx1">
            <a:lumMod val="75000"/>
            <a:lumOff val="25000"/>
          </a:schemeClr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marL="0" indent="0" algn="l"/>
          <a:endParaRPr lang="es-MX" sz="1100">
            <a:solidFill>
              <a:schemeClr val="lt1"/>
            </a:solidFill>
            <a:latin typeface="+mn-lt"/>
            <a:ea typeface="+mn-ea"/>
            <a:cs typeface="+mn-cs"/>
          </a:endParaRPr>
        </a:p>
      </xdr:txBody>
    </xdr:sp>
    <xdr:clientData/>
  </xdr:twoCellAnchor>
  <xdr:twoCellAnchor>
    <xdr:from>
      <xdr:col>17</xdr:col>
      <xdr:colOff>603277</xdr:colOff>
      <xdr:row>0</xdr:row>
      <xdr:rowOff>135420</xdr:rowOff>
    </xdr:from>
    <xdr:to>
      <xdr:col>17</xdr:col>
      <xdr:colOff>984277</xdr:colOff>
      <xdr:row>1</xdr:row>
      <xdr:rowOff>480210</xdr:rowOff>
    </xdr:to>
    <xdr:sp macro="" textlink="">
      <xdr:nvSpPr>
        <xdr:cNvPr id="8" name="Isosceles Triangle 25">
          <a:hlinkClick xmlns:r="http://schemas.openxmlformats.org/officeDocument/2006/relationships" r:id="rId6"/>
          <a:extLst>
            <a:ext uri="{FF2B5EF4-FFF2-40B4-BE49-F238E27FC236}">
              <a16:creationId xmlns:a16="http://schemas.microsoft.com/office/drawing/2014/main" id="{1A2B51CF-03C7-4180-8A33-5BC59E1CC404}"/>
            </a:ext>
          </a:extLst>
        </xdr:cNvPr>
        <xdr:cNvSpPr/>
      </xdr:nvSpPr>
      <xdr:spPr>
        <a:xfrm rot="16200000">
          <a:off x="16647194" y="188753"/>
          <a:ext cx="487665" cy="381000"/>
        </a:xfrm>
        <a:prstGeom prst="triangle">
          <a:avLst/>
        </a:prstGeom>
        <a:solidFill>
          <a:schemeClr val="tx1">
            <a:lumMod val="75000"/>
            <a:lumOff val="25000"/>
          </a:schemeClr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marL="0" indent="0" algn="l"/>
          <a:endParaRPr lang="es-MX" sz="1100">
            <a:solidFill>
              <a:schemeClr val="lt1"/>
            </a:solidFill>
            <a:latin typeface="+mn-lt"/>
            <a:ea typeface="+mn-ea"/>
            <a:cs typeface="+mn-cs"/>
          </a:endParaRPr>
        </a:p>
      </xdr:txBody>
    </xdr:sp>
    <xdr:clientData/>
  </xdr:twoCellAnchor>
  <xdr:twoCellAnchor>
    <xdr:from>
      <xdr:col>10</xdr:col>
      <xdr:colOff>0</xdr:colOff>
      <xdr:row>1</xdr:row>
      <xdr:rowOff>0</xdr:rowOff>
    </xdr:from>
    <xdr:to>
      <xdr:col>11</xdr:col>
      <xdr:colOff>369938</xdr:colOff>
      <xdr:row>1</xdr:row>
      <xdr:rowOff>293124</xdr:rowOff>
    </xdr:to>
    <xdr:sp macro="" textlink="">
      <xdr:nvSpPr>
        <xdr:cNvPr id="9" name="Retângulo 8">
          <a:hlinkClick xmlns:r="http://schemas.openxmlformats.org/officeDocument/2006/relationships" r:id="rId7"/>
          <a:extLst>
            <a:ext uri="{FF2B5EF4-FFF2-40B4-BE49-F238E27FC236}">
              <a16:creationId xmlns:a16="http://schemas.microsoft.com/office/drawing/2014/main" id="{707D4A8C-FD56-4B14-943A-3CA5E07F34A1}"/>
            </a:ext>
          </a:extLst>
        </xdr:cNvPr>
        <xdr:cNvSpPr/>
      </xdr:nvSpPr>
      <xdr:spPr>
        <a:xfrm>
          <a:off x="5362575" y="142875"/>
          <a:ext cx="1903463" cy="293124"/>
        </a:xfrm>
        <a:prstGeom prst="rect">
          <a:avLst/>
        </a:prstGeom>
        <a:solidFill>
          <a:schemeClr val="bg1"/>
        </a:solidFill>
        <a:ln>
          <a:solidFill>
            <a:schemeClr val="bg2">
              <a:lumMod val="75000"/>
            </a:schemeClr>
          </a:solidFill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ctr"/>
          <a:r>
            <a:rPr lang="pt-BR" sz="1600" b="1">
              <a:solidFill>
                <a:sysClr val="windowText" lastClr="000000"/>
              </a:solidFill>
              <a:latin typeface="Century Gothic" panose="020B0502020202020204" pitchFamily="34" charset="0"/>
            </a:rPr>
            <a:t>INSTRUÇÕES</a:t>
          </a:r>
        </a:p>
      </xdr:txBody>
    </xdr:sp>
    <xdr:clientData/>
  </xdr:twoCellAnchor>
  <xdr:twoCellAnchor>
    <xdr:from>
      <xdr:col>10</xdr:col>
      <xdr:colOff>171450</xdr:colOff>
      <xdr:row>1</xdr:row>
      <xdr:rowOff>381000</xdr:rowOff>
    </xdr:from>
    <xdr:to>
      <xdr:col>10</xdr:col>
      <xdr:colOff>1371600</xdr:colOff>
      <xdr:row>4</xdr:row>
      <xdr:rowOff>133350</xdr:rowOff>
    </xdr:to>
    <xdr:grpSp>
      <xdr:nvGrpSpPr>
        <xdr:cNvPr id="10" name="Agrupar 9">
          <a:hlinkClick xmlns:r="http://schemas.openxmlformats.org/officeDocument/2006/relationships" r:id="rId8"/>
          <a:extLst>
            <a:ext uri="{FF2B5EF4-FFF2-40B4-BE49-F238E27FC236}">
              <a16:creationId xmlns:a16="http://schemas.microsoft.com/office/drawing/2014/main" id="{6A93AD26-7B41-4B39-9B5E-E02DA02DE36C}"/>
            </a:ext>
          </a:extLst>
        </xdr:cNvPr>
        <xdr:cNvGrpSpPr/>
      </xdr:nvGrpSpPr>
      <xdr:grpSpPr>
        <a:xfrm>
          <a:off x="5810250" y="520700"/>
          <a:ext cx="1200150" cy="1009650"/>
          <a:chOff x="5155045" y="476250"/>
          <a:chExt cx="909205" cy="829829"/>
        </a:xfrm>
      </xdr:grpSpPr>
      <xdr:sp macro="" textlink="">
        <xdr:nvSpPr>
          <xdr:cNvPr id="11" name="Elipse 10">
            <a:extLst>
              <a:ext uri="{FF2B5EF4-FFF2-40B4-BE49-F238E27FC236}">
                <a16:creationId xmlns:a16="http://schemas.microsoft.com/office/drawing/2014/main" id="{F1DFC001-1E1A-D1F8-C281-918A56D92BEA}"/>
              </a:ext>
            </a:extLst>
          </xdr:cNvPr>
          <xdr:cNvSpPr/>
        </xdr:nvSpPr>
        <xdr:spPr>
          <a:xfrm>
            <a:off x="5155045" y="476250"/>
            <a:ext cx="909205" cy="829829"/>
          </a:xfrm>
          <a:prstGeom prst="ellipse">
            <a:avLst/>
          </a:prstGeom>
          <a:solidFill>
            <a:schemeClr val="bg1"/>
          </a:solidFill>
          <a:ln>
            <a:noFill/>
          </a:ln>
          <a:effectLst>
            <a:outerShdw blurRad="63500" sx="102000" sy="102000" algn="ctr" rotWithShape="0">
              <a:prstClr val="black">
                <a:alpha val="40000"/>
              </a:prstClr>
            </a:outerShdw>
          </a:effectLst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b"/>
          <a:lstStyle/>
          <a:p>
            <a:pPr lvl="0" algn="ctr"/>
            <a:endParaRPr lang="pt-BR" sz="1100">
              <a:latin typeface="Century Gothic" panose="020B0502020202020204" pitchFamily="34" charset="0"/>
            </a:endParaRPr>
          </a:p>
        </xdr:txBody>
      </xdr:sp>
      <xdr:pic>
        <xdr:nvPicPr>
          <xdr:cNvPr id="12" name="Imagem 11">
            <a:extLst>
              <a:ext uri="{FF2B5EF4-FFF2-40B4-BE49-F238E27FC236}">
                <a16:creationId xmlns:a16="http://schemas.microsoft.com/office/drawing/2014/main" id="{7798EA29-0756-1193-B490-D6026A8F93C8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9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5207001" y="476250"/>
            <a:ext cx="779328" cy="777875"/>
          </a:xfrm>
          <a:prstGeom prst="rect">
            <a:avLst/>
          </a:prstGeom>
        </xdr:spPr>
      </xdr:pic>
    </xdr:grpSp>
    <xdr:clientData/>
  </xdr:twoCellAnchor>
  <xdr:twoCellAnchor editAs="oneCell">
    <xdr:from>
      <xdr:col>10</xdr:col>
      <xdr:colOff>0</xdr:colOff>
      <xdr:row>26</xdr:row>
      <xdr:rowOff>0</xdr:rowOff>
    </xdr:from>
    <xdr:to>
      <xdr:col>12</xdr:col>
      <xdr:colOff>176551</xdr:colOff>
      <xdr:row>30</xdr:row>
      <xdr:rowOff>133350</xdr:rowOff>
    </xdr:to>
    <xdr:pic>
      <xdr:nvPicPr>
        <xdr:cNvPr id="13" name="Imagem 12">
          <a:extLst>
            <a:ext uri="{FF2B5EF4-FFF2-40B4-BE49-F238E27FC236}">
              <a16:creationId xmlns:a16="http://schemas.microsoft.com/office/drawing/2014/main" id="{DC30FFE4-8C0E-CD2D-9785-F6E665AFEA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5429250" y="13239750"/>
          <a:ext cx="3262651" cy="1047750"/>
        </a:xfrm>
        <a:prstGeom prst="rect">
          <a:avLst/>
        </a:prstGeom>
      </xdr:spPr>
    </xdr:pic>
    <xdr:clientData/>
  </xdr:twoCellAnchor>
  <xdr:twoCellAnchor editAs="oneCell">
    <xdr:from>
      <xdr:col>9</xdr:col>
      <xdr:colOff>95250</xdr:colOff>
      <xdr:row>30</xdr:row>
      <xdr:rowOff>95250</xdr:rowOff>
    </xdr:from>
    <xdr:to>
      <xdr:col>11</xdr:col>
      <xdr:colOff>1350297</xdr:colOff>
      <xdr:row>40</xdr:row>
      <xdr:rowOff>76200</xdr:rowOff>
    </xdr:to>
    <xdr:pic>
      <xdr:nvPicPr>
        <xdr:cNvPr id="14" name="Imagem 13">
          <a:extLst>
            <a:ext uri="{FF2B5EF4-FFF2-40B4-BE49-F238E27FC236}">
              <a16:creationId xmlns:a16="http://schemas.microsoft.com/office/drawing/2014/main" id="{85C64790-173A-1FF4-7397-6D1548C993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5372100" y="14249400"/>
          <a:ext cx="2950497" cy="2266950"/>
        </a:xfrm>
        <a:prstGeom prst="rect">
          <a:avLst/>
        </a:prstGeom>
      </xdr:spPr>
    </xdr:pic>
    <xdr:clientData/>
  </xdr:twoCellAnchor>
  <xdr:twoCellAnchor editAs="oneCell">
    <xdr:from>
      <xdr:col>13</xdr:col>
      <xdr:colOff>57150</xdr:colOff>
      <xdr:row>26</xdr:row>
      <xdr:rowOff>171450</xdr:rowOff>
    </xdr:from>
    <xdr:to>
      <xdr:col>15</xdr:col>
      <xdr:colOff>119899</xdr:colOff>
      <xdr:row>37</xdr:row>
      <xdr:rowOff>76200</xdr:rowOff>
    </xdr:to>
    <xdr:pic>
      <xdr:nvPicPr>
        <xdr:cNvPr id="15" name="Imagem 14">
          <a:extLst>
            <a:ext uri="{FF2B5EF4-FFF2-40B4-BE49-F238E27FC236}">
              <a16:creationId xmlns:a16="http://schemas.microsoft.com/office/drawing/2014/main" id="{2CC397DC-2DF6-B338-B6F6-69F9F7586C1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10115550" y="13411200"/>
          <a:ext cx="3148849" cy="2419350"/>
        </a:xfrm>
        <a:prstGeom prst="rect">
          <a:avLst/>
        </a:prstGeom>
      </xdr:spPr>
    </xdr:pic>
    <xdr:clientData/>
  </xdr:twoCellAnchor>
  <xdr:twoCellAnchor editAs="oneCell">
    <xdr:from>
      <xdr:col>13</xdr:col>
      <xdr:colOff>112102</xdr:colOff>
      <xdr:row>35</xdr:row>
      <xdr:rowOff>171451</xdr:rowOff>
    </xdr:from>
    <xdr:to>
      <xdr:col>15</xdr:col>
      <xdr:colOff>1023315</xdr:colOff>
      <xdr:row>41</xdr:row>
      <xdr:rowOff>76200</xdr:rowOff>
    </xdr:to>
    <xdr:pic>
      <xdr:nvPicPr>
        <xdr:cNvPr id="17" name="Imagem 15">
          <a:extLst>
            <a:ext uri="{FF2B5EF4-FFF2-40B4-BE49-F238E27FC236}">
              <a16:creationId xmlns:a16="http://schemas.microsoft.com/office/drawing/2014/main" id="{27AAEC3D-3A6C-71A1-B8AB-A8C977FB7B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10170502" y="15468601"/>
          <a:ext cx="3965563" cy="1314449"/>
        </a:xfrm>
        <a:prstGeom prst="rect">
          <a:avLst/>
        </a:prstGeom>
      </xdr:spPr>
    </xdr:pic>
    <xdr:clientData/>
  </xdr:twoCellAnchor>
</xdr:wsDr>
</file>

<file path=xl/drawings/drawing69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168992</xdr:colOff>
      <xdr:row>1</xdr:row>
      <xdr:rowOff>76814</xdr:rowOff>
    </xdr:from>
    <xdr:to>
      <xdr:col>2</xdr:col>
      <xdr:colOff>1115684</xdr:colOff>
      <xdr:row>3</xdr:row>
      <xdr:rowOff>264968</xdr:rowOff>
    </xdr:to>
    <xdr:pic>
      <xdr:nvPicPr>
        <xdr:cNvPr id="2" name="Imagem 1">
          <a:extLst>
            <a:ext uri="{FF2B5EF4-FFF2-40B4-BE49-F238E27FC236}">
              <a16:creationId xmlns:a16="http://schemas.microsoft.com/office/drawing/2014/main" id="{FD9B4F16-5C1B-4BE8-A1B7-F8C57661193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69042" y="219689"/>
          <a:ext cx="946692" cy="988254"/>
        </a:xfrm>
        <a:prstGeom prst="rect">
          <a:avLst/>
        </a:prstGeom>
      </xdr:spPr>
    </xdr:pic>
    <xdr:clientData/>
  </xdr:twoCellAnchor>
  <xdr:oneCellAnchor>
    <xdr:from>
      <xdr:col>17</xdr:col>
      <xdr:colOff>1223949</xdr:colOff>
      <xdr:row>0</xdr:row>
      <xdr:rowOff>0</xdr:rowOff>
    </xdr:from>
    <xdr:ext cx="646896" cy="677573"/>
    <xdr:pic>
      <xdr:nvPicPr>
        <xdr:cNvPr id="3" name="Gráfico 2" descr="Início com preenchimento sólido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3FD40197-647A-42F2-A26E-76624BA937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  <a:ext uri="{96DAC541-7B7A-43D3-8B79-37D633B846F1}">
              <asvg:svgBlip xmlns:asvg="http://schemas.microsoft.com/office/drawing/2016/SVG/main" r:embed="rId4"/>
            </a:ext>
          </a:extLst>
        </a:blip>
        <a:stretch>
          <a:fillRect/>
        </a:stretch>
      </xdr:blipFill>
      <xdr:spPr>
        <a:xfrm>
          <a:off x="17321199" y="0"/>
          <a:ext cx="646896" cy="677573"/>
        </a:xfrm>
        <a:prstGeom prst="rect">
          <a:avLst/>
        </a:prstGeom>
      </xdr:spPr>
    </xdr:pic>
    <xdr:clientData/>
  </xdr:oneCellAnchor>
  <xdr:twoCellAnchor>
    <xdr:from>
      <xdr:col>17</xdr:col>
      <xdr:colOff>1077423</xdr:colOff>
      <xdr:row>1</xdr:row>
      <xdr:rowOff>473774</xdr:rowOff>
    </xdr:from>
    <xdr:to>
      <xdr:col>18</xdr:col>
      <xdr:colOff>465102</xdr:colOff>
      <xdr:row>2</xdr:row>
      <xdr:rowOff>188024</xdr:rowOff>
    </xdr:to>
    <xdr:sp macro="" textlink="">
      <xdr:nvSpPr>
        <xdr:cNvPr id="4" name="TextBox 18">
          <a:extLst>
            <a:ext uri="{FF2B5EF4-FFF2-40B4-BE49-F238E27FC236}">
              <a16:creationId xmlns:a16="http://schemas.microsoft.com/office/drawing/2014/main" id="{1E837EA6-A841-4C8D-A04E-0D1A34A61AF8}"/>
            </a:ext>
          </a:extLst>
        </xdr:cNvPr>
        <xdr:cNvSpPr txBox="1"/>
      </xdr:nvSpPr>
      <xdr:spPr>
        <a:xfrm>
          <a:off x="17174673" y="616649"/>
          <a:ext cx="921204" cy="26670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algn="ctr"/>
          <a:r>
            <a:rPr lang="es-MX" sz="1200">
              <a:solidFill>
                <a:schemeClr val="tx1">
                  <a:lumMod val="75000"/>
                  <a:lumOff val="25000"/>
                </a:schemeClr>
              </a:solidFill>
              <a:latin typeface="Century Gothic" panose="020B0502020202020204" pitchFamily="34" charset="0"/>
            </a:rPr>
            <a:t>Inicio</a:t>
          </a:r>
        </a:p>
      </xdr:txBody>
    </xdr:sp>
    <xdr:clientData/>
  </xdr:twoCellAnchor>
  <xdr:twoCellAnchor>
    <xdr:from>
      <xdr:col>18</xdr:col>
      <xdr:colOff>331751</xdr:colOff>
      <xdr:row>1</xdr:row>
      <xdr:rowOff>487381</xdr:rowOff>
    </xdr:from>
    <xdr:to>
      <xdr:col>18</xdr:col>
      <xdr:colOff>1335959</xdr:colOff>
      <xdr:row>2</xdr:row>
      <xdr:rowOff>232443</xdr:rowOff>
    </xdr:to>
    <xdr:sp macro="" textlink="">
      <xdr:nvSpPr>
        <xdr:cNvPr id="5" name="TextBox 19">
          <a:extLst>
            <a:ext uri="{FF2B5EF4-FFF2-40B4-BE49-F238E27FC236}">
              <a16:creationId xmlns:a16="http://schemas.microsoft.com/office/drawing/2014/main" id="{9E4CD69D-2512-4D91-AC74-B5D6F5FF1E9A}"/>
            </a:ext>
          </a:extLst>
        </xdr:cNvPr>
        <xdr:cNvSpPr txBox="1"/>
      </xdr:nvSpPr>
      <xdr:spPr>
        <a:xfrm>
          <a:off x="17962526" y="630256"/>
          <a:ext cx="1004208" cy="297512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algn="ctr"/>
          <a:r>
            <a:rPr lang="es-MX" sz="1200">
              <a:solidFill>
                <a:schemeClr val="tx1">
                  <a:lumMod val="75000"/>
                  <a:lumOff val="25000"/>
                </a:schemeClr>
              </a:solidFill>
              <a:latin typeface="Century Gothic" panose="020B0502020202020204" pitchFamily="34" charset="0"/>
            </a:rPr>
            <a:t>Seguinte</a:t>
          </a:r>
        </a:p>
      </xdr:txBody>
    </xdr:sp>
    <xdr:clientData/>
  </xdr:twoCellAnchor>
  <xdr:twoCellAnchor>
    <xdr:from>
      <xdr:col>17</xdr:col>
      <xdr:colOff>307258</xdr:colOff>
      <xdr:row>1</xdr:row>
      <xdr:rowOff>476495</xdr:rowOff>
    </xdr:from>
    <xdr:to>
      <xdr:col>17</xdr:col>
      <xdr:colOff>1311466</xdr:colOff>
      <xdr:row>2</xdr:row>
      <xdr:rowOff>221557</xdr:rowOff>
    </xdr:to>
    <xdr:sp macro="" textlink="">
      <xdr:nvSpPr>
        <xdr:cNvPr id="6" name="TextBox 22">
          <a:extLst>
            <a:ext uri="{FF2B5EF4-FFF2-40B4-BE49-F238E27FC236}">
              <a16:creationId xmlns:a16="http://schemas.microsoft.com/office/drawing/2014/main" id="{572F27AD-3FE5-45B8-A867-64F8F475434F}"/>
            </a:ext>
          </a:extLst>
        </xdr:cNvPr>
        <xdr:cNvSpPr txBox="1"/>
      </xdr:nvSpPr>
      <xdr:spPr>
        <a:xfrm>
          <a:off x="16404508" y="619370"/>
          <a:ext cx="1004208" cy="297512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algn="ctr"/>
          <a:r>
            <a:rPr lang="es-MX" sz="1200">
              <a:solidFill>
                <a:schemeClr val="tx1">
                  <a:lumMod val="75000"/>
                  <a:lumOff val="25000"/>
                </a:schemeClr>
              </a:solidFill>
              <a:latin typeface="Century Gothic" panose="020B0502020202020204" pitchFamily="34" charset="0"/>
            </a:rPr>
            <a:t>Anterior</a:t>
          </a:r>
        </a:p>
      </xdr:txBody>
    </xdr:sp>
    <xdr:clientData/>
  </xdr:twoCellAnchor>
  <xdr:twoCellAnchor>
    <xdr:from>
      <xdr:col>18</xdr:col>
      <xdr:colOff>730442</xdr:colOff>
      <xdr:row>0</xdr:row>
      <xdr:rowOff>101773</xdr:rowOff>
    </xdr:from>
    <xdr:to>
      <xdr:col>18</xdr:col>
      <xdr:colOff>1111442</xdr:colOff>
      <xdr:row>1</xdr:row>
      <xdr:rowOff>446563</xdr:rowOff>
    </xdr:to>
    <xdr:sp macro="" textlink="">
      <xdr:nvSpPr>
        <xdr:cNvPr id="7" name="Isosceles Triangle 23">
          <a:hlinkClick xmlns:r="http://schemas.openxmlformats.org/officeDocument/2006/relationships" r:id="rId5"/>
          <a:extLst>
            <a:ext uri="{FF2B5EF4-FFF2-40B4-BE49-F238E27FC236}">
              <a16:creationId xmlns:a16="http://schemas.microsoft.com/office/drawing/2014/main" id="{1AD7F49E-55DB-4752-B230-8ABAA305E0FE}"/>
            </a:ext>
          </a:extLst>
        </xdr:cNvPr>
        <xdr:cNvSpPr/>
      </xdr:nvSpPr>
      <xdr:spPr>
        <a:xfrm rot="5400000">
          <a:off x="18307884" y="155106"/>
          <a:ext cx="487665" cy="381000"/>
        </a:xfrm>
        <a:prstGeom prst="triangle">
          <a:avLst/>
        </a:prstGeom>
        <a:solidFill>
          <a:schemeClr val="tx1">
            <a:lumMod val="75000"/>
            <a:lumOff val="25000"/>
          </a:schemeClr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marL="0" indent="0" algn="l"/>
          <a:endParaRPr lang="es-MX" sz="1100">
            <a:solidFill>
              <a:schemeClr val="lt1"/>
            </a:solidFill>
            <a:latin typeface="+mn-lt"/>
            <a:ea typeface="+mn-ea"/>
            <a:cs typeface="+mn-cs"/>
          </a:endParaRPr>
        </a:p>
      </xdr:txBody>
    </xdr:sp>
    <xdr:clientData/>
  </xdr:twoCellAnchor>
  <xdr:twoCellAnchor>
    <xdr:from>
      <xdr:col>17</xdr:col>
      <xdr:colOff>603277</xdr:colOff>
      <xdr:row>0</xdr:row>
      <xdr:rowOff>135420</xdr:rowOff>
    </xdr:from>
    <xdr:to>
      <xdr:col>17</xdr:col>
      <xdr:colOff>984277</xdr:colOff>
      <xdr:row>1</xdr:row>
      <xdr:rowOff>480210</xdr:rowOff>
    </xdr:to>
    <xdr:sp macro="" textlink="">
      <xdr:nvSpPr>
        <xdr:cNvPr id="8" name="Isosceles Triangle 25">
          <a:hlinkClick xmlns:r="http://schemas.openxmlformats.org/officeDocument/2006/relationships" r:id="rId6"/>
          <a:extLst>
            <a:ext uri="{FF2B5EF4-FFF2-40B4-BE49-F238E27FC236}">
              <a16:creationId xmlns:a16="http://schemas.microsoft.com/office/drawing/2014/main" id="{F0EA6B75-B5C5-4013-93EA-E96043B01CF8}"/>
            </a:ext>
          </a:extLst>
        </xdr:cNvPr>
        <xdr:cNvSpPr/>
      </xdr:nvSpPr>
      <xdr:spPr>
        <a:xfrm rot="16200000">
          <a:off x="16647194" y="188753"/>
          <a:ext cx="487665" cy="381000"/>
        </a:xfrm>
        <a:prstGeom prst="triangle">
          <a:avLst/>
        </a:prstGeom>
        <a:solidFill>
          <a:schemeClr val="tx1">
            <a:lumMod val="75000"/>
            <a:lumOff val="25000"/>
          </a:schemeClr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marL="0" indent="0" algn="l"/>
          <a:endParaRPr lang="es-MX" sz="1100">
            <a:solidFill>
              <a:schemeClr val="lt1"/>
            </a:solidFill>
            <a:latin typeface="+mn-lt"/>
            <a:ea typeface="+mn-ea"/>
            <a:cs typeface="+mn-cs"/>
          </a:endParaRPr>
        </a:p>
      </xdr:txBody>
    </xdr:sp>
    <xdr:clientData/>
  </xdr:twoCellAnchor>
  <xdr:twoCellAnchor>
    <xdr:from>
      <xdr:col>10</xdr:col>
      <xdr:colOff>0</xdr:colOff>
      <xdr:row>1</xdr:row>
      <xdr:rowOff>0</xdr:rowOff>
    </xdr:from>
    <xdr:to>
      <xdr:col>11</xdr:col>
      <xdr:colOff>369938</xdr:colOff>
      <xdr:row>1</xdr:row>
      <xdr:rowOff>293124</xdr:rowOff>
    </xdr:to>
    <xdr:sp macro="" textlink="">
      <xdr:nvSpPr>
        <xdr:cNvPr id="9" name="Retângulo 8">
          <a:hlinkClick xmlns:r="http://schemas.openxmlformats.org/officeDocument/2006/relationships" r:id="rId7"/>
          <a:extLst>
            <a:ext uri="{FF2B5EF4-FFF2-40B4-BE49-F238E27FC236}">
              <a16:creationId xmlns:a16="http://schemas.microsoft.com/office/drawing/2014/main" id="{2A364D19-7D56-49C0-8646-60C9F3D52DFE}"/>
            </a:ext>
          </a:extLst>
        </xdr:cNvPr>
        <xdr:cNvSpPr/>
      </xdr:nvSpPr>
      <xdr:spPr>
        <a:xfrm>
          <a:off x="5362575" y="142875"/>
          <a:ext cx="1903463" cy="293124"/>
        </a:xfrm>
        <a:prstGeom prst="rect">
          <a:avLst/>
        </a:prstGeom>
        <a:solidFill>
          <a:schemeClr val="bg1"/>
        </a:solidFill>
        <a:ln>
          <a:solidFill>
            <a:schemeClr val="bg2">
              <a:lumMod val="75000"/>
            </a:schemeClr>
          </a:solidFill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ctr"/>
          <a:r>
            <a:rPr lang="pt-BR" sz="1600" b="1">
              <a:solidFill>
                <a:sysClr val="windowText" lastClr="000000"/>
              </a:solidFill>
              <a:latin typeface="Century Gothic" panose="020B0502020202020204" pitchFamily="34" charset="0"/>
            </a:rPr>
            <a:t>INSTRUÇÕES</a:t>
          </a:r>
        </a:p>
      </xdr:txBody>
    </xdr:sp>
    <xdr:clientData/>
  </xdr:twoCellAnchor>
  <xdr:twoCellAnchor>
    <xdr:from>
      <xdr:col>10</xdr:col>
      <xdr:colOff>171450</xdr:colOff>
      <xdr:row>1</xdr:row>
      <xdr:rowOff>381000</xdr:rowOff>
    </xdr:from>
    <xdr:to>
      <xdr:col>10</xdr:col>
      <xdr:colOff>1371600</xdr:colOff>
      <xdr:row>4</xdr:row>
      <xdr:rowOff>133350</xdr:rowOff>
    </xdr:to>
    <xdr:grpSp>
      <xdr:nvGrpSpPr>
        <xdr:cNvPr id="10" name="Agrupar 9">
          <a:hlinkClick xmlns:r="http://schemas.openxmlformats.org/officeDocument/2006/relationships" r:id="rId8"/>
          <a:extLst>
            <a:ext uri="{FF2B5EF4-FFF2-40B4-BE49-F238E27FC236}">
              <a16:creationId xmlns:a16="http://schemas.microsoft.com/office/drawing/2014/main" id="{2961673F-426E-4B7C-838C-260DB881C601}"/>
            </a:ext>
          </a:extLst>
        </xdr:cNvPr>
        <xdr:cNvGrpSpPr/>
      </xdr:nvGrpSpPr>
      <xdr:grpSpPr>
        <a:xfrm>
          <a:off x="5810250" y="520700"/>
          <a:ext cx="1200150" cy="1009650"/>
          <a:chOff x="5155045" y="476250"/>
          <a:chExt cx="909205" cy="829829"/>
        </a:xfrm>
      </xdr:grpSpPr>
      <xdr:sp macro="" textlink="">
        <xdr:nvSpPr>
          <xdr:cNvPr id="11" name="Elipse 10">
            <a:extLst>
              <a:ext uri="{FF2B5EF4-FFF2-40B4-BE49-F238E27FC236}">
                <a16:creationId xmlns:a16="http://schemas.microsoft.com/office/drawing/2014/main" id="{1F48C490-69C5-280E-DA34-C47B0115FC3A}"/>
              </a:ext>
            </a:extLst>
          </xdr:cNvPr>
          <xdr:cNvSpPr/>
        </xdr:nvSpPr>
        <xdr:spPr>
          <a:xfrm>
            <a:off x="5155045" y="476250"/>
            <a:ext cx="909205" cy="829829"/>
          </a:xfrm>
          <a:prstGeom prst="ellipse">
            <a:avLst/>
          </a:prstGeom>
          <a:solidFill>
            <a:schemeClr val="bg1"/>
          </a:solidFill>
          <a:ln>
            <a:noFill/>
          </a:ln>
          <a:effectLst>
            <a:outerShdw blurRad="63500" sx="102000" sy="102000" algn="ctr" rotWithShape="0">
              <a:prstClr val="black">
                <a:alpha val="40000"/>
              </a:prstClr>
            </a:outerShdw>
          </a:effectLst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b"/>
          <a:lstStyle/>
          <a:p>
            <a:pPr lvl="0" algn="ctr"/>
            <a:endParaRPr lang="pt-BR" sz="1100">
              <a:latin typeface="Century Gothic" panose="020B0502020202020204" pitchFamily="34" charset="0"/>
            </a:endParaRPr>
          </a:p>
        </xdr:txBody>
      </xdr:sp>
      <xdr:pic>
        <xdr:nvPicPr>
          <xdr:cNvPr id="12" name="Imagem 11">
            <a:extLst>
              <a:ext uri="{FF2B5EF4-FFF2-40B4-BE49-F238E27FC236}">
                <a16:creationId xmlns:a16="http://schemas.microsoft.com/office/drawing/2014/main" id="{314F97F2-B458-CDB4-CBDD-8E2445D404FB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9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5207001" y="476250"/>
            <a:ext cx="779328" cy="777875"/>
          </a:xfrm>
          <a:prstGeom prst="rect">
            <a:avLst/>
          </a:prstGeom>
        </xdr:spPr>
      </xdr:pic>
    </xdr:grpSp>
    <xdr:clientData/>
  </xdr:twoCellAnchor>
  <xdr:twoCellAnchor editAs="oneCell">
    <xdr:from>
      <xdr:col>10</xdr:col>
      <xdr:colOff>0</xdr:colOff>
      <xdr:row>26</xdr:row>
      <xdr:rowOff>0</xdr:rowOff>
    </xdr:from>
    <xdr:to>
      <xdr:col>12</xdr:col>
      <xdr:colOff>372491</xdr:colOff>
      <xdr:row>32</xdr:row>
      <xdr:rowOff>19050</xdr:rowOff>
    </xdr:to>
    <xdr:pic>
      <xdr:nvPicPr>
        <xdr:cNvPr id="13" name="Imagem 12">
          <a:extLst>
            <a:ext uri="{FF2B5EF4-FFF2-40B4-BE49-F238E27FC236}">
              <a16:creationId xmlns:a16="http://schemas.microsoft.com/office/drawing/2014/main" id="{487BD67A-74F0-B1D9-2D34-9A1CF1B77C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5638800" y="13169900"/>
          <a:ext cx="3598291" cy="1390650"/>
        </a:xfrm>
        <a:prstGeom prst="rect">
          <a:avLst/>
        </a:prstGeom>
      </xdr:spPr>
    </xdr:pic>
    <xdr:clientData/>
  </xdr:twoCellAnchor>
</xdr:wsDr>
</file>

<file path=xl/drawings/drawing70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168992</xdr:colOff>
      <xdr:row>1</xdr:row>
      <xdr:rowOff>76814</xdr:rowOff>
    </xdr:from>
    <xdr:to>
      <xdr:col>2</xdr:col>
      <xdr:colOff>1115684</xdr:colOff>
      <xdr:row>3</xdr:row>
      <xdr:rowOff>264968</xdr:rowOff>
    </xdr:to>
    <xdr:pic>
      <xdr:nvPicPr>
        <xdr:cNvPr id="2" name="Imagem 1">
          <a:extLst>
            <a:ext uri="{FF2B5EF4-FFF2-40B4-BE49-F238E27FC236}">
              <a16:creationId xmlns:a16="http://schemas.microsoft.com/office/drawing/2014/main" id="{4C78A2EA-5725-413D-99E0-2703406E41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69042" y="219689"/>
          <a:ext cx="946692" cy="988254"/>
        </a:xfrm>
        <a:prstGeom prst="rect">
          <a:avLst/>
        </a:prstGeom>
      </xdr:spPr>
    </xdr:pic>
    <xdr:clientData/>
  </xdr:twoCellAnchor>
  <xdr:oneCellAnchor>
    <xdr:from>
      <xdr:col>17</xdr:col>
      <xdr:colOff>1223949</xdr:colOff>
      <xdr:row>0</xdr:row>
      <xdr:rowOff>0</xdr:rowOff>
    </xdr:from>
    <xdr:ext cx="646896" cy="677573"/>
    <xdr:pic>
      <xdr:nvPicPr>
        <xdr:cNvPr id="3" name="Gráfico 2" descr="Início com preenchimento sólido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9193F936-C6DC-4054-8C84-163B1B4274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  <a:ext uri="{96DAC541-7B7A-43D3-8B79-37D633B846F1}">
              <asvg:svgBlip xmlns:asvg="http://schemas.microsoft.com/office/drawing/2016/SVG/main" r:embed="rId4"/>
            </a:ext>
          </a:extLst>
        </a:blip>
        <a:stretch>
          <a:fillRect/>
        </a:stretch>
      </xdr:blipFill>
      <xdr:spPr>
        <a:xfrm>
          <a:off x="17321199" y="0"/>
          <a:ext cx="646896" cy="677573"/>
        </a:xfrm>
        <a:prstGeom prst="rect">
          <a:avLst/>
        </a:prstGeom>
      </xdr:spPr>
    </xdr:pic>
    <xdr:clientData/>
  </xdr:oneCellAnchor>
  <xdr:twoCellAnchor>
    <xdr:from>
      <xdr:col>17</xdr:col>
      <xdr:colOff>1077423</xdr:colOff>
      <xdr:row>1</xdr:row>
      <xdr:rowOff>473774</xdr:rowOff>
    </xdr:from>
    <xdr:to>
      <xdr:col>18</xdr:col>
      <xdr:colOff>465102</xdr:colOff>
      <xdr:row>2</xdr:row>
      <xdr:rowOff>188024</xdr:rowOff>
    </xdr:to>
    <xdr:sp macro="" textlink="">
      <xdr:nvSpPr>
        <xdr:cNvPr id="4" name="TextBox 18">
          <a:extLst>
            <a:ext uri="{FF2B5EF4-FFF2-40B4-BE49-F238E27FC236}">
              <a16:creationId xmlns:a16="http://schemas.microsoft.com/office/drawing/2014/main" id="{17964A45-D0C1-4B63-9CF8-9F03BE0316F8}"/>
            </a:ext>
          </a:extLst>
        </xdr:cNvPr>
        <xdr:cNvSpPr txBox="1"/>
      </xdr:nvSpPr>
      <xdr:spPr>
        <a:xfrm>
          <a:off x="17174673" y="616649"/>
          <a:ext cx="921204" cy="26670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algn="ctr"/>
          <a:r>
            <a:rPr lang="es-MX" sz="1200">
              <a:solidFill>
                <a:schemeClr val="tx1">
                  <a:lumMod val="75000"/>
                  <a:lumOff val="25000"/>
                </a:schemeClr>
              </a:solidFill>
              <a:latin typeface="Century Gothic" panose="020B0502020202020204" pitchFamily="34" charset="0"/>
            </a:rPr>
            <a:t>Inicio</a:t>
          </a:r>
        </a:p>
      </xdr:txBody>
    </xdr:sp>
    <xdr:clientData/>
  </xdr:twoCellAnchor>
  <xdr:twoCellAnchor>
    <xdr:from>
      <xdr:col>18</xdr:col>
      <xdr:colOff>331751</xdr:colOff>
      <xdr:row>1</xdr:row>
      <xdr:rowOff>487381</xdr:rowOff>
    </xdr:from>
    <xdr:to>
      <xdr:col>18</xdr:col>
      <xdr:colOff>1335959</xdr:colOff>
      <xdr:row>2</xdr:row>
      <xdr:rowOff>232443</xdr:rowOff>
    </xdr:to>
    <xdr:sp macro="" textlink="">
      <xdr:nvSpPr>
        <xdr:cNvPr id="5" name="TextBox 19">
          <a:extLst>
            <a:ext uri="{FF2B5EF4-FFF2-40B4-BE49-F238E27FC236}">
              <a16:creationId xmlns:a16="http://schemas.microsoft.com/office/drawing/2014/main" id="{070FE7E7-2D36-4AC3-BDF8-12508215BA13}"/>
            </a:ext>
          </a:extLst>
        </xdr:cNvPr>
        <xdr:cNvSpPr txBox="1"/>
      </xdr:nvSpPr>
      <xdr:spPr>
        <a:xfrm>
          <a:off x="17962526" y="630256"/>
          <a:ext cx="1004208" cy="297512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algn="ctr"/>
          <a:r>
            <a:rPr lang="es-MX" sz="1200">
              <a:solidFill>
                <a:schemeClr val="tx1">
                  <a:lumMod val="75000"/>
                  <a:lumOff val="25000"/>
                </a:schemeClr>
              </a:solidFill>
              <a:latin typeface="Century Gothic" panose="020B0502020202020204" pitchFamily="34" charset="0"/>
            </a:rPr>
            <a:t>Seguinte</a:t>
          </a:r>
        </a:p>
      </xdr:txBody>
    </xdr:sp>
    <xdr:clientData/>
  </xdr:twoCellAnchor>
  <xdr:twoCellAnchor>
    <xdr:from>
      <xdr:col>17</xdr:col>
      <xdr:colOff>307258</xdr:colOff>
      <xdr:row>1</xdr:row>
      <xdr:rowOff>476495</xdr:rowOff>
    </xdr:from>
    <xdr:to>
      <xdr:col>17</xdr:col>
      <xdr:colOff>1311466</xdr:colOff>
      <xdr:row>2</xdr:row>
      <xdr:rowOff>221557</xdr:rowOff>
    </xdr:to>
    <xdr:sp macro="" textlink="">
      <xdr:nvSpPr>
        <xdr:cNvPr id="6" name="TextBox 22">
          <a:extLst>
            <a:ext uri="{FF2B5EF4-FFF2-40B4-BE49-F238E27FC236}">
              <a16:creationId xmlns:a16="http://schemas.microsoft.com/office/drawing/2014/main" id="{07C2A3C1-426E-4F1C-BF5C-DD585C3F5394}"/>
            </a:ext>
          </a:extLst>
        </xdr:cNvPr>
        <xdr:cNvSpPr txBox="1"/>
      </xdr:nvSpPr>
      <xdr:spPr>
        <a:xfrm>
          <a:off x="16404508" y="619370"/>
          <a:ext cx="1004208" cy="297512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algn="ctr"/>
          <a:r>
            <a:rPr lang="es-MX" sz="1200">
              <a:solidFill>
                <a:schemeClr val="tx1">
                  <a:lumMod val="75000"/>
                  <a:lumOff val="25000"/>
                </a:schemeClr>
              </a:solidFill>
              <a:latin typeface="Century Gothic" panose="020B0502020202020204" pitchFamily="34" charset="0"/>
            </a:rPr>
            <a:t>Anterior</a:t>
          </a:r>
        </a:p>
      </xdr:txBody>
    </xdr:sp>
    <xdr:clientData/>
  </xdr:twoCellAnchor>
  <xdr:twoCellAnchor>
    <xdr:from>
      <xdr:col>18</xdr:col>
      <xdr:colOff>730442</xdr:colOff>
      <xdr:row>0</xdr:row>
      <xdr:rowOff>101773</xdr:rowOff>
    </xdr:from>
    <xdr:to>
      <xdr:col>18</xdr:col>
      <xdr:colOff>1111442</xdr:colOff>
      <xdr:row>1</xdr:row>
      <xdr:rowOff>446563</xdr:rowOff>
    </xdr:to>
    <xdr:sp macro="" textlink="">
      <xdr:nvSpPr>
        <xdr:cNvPr id="7" name="Isosceles Triangle 23">
          <a:hlinkClick xmlns:r="http://schemas.openxmlformats.org/officeDocument/2006/relationships" r:id="rId5"/>
          <a:extLst>
            <a:ext uri="{FF2B5EF4-FFF2-40B4-BE49-F238E27FC236}">
              <a16:creationId xmlns:a16="http://schemas.microsoft.com/office/drawing/2014/main" id="{846AC737-5330-46C4-8F18-A0CFD268D8A6}"/>
            </a:ext>
          </a:extLst>
        </xdr:cNvPr>
        <xdr:cNvSpPr/>
      </xdr:nvSpPr>
      <xdr:spPr>
        <a:xfrm rot="5400000">
          <a:off x="18307884" y="155106"/>
          <a:ext cx="487665" cy="381000"/>
        </a:xfrm>
        <a:prstGeom prst="triangle">
          <a:avLst/>
        </a:prstGeom>
        <a:solidFill>
          <a:schemeClr val="tx1">
            <a:lumMod val="75000"/>
            <a:lumOff val="25000"/>
          </a:schemeClr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marL="0" indent="0" algn="l"/>
          <a:endParaRPr lang="es-MX" sz="1100">
            <a:solidFill>
              <a:schemeClr val="lt1"/>
            </a:solidFill>
            <a:latin typeface="+mn-lt"/>
            <a:ea typeface="+mn-ea"/>
            <a:cs typeface="+mn-cs"/>
          </a:endParaRPr>
        </a:p>
      </xdr:txBody>
    </xdr:sp>
    <xdr:clientData/>
  </xdr:twoCellAnchor>
  <xdr:twoCellAnchor>
    <xdr:from>
      <xdr:col>17</xdr:col>
      <xdr:colOff>603277</xdr:colOff>
      <xdr:row>0</xdr:row>
      <xdr:rowOff>135420</xdr:rowOff>
    </xdr:from>
    <xdr:to>
      <xdr:col>17</xdr:col>
      <xdr:colOff>984277</xdr:colOff>
      <xdr:row>1</xdr:row>
      <xdr:rowOff>480210</xdr:rowOff>
    </xdr:to>
    <xdr:sp macro="" textlink="">
      <xdr:nvSpPr>
        <xdr:cNvPr id="8" name="Isosceles Triangle 25">
          <a:hlinkClick xmlns:r="http://schemas.openxmlformats.org/officeDocument/2006/relationships" r:id="rId6"/>
          <a:extLst>
            <a:ext uri="{FF2B5EF4-FFF2-40B4-BE49-F238E27FC236}">
              <a16:creationId xmlns:a16="http://schemas.microsoft.com/office/drawing/2014/main" id="{010ED082-8A7C-45BA-A4AC-5FF436D5E715}"/>
            </a:ext>
          </a:extLst>
        </xdr:cNvPr>
        <xdr:cNvSpPr/>
      </xdr:nvSpPr>
      <xdr:spPr>
        <a:xfrm rot="16200000">
          <a:off x="16647194" y="188753"/>
          <a:ext cx="487665" cy="381000"/>
        </a:xfrm>
        <a:prstGeom prst="triangle">
          <a:avLst/>
        </a:prstGeom>
        <a:solidFill>
          <a:schemeClr val="tx1">
            <a:lumMod val="75000"/>
            <a:lumOff val="25000"/>
          </a:schemeClr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marL="0" indent="0" algn="l"/>
          <a:endParaRPr lang="es-MX" sz="1100">
            <a:solidFill>
              <a:schemeClr val="lt1"/>
            </a:solidFill>
            <a:latin typeface="+mn-lt"/>
            <a:ea typeface="+mn-ea"/>
            <a:cs typeface="+mn-cs"/>
          </a:endParaRPr>
        </a:p>
      </xdr:txBody>
    </xdr:sp>
    <xdr:clientData/>
  </xdr:twoCellAnchor>
  <xdr:twoCellAnchor>
    <xdr:from>
      <xdr:col>10</xdr:col>
      <xdr:colOff>0</xdr:colOff>
      <xdr:row>1</xdr:row>
      <xdr:rowOff>0</xdr:rowOff>
    </xdr:from>
    <xdr:to>
      <xdr:col>11</xdr:col>
      <xdr:colOff>369938</xdr:colOff>
      <xdr:row>1</xdr:row>
      <xdr:rowOff>293124</xdr:rowOff>
    </xdr:to>
    <xdr:sp macro="" textlink="">
      <xdr:nvSpPr>
        <xdr:cNvPr id="9" name="Retângulo 8">
          <a:hlinkClick xmlns:r="http://schemas.openxmlformats.org/officeDocument/2006/relationships" r:id="rId7"/>
          <a:extLst>
            <a:ext uri="{FF2B5EF4-FFF2-40B4-BE49-F238E27FC236}">
              <a16:creationId xmlns:a16="http://schemas.microsoft.com/office/drawing/2014/main" id="{CAE95ABE-7383-4236-97D1-D4B44D150235}"/>
            </a:ext>
          </a:extLst>
        </xdr:cNvPr>
        <xdr:cNvSpPr/>
      </xdr:nvSpPr>
      <xdr:spPr>
        <a:xfrm>
          <a:off x="5362575" y="142875"/>
          <a:ext cx="1903463" cy="293124"/>
        </a:xfrm>
        <a:prstGeom prst="rect">
          <a:avLst/>
        </a:prstGeom>
        <a:solidFill>
          <a:schemeClr val="bg1"/>
        </a:solidFill>
        <a:ln>
          <a:solidFill>
            <a:schemeClr val="bg2">
              <a:lumMod val="75000"/>
            </a:schemeClr>
          </a:solidFill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ctr"/>
          <a:r>
            <a:rPr lang="pt-BR" sz="1600" b="1">
              <a:solidFill>
                <a:sysClr val="windowText" lastClr="000000"/>
              </a:solidFill>
              <a:latin typeface="Century Gothic" panose="020B0502020202020204" pitchFamily="34" charset="0"/>
            </a:rPr>
            <a:t>INSTRUÇÕES</a:t>
          </a:r>
        </a:p>
      </xdr:txBody>
    </xdr:sp>
    <xdr:clientData/>
  </xdr:twoCellAnchor>
  <xdr:twoCellAnchor>
    <xdr:from>
      <xdr:col>10</xdr:col>
      <xdr:colOff>171450</xdr:colOff>
      <xdr:row>1</xdr:row>
      <xdr:rowOff>381000</xdr:rowOff>
    </xdr:from>
    <xdr:to>
      <xdr:col>10</xdr:col>
      <xdr:colOff>1371600</xdr:colOff>
      <xdr:row>4</xdr:row>
      <xdr:rowOff>133350</xdr:rowOff>
    </xdr:to>
    <xdr:grpSp>
      <xdr:nvGrpSpPr>
        <xdr:cNvPr id="10" name="Agrupar 9">
          <a:hlinkClick xmlns:r="http://schemas.openxmlformats.org/officeDocument/2006/relationships" r:id="rId8"/>
          <a:extLst>
            <a:ext uri="{FF2B5EF4-FFF2-40B4-BE49-F238E27FC236}">
              <a16:creationId xmlns:a16="http://schemas.microsoft.com/office/drawing/2014/main" id="{89098D8E-E52E-47C8-BD4E-BCCB8BFB7354}"/>
            </a:ext>
          </a:extLst>
        </xdr:cNvPr>
        <xdr:cNvGrpSpPr/>
      </xdr:nvGrpSpPr>
      <xdr:grpSpPr>
        <a:xfrm>
          <a:off x="5810250" y="520700"/>
          <a:ext cx="1200150" cy="1009650"/>
          <a:chOff x="5155045" y="476250"/>
          <a:chExt cx="909205" cy="829829"/>
        </a:xfrm>
      </xdr:grpSpPr>
      <xdr:sp macro="" textlink="">
        <xdr:nvSpPr>
          <xdr:cNvPr id="11" name="Elipse 10">
            <a:extLst>
              <a:ext uri="{FF2B5EF4-FFF2-40B4-BE49-F238E27FC236}">
                <a16:creationId xmlns:a16="http://schemas.microsoft.com/office/drawing/2014/main" id="{EDEED252-81DC-6C71-3089-E5412721EB09}"/>
              </a:ext>
            </a:extLst>
          </xdr:cNvPr>
          <xdr:cNvSpPr/>
        </xdr:nvSpPr>
        <xdr:spPr>
          <a:xfrm>
            <a:off x="5155045" y="476250"/>
            <a:ext cx="909205" cy="829829"/>
          </a:xfrm>
          <a:prstGeom prst="ellipse">
            <a:avLst/>
          </a:prstGeom>
          <a:solidFill>
            <a:schemeClr val="bg1"/>
          </a:solidFill>
          <a:ln>
            <a:noFill/>
          </a:ln>
          <a:effectLst>
            <a:outerShdw blurRad="63500" sx="102000" sy="102000" algn="ctr" rotWithShape="0">
              <a:prstClr val="black">
                <a:alpha val="40000"/>
              </a:prstClr>
            </a:outerShdw>
          </a:effectLst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b"/>
          <a:lstStyle/>
          <a:p>
            <a:pPr lvl="0" algn="ctr"/>
            <a:endParaRPr lang="pt-BR" sz="1100">
              <a:latin typeface="Century Gothic" panose="020B0502020202020204" pitchFamily="34" charset="0"/>
            </a:endParaRPr>
          </a:p>
        </xdr:txBody>
      </xdr:sp>
      <xdr:pic>
        <xdr:nvPicPr>
          <xdr:cNvPr id="12" name="Imagem 11">
            <a:extLst>
              <a:ext uri="{FF2B5EF4-FFF2-40B4-BE49-F238E27FC236}">
                <a16:creationId xmlns:a16="http://schemas.microsoft.com/office/drawing/2014/main" id="{195EF637-EDCC-B8FE-2A47-0F37EB21A316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9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5207001" y="476250"/>
            <a:ext cx="779328" cy="777875"/>
          </a:xfrm>
          <a:prstGeom prst="rect">
            <a:avLst/>
          </a:prstGeom>
        </xdr:spPr>
      </xdr:pic>
    </xdr:grpSp>
    <xdr:clientData/>
  </xdr:twoCellAnchor>
  <xdr:twoCellAnchor editAs="oneCell">
    <xdr:from>
      <xdr:col>10</xdr:col>
      <xdr:colOff>1</xdr:colOff>
      <xdr:row>26</xdr:row>
      <xdr:rowOff>0</xdr:rowOff>
    </xdr:from>
    <xdr:to>
      <xdr:col>12</xdr:col>
      <xdr:colOff>247651</xdr:colOff>
      <xdr:row>32</xdr:row>
      <xdr:rowOff>113030</xdr:rowOff>
    </xdr:to>
    <xdr:pic>
      <xdr:nvPicPr>
        <xdr:cNvPr id="13" name="Imagem 12">
          <a:extLst>
            <a:ext uri="{FF2B5EF4-FFF2-40B4-BE49-F238E27FC236}">
              <a16:creationId xmlns:a16="http://schemas.microsoft.com/office/drawing/2014/main" id="{AC86B1D5-AAB8-E5B0-EF3C-19C384B3992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5429251" y="13239750"/>
          <a:ext cx="3333750" cy="1484630"/>
        </a:xfrm>
        <a:prstGeom prst="rect">
          <a:avLst/>
        </a:prstGeom>
      </xdr:spPr>
    </xdr:pic>
    <xdr:clientData/>
  </xdr:twoCellAnchor>
  <xdr:twoCellAnchor editAs="oneCell">
    <xdr:from>
      <xdr:col>13</xdr:col>
      <xdr:colOff>0</xdr:colOff>
      <xdr:row>26</xdr:row>
      <xdr:rowOff>1</xdr:rowOff>
    </xdr:from>
    <xdr:to>
      <xdr:col>14</xdr:col>
      <xdr:colOff>1115677</xdr:colOff>
      <xdr:row>31</xdr:row>
      <xdr:rowOff>209551</xdr:rowOff>
    </xdr:to>
    <xdr:pic>
      <xdr:nvPicPr>
        <xdr:cNvPr id="14" name="Imagem 13">
          <a:extLst>
            <a:ext uri="{FF2B5EF4-FFF2-40B4-BE49-F238E27FC236}">
              <a16:creationId xmlns:a16="http://schemas.microsoft.com/office/drawing/2014/main" id="{0B383CA4-318E-EF33-800A-3959C2037A2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10058400" y="13239751"/>
          <a:ext cx="2658727" cy="1352550"/>
        </a:xfrm>
        <a:prstGeom prst="rect">
          <a:avLst/>
        </a:prstGeom>
      </xdr:spPr>
    </xdr:pic>
    <xdr:clientData/>
  </xdr:twoCellAnchor>
</xdr:wsDr>
</file>

<file path=xl/drawings/drawing71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168992</xdr:colOff>
      <xdr:row>1</xdr:row>
      <xdr:rowOff>76814</xdr:rowOff>
    </xdr:from>
    <xdr:to>
      <xdr:col>2</xdr:col>
      <xdr:colOff>1115684</xdr:colOff>
      <xdr:row>3</xdr:row>
      <xdr:rowOff>264968</xdr:rowOff>
    </xdr:to>
    <xdr:pic>
      <xdr:nvPicPr>
        <xdr:cNvPr id="2" name="Imagem 1">
          <a:extLst>
            <a:ext uri="{FF2B5EF4-FFF2-40B4-BE49-F238E27FC236}">
              <a16:creationId xmlns:a16="http://schemas.microsoft.com/office/drawing/2014/main" id="{78C82CF1-5316-437C-B5CE-D4DD467F708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69042" y="219689"/>
          <a:ext cx="946692" cy="988254"/>
        </a:xfrm>
        <a:prstGeom prst="rect">
          <a:avLst/>
        </a:prstGeom>
      </xdr:spPr>
    </xdr:pic>
    <xdr:clientData/>
  </xdr:twoCellAnchor>
  <xdr:oneCellAnchor>
    <xdr:from>
      <xdr:col>17</xdr:col>
      <xdr:colOff>1223949</xdr:colOff>
      <xdr:row>0</xdr:row>
      <xdr:rowOff>0</xdr:rowOff>
    </xdr:from>
    <xdr:ext cx="646896" cy="677573"/>
    <xdr:pic>
      <xdr:nvPicPr>
        <xdr:cNvPr id="3" name="Gráfico 2" descr="Início com preenchimento sólido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530FADCB-2EDE-4F67-8068-2BCCFB8428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  <a:ext uri="{96DAC541-7B7A-43D3-8B79-37D633B846F1}">
              <asvg:svgBlip xmlns:asvg="http://schemas.microsoft.com/office/drawing/2016/SVG/main" r:embed="rId4"/>
            </a:ext>
          </a:extLst>
        </a:blip>
        <a:stretch>
          <a:fillRect/>
        </a:stretch>
      </xdr:blipFill>
      <xdr:spPr>
        <a:xfrm>
          <a:off x="17321199" y="0"/>
          <a:ext cx="646896" cy="677573"/>
        </a:xfrm>
        <a:prstGeom prst="rect">
          <a:avLst/>
        </a:prstGeom>
      </xdr:spPr>
    </xdr:pic>
    <xdr:clientData/>
  </xdr:oneCellAnchor>
  <xdr:twoCellAnchor>
    <xdr:from>
      <xdr:col>17</xdr:col>
      <xdr:colOff>1077423</xdr:colOff>
      <xdr:row>1</xdr:row>
      <xdr:rowOff>473774</xdr:rowOff>
    </xdr:from>
    <xdr:to>
      <xdr:col>18</xdr:col>
      <xdr:colOff>465102</xdr:colOff>
      <xdr:row>2</xdr:row>
      <xdr:rowOff>188024</xdr:rowOff>
    </xdr:to>
    <xdr:sp macro="" textlink="">
      <xdr:nvSpPr>
        <xdr:cNvPr id="4" name="TextBox 18">
          <a:extLst>
            <a:ext uri="{FF2B5EF4-FFF2-40B4-BE49-F238E27FC236}">
              <a16:creationId xmlns:a16="http://schemas.microsoft.com/office/drawing/2014/main" id="{671710B1-2BB8-45A5-99BA-4085329BAF57}"/>
            </a:ext>
          </a:extLst>
        </xdr:cNvPr>
        <xdr:cNvSpPr txBox="1"/>
      </xdr:nvSpPr>
      <xdr:spPr>
        <a:xfrm>
          <a:off x="17174673" y="616649"/>
          <a:ext cx="921204" cy="26670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algn="ctr"/>
          <a:r>
            <a:rPr lang="es-MX" sz="1200">
              <a:solidFill>
                <a:schemeClr val="tx1">
                  <a:lumMod val="75000"/>
                  <a:lumOff val="25000"/>
                </a:schemeClr>
              </a:solidFill>
              <a:latin typeface="Century Gothic" panose="020B0502020202020204" pitchFamily="34" charset="0"/>
            </a:rPr>
            <a:t>Inicio</a:t>
          </a:r>
        </a:p>
      </xdr:txBody>
    </xdr:sp>
    <xdr:clientData/>
  </xdr:twoCellAnchor>
  <xdr:twoCellAnchor>
    <xdr:from>
      <xdr:col>18</xdr:col>
      <xdr:colOff>331751</xdr:colOff>
      <xdr:row>1</xdr:row>
      <xdr:rowOff>487381</xdr:rowOff>
    </xdr:from>
    <xdr:to>
      <xdr:col>18</xdr:col>
      <xdr:colOff>1335959</xdr:colOff>
      <xdr:row>2</xdr:row>
      <xdr:rowOff>232443</xdr:rowOff>
    </xdr:to>
    <xdr:sp macro="" textlink="">
      <xdr:nvSpPr>
        <xdr:cNvPr id="5" name="TextBox 19">
          <a:extLst>
            <a:ext uri="{FF2B5EF4-FFF2-40B4-BE49-F238E27FC236}">
              <a16:creationId xmlns:a16="http://schemas.microsoft.com/office/drawing/2014/main" id="{9A1B65CE-B36B-40EA-9AC2-E04045DDD055}"/>
            </a:ext>
          </a:extLst>
        </xdr:cNvPr>
        <xdr:cNvSpPr txBox="1"/>
      </xdr:nvSpPr>
      <xdr:spPr>
        <a:xfrm>
          <a:off x="17962526" y="630256"/>
          <a:ext cx="1004208" cy="297512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algn="ctr"/>
          <a:r>
            <a:rPr lang="es-MX" sz="1200">
              <a:solidFill>
                <a:schemeClr val="tx1">
                  <a:lumMod val="75000"/>
                  <a:lumOff val="25000"/>
                </a:schemeClr>
              </a:solidFill>
              <a:latin typeface="Century Gothic" panose="020B0502020202020204" pitchFamily="34" charset="0"/>
            </a:rPr>
            <a:t>Seguinte</a:t>
          </a:r>
        </a:p>
      </xdr:txBody>
    </xdr:sp>
    <xdr:clientData/>
  </xdr:twoCellAnchor>
  <xdr:twoCellAnchor>
    <xdr:from>
      <xdr:col>17</xdr:col>
      <xdr:colOff>307258</xdr:colOff>
      <xdr:row>1</xdr:row>
      <xdr:rowOff>476495</xdr:rowOff>
    </xdr:from>
    <xdr:to>
      <xdr:col>17</xdr:col>
      <xdr:colOff>1311466</xdr:colOff>
      <xdr:row>2</xdr:row>
      <xdr:rowOff>221557</xdr:rowOff>
    </xdr:to>
    <xdr:sp macro="" textlink="">
      <xdr:nvSpPr>
        <xdr:cNvPr id="6" name="TextBox 22">
          <a:extLst>
            <a:ext uri="{FF2B5EF4-FFF2-40B4-BE49-F238E27FC236}">
              <a16:creationId xmlns:a16="http://schemas.microsoft.com/office/drawing/2014/main" id="{C8BA0D0C-39B0-4B97-8D32-92E651FF7DB0}"/>
            </a:ext>
          </a:extLst>
        </xdr:cNvPr>
        <xdr:cNvSpPr txBox="1"/>
      </xdr:nvSpPr>
      <xdr:spPr>
        <a:xfrm>
          <a:off x="16404508" y="619370"/>
          <a:ext cx="1004208" cy="297512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algn="ctr"/>
          <a:r>
            <a:rPr lang="es-MX" sz="1200">
              <a:solidFill>
                <a:schemeClr val="tx1">
                  <a:lumMod val="75000"/>
                  <a:lumOff val="25000"/>
                </a:schemeClr>
              </a:solidFill>
              <a:latin typeface="Century Gothic" panose="020B0502020202020204" pitchFamily="34" charset="0"/>
            </a:rPr>
            <a:t>Anterior</a:t>
          </a:r>
        </a:p>
      </xdr:txBody>
    </xdr:sp>
    <xdr:clientData/>
  </xdr:twoCellAnchor>
  <xdr:twoCellAnchor>
    <xdr:from>
      <xdr:col>18</xdr:col>
      <xdr:colOff>730442</xdr:colOff>
      <xdr:row>0</xdr:row>
      <xdr:rowOff>101773</xdr:rowOff>
    </xdr:from>
    <xdr:to>
      <xdr:col>18</xdr:col>
      <xdr:colOff>1111442</xdr:colOff>
      <xdr:row>1</xdr:row>
      <xdr:rowOff>446563</xdr:rowOff>
    </xdr:to>
    <xdr:sp macro="" textlink="">
      <xdr:nvSpPr>
        <xdr:cNvPr id="7" name="Isosceles Triangle 23">
          <a:hlinkClick xmlns:r="http://schemas.openxmlformats.org/officeDocument/2006/relationships" r:id="rId5"/>
          <a:extLst>
            <a:ext uri="{FF2B5EF4-FFF2-40B4-BE49-F238E27FC236}">
              <a16:creationId xmlns:a16="http://schemas.microsoft.com/office/drawing/2014/main" id="{528177E4-FD4F-49A5-AFF8-5612D8D347C8}"/>
            </a:ext>
          </a:extLst>
        </xdr:cNvPr>
        <xdr:cNvSpPr/>
      </xdr:nvSpPr>
      <xdr:spPr>
        <a:xfrm rot="5400000">
          <a:off x="18307884" y="155106"/>
          <a:ext cx="487665" cy="381000"/>
        </a:xfrm>
        <a:prstGeom prst="triangle">
          <a:avLst/>
        </a:prstGeom>
        <a:solidFill>
          <a:schemeClr val="tx1">
            <a:lumMod val="75000"/>
            <a:lumOff val="25000"/>
          </a:schemeClr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marL="0" indent="0" algn="l"/>
          <a:endParaRPr lang="es-MX" sz="1100">
            <a:solidFill>
              <a:schemeClr val="lt1"/>
            </a:solidFill>
            <a:latin typeface="+mn-lt"/>
            <a:ea typeface="+mn-ea"/>
            <a:cs typeface="+mn-cs"/>
          </a:endParaRPr>
        </a:p>
      </xdr:txBody>
    </xdr:sp>
    <xdr:clientData/>
  </xdr:twoCellAnchor>
  <xdr:twoCellAnchor>
    <xdr:from>
      <xdr:col>17</xdr:col>
      <xdr:colOff>603277</xdr:colOff>
      <xdr:row>0</xdr:row>
      <xdr:rowOff>135420</xdr:rowOff>
    </xdr:from>
    <xdr:to>
      <xdr:col>17</xdr:col>
      <xdr:colOff>984277</xdr:colOff>
      <xdr:row>1</xdr:row>
      <xdr:rowOff>480210</xdr:rowOff>
    </xdr:to>
    <xdr:sp macro="" textlink="">
      <xdr:nvSpPr>
        <xdr:cNvPr id="8" name="Isosceles Triangle 25">
          <a:hlinkClick xmlns:r="http://schemas.openxmlformats.org/officeDocument/2006/relationships" r:id="rId6"/>
          <a:extLst>
            <a:ext uri="{FF2B5EF4-FFF2-40B4-BE49-F238E27FC236}">
              <a16:creationId xmlns:a16="http://schemas.microsoft.com/office/drawing/2014/main" id="{81996852-38E3-423E-8976-AF11A419452F}"/>
            </a:ext>
          </a:extLst>
        </xdr:cNvPr>
        <xdr:cNvSpPr/>
      </xdr:nvSpPr>
      <xdr:spPr>
        <a:xfrm rot="16200000">
          <a:off x="16647194" y="188753"/>
          <a:ext cx="487665" cy="381000"/>
        </a:xfrm>
        <a:prstGeom prst="triangle">
          <a:avLst/>
        </a:prstGeom>
        <a:solidFill>
          <a:schemeClr val="tx1">
            <a:lumMod val="75000"/>
            <a:lumOff val="25000"/>
          </a:schemeClr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marL="0" indent="0" algn="l"/>
          <a:endParaRPr lang="es-MX" sz="1100">
            <a:solidFill>
              <a:schemeClr val="lt1"/>
            </a:solidFill>
            <a:latin typeface="+mn-lt"/>
            <a:ea typeface="+mn-ea"/>
            <a:cs typeface="+mn-cs"/>
          </a:endParaRPr>
        </a:p>
      </xdr:txBody>
    </xdr:sp>
    <xdr:clientData/>
  </xdr:twoCellAnchor>
  <xdr:twoCellAnchor>
    <xdr:from>
      <xdr:col>10</xdr:col>
      <xdr:colOff>0</xdr:colOff>
      <xdr:row>1</xdr:row>
      <xdr:rowOff>0</xdr:rowOff>
    </xdr:from>
    <xdr:to>
      <xdr:col>11</xdr:col>
      <xdr:colOff>369938</xdr:colOff>
      <xdr:row>1</xdr:row>
      <xdr:rowOff>293124</xdr:rowOff>
    </xdr:to>
    <xdr:sp macro="" textlink="">
      <xdr:nvSpPr>
        <xdr:cNvPr id="9" name="Retângulo 8">
          <a:hlinkClick xmlns:r="http://schemas.openxmlformats.org/officeDocument/2006/relationships" r:id="rId7"/>
          <a:extLst>
            <a:ext uri="{FF2B5EF4-FFF2-40B4-BE49-F238E27FC236}">
              <a16:creationId xmlns:a16="http://schemas.microsoft.com/office/drawing/2014/main" id="{43CAA346-D09F-46E0-AF19-F1A09C0F22C4}"/>
            </a:ext>
          </a:extLst>
        </xdr:cNvPr>
        <xdr:cNvSpPr/>
      </xdr:nvSpPr>
      <xdr:spPr>
        <a:xfrm>
          <a:off x="5362575" y="142875"/>
          <a:ext cx="1903463" cy="293124"/>
        </a:xfrm>
        <a:prstGeom prst="rect">
          <a:avLst/>
        </a:prstGeom>
        <a:solidFill>
          <a:schemeClr val="bg1"/>
        </a:solidFill>
        <a:ln>
          <a:solidFill>
            <a:schemeClr val="bg2">
              <a:lumMod val="75000"/>
            </a:schemeClr>
          </a:solidFill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ctr"/>
          <a:r>
            <a:rPr lang="pt-BR" sz="1600" b="1">
              <a:solidFill>
                <a:sysClr val="windowText" lastClr="000000"/>
              </a:solidFill>
              <a:latin typeface="Century Gothic" panose="020B0502020202020204" pitchFamily="34" charset="0"/>
            </a:rPr>
            <a:t>INSTRUÇÕES</a:t>
          </a:r>
        </a:p>
      </xdr:txBody>
    </xdr:sp>
    <xdr:clientData/>
  </xdr:twoCellAnchor>
  <xdr:twoCellAnchor>
    <xdr:from>
      <xdr:col>10</xdr:col>
      <xdr:colOff>171450</xdr:colOff>
      <xdr:row>1</xdr:row>
      <xdr:rowOff>381000</xdr:rowOff>
    </xdr:from>
    <xdr:to>
      <xdr:col>10</xdr:col>
      <xdr:colOff>1371600</xdr:colOff>
      <xdr:row>4</xdr:row>
      <xdr:rowOff>133350</xdr:rowOff>
    </xdr:to>
    <xdr:grpSp>
      <xdr:nvGrpSpPr>
        <xdr:cNvPr id="10" name="Agrupar 9">
          <a:hlinkClick xmlns:r="http://schemas.openxmlformats.org/officeDocument/2006/relationships" r:id="rId8"/>
          <a:extLst>
            <a:ext uri="{FF2B5EF4-FFF2-40B4-BE49-F238E27FC236}">
              <a16:creationId xmlns:a16="http://schemas.microsoft.com/office/drawing/2014/main" id="{53FC349B-DEAA-4F30-AC21-16335FBD4A58}"/>
            </a:ext>
          </a:extLst>
        </xdr:cNvPr>
        <xdr:cNvGrpSpPr/>
      </xdr:nvGrpSpPr>
      <xdr:grpSpPr>
        <a:xfrm>
          <a:off x="5810250" y="520700"/>
          <a:ext cx="1200150" cy="1009650"/>
          <a:chOff x="5155045" y="476250"/>
          <a:chExt cx="909205" cy="829829"/>
        </a:xfrm>
      </xdr:grpSpPr>
      <xdr:sp macro="" textlink="">
        <xdr:nvSpPr>
          <xdr:cNvPr id="11" name="Elipse 10">
            <a:extLst>
              <a:ext uri="{FF2B5EF4-FFF2-40B4-BE49-F238E27FC236}">
                <a16:creationId xmlns:a16="http://schemas.microsoft.com/office/drawing/2014/main" id="{5125C1CC-6DA7-EE59-72EA-7F52C56656B0}"/>
              </a:ext>
            </a:extLst>
          </xdr:cNvPr>
          <xdr:cNvSpPr/>
        </xdr:nvSpPr>
        <xdr:spPr>
          <a:xfrm>
            <a:off x="5155045" y="476250"/>
            <a:ext cx="909205" cy="829829"/>
          </a:xfrm>
          <a:prstGeom prst="ellipse">
            <a:avLst/>
          </a:prstGeom>
          <a:solidFill>
            <a:schemeClr val="bg1"/>
          </a:solidFill>
          <a:ln>
            <a:noFill/>
          </a:ln>
          <a:effectLst>
            <a:outerShdw blurRad="63500" sx="102000" sy="102000" algn="ctr" rotWithShape="0">
              <a:prstClr val="black">
                <a:alpha val="40000"/>
              </a:prstClr>
            </a:outerShdw>
          </a:effectLst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b"/>
          <a:lstStyle/>
          <a:p>
            <a:pPr lvl="0" algn="ctr"/>
            <a:endParaRPr lang="pt-BR" sz="1100">
              <a:latin typeface="Century Gothic" panose="020B0502020202020204" pitchFamily="34" charset="0"/>
            </a:endParaRPr>
          </a:p>
        </xdr:txBody>
      </xdr:sp>
      <xdr:pic>
        <xdr:nvPicPr>
          <xdr:cNvPr id="12" name="Imagem 11">
            <a:extLst>
              <a:ext uri="{FF2B5EF4-FFF2-40B4-BE49-F238E27FC236}">
                <a16:creationId xmlns:a16="http://schemas.microsoft.com/office/drawing/2014/main" id="{61171339-9F84-C601-02BF-3E0DA2D8257A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9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5207001" y="476250"/>
            <a:ext cx="779328" cy="777875"/>
          </a:xfrm>
          <a:prstGeom prst="rect">
            <a:avLst/>
          </a:prstGeom>
        </xdr:spPr>
      </xdr:pic>
    </xdr:grpSp>
    <xdr:clientData/>
  </xdr:twoCellAnchor>
  <xdr:twoCellAnchor editAs="oneCell">
    <xdr:from>
      <xdr:col>10</xdr:col>
      <xdr:colOff>1</xdr:colOff>
      <xdr:row>26</xdr:row>
      <xdr:rowOff>0</xdr:rowOff>
    </xdr:from>
    <xdr:to>
      <xdr:col>11</xdr:col>
      <xdr:colOff>1104901</xdr:colOff>
      <xdr:row>32</xdr:row>
      <xdr:rowOff>192394</xdr:rowOff>
    </xdr:to>
    <xdr:pic>
      <xdr:nvPicPr>
        <xdr:cNvPr id="13" name="Imagem 12">
          <a:extLst>
            <a:ext uri="{FF2B5EF4-FFF2-40B4-BE49-F238E27FC236}">
              <a16:creationId xmlns:a16="http://schemas.microsoft.com/office/drawing/2014/main" id="{A154E411-0D7D-515E-834D-40F4634033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5429251" y="13239750"/>
          <a:ext cx="2647950" cy="1563994"/>
        </a:xfrm>
        <a:prstGeom prst="rect">
          <a:avLst/>
        </a:prstGeom>
      </xdr:spPr>
    </xdr:pic>
    <xdr:clientData/>
  </xdr:twoCellAnchor>
</xdr:wsDr>
</file>

<file path=xl/drawings/drawing72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168992</xdr:colOff>
      <xdr:row>1</xdr:row>
      <xdr:rowOff>76814</xdr:rowOff>
    </xdr:from>
    <xdr:to>
      <xdr:col>2</xdr:col>
      <xdr:colOff>1115684</xdr:colOff>
      <xdr:row>3</xdr:row>
      <xdr:rowOff>264968</xdr:rowOff>
    </xdr:to>
    <xdr:pic>
      <xdr:nvPicPr>
        <xdr:cNvPr id="2" name="Imagem 1">
          <a:extLst>
            <a:ext uri="{FF2B5EF4-FFF2-40B4-BE49-F238E27FC236}">
              <a16:creationId xmlns:a16="http://schemas.microsoft.com/office/drawing/2014/main" id="{90B6DC7C-A002-47D3-85C3-0B3BB79AE1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69042" y="219689"/>
          <a:ext cx="946692" cy="988254"/>
        </a:xfrm>
        <a:prstGeom prst="rect">
          <a:avLst/>
        </a:prstGeom>
      </xdr:spPr>
    </xdr:pic>
    <xdr:clientData/>
  </xdr:twoCellAnchor>
  <xdr:oneCellAnchor>
    <xdr:from>
      <xdr:col>17</xdr:col>
      <xdr:colOff>1223949</xdr:colOff>
      <xdr:row>0</xdr:row>
      <xdr:rowOff>0</xdr:rowOff>
    </xdr:from>
    <xdr:ext cx="646896" cy="677573"/>
    <xdr:pic>
      <xdr:nvPicPr>
        <xdr:cNvPr id="3" name="Gráfico 2" descr="Início com preenchimento sólido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A9881C74-A190-4EF6-8DB1-1119E4E51D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  <a:ext uri="{96DAC541-7B7A-43D3-8B79-37D633B846F1}">
              <asvg:svgBlip xmlns:asvg="http://schemas.microsoft.com/office/drawing/2016/SVG/main" r:embed="rId4"/>
            </a:ext>
          </a:extLst>
        </a:blip>
        <a:stretch>
          <a:fillRect/>
        </a:stretch>
      </xdr:blipFill>
      <xdr:spPr>
        <a:xfrm>
          <a:off x="17321199" y="0"/>
          <a:ext cx="646896" cy="677573"/>
        </a:xfrm>
        <a:prstGeom prst="rect">
          <a:avLst/>
        </a:prstGeom>
      </xdr:spPr>
    </xdr:pic>
    <xdr:clientData/>
  </xdr:oneCellAnchor>
  <xdr:twoCellAnchor>
    <xdr:from>
      <xdr:col>17</xdr:col>
      <xdr:colOff>1077423</xdr:colOff>
      <xdr:row>1</xdr:row>
      <xdr:rowOff>473774</xdr:rowOff>
    </xdr:from>
    <xdr:to>
      <xdr:col>18</xdr:col>
      <xdr:colOff>465102</xdr:colOff>
      <xdr:row>2</xdr:row>
      <xdr:rowOff>188024</xdr:rowOff>
    </xdr:to>
    <xdr:sp macro="" textlink="">
      <xdr:nvSpPr>
        <xdr:cNvPr id="4" name="TextBox 18">
          <a:extLst>
            <a:ext uri="{FF2B5EF4-FFF2-40B4-BE49-F238E27FC236}">
              <a16:creationId xmlns:a16="http://schemas.microsoft.com/office/drawing/2014/main" id="{BCC88D82-806E-480F-B6AF-85E8A677AFF4}"/>
            </a:ext>
          </a:extLst>
        </xdr:cNvPr>
        <xdr:cNvSpPr txBox="1"/>
      </xdr:nvSpPr>
      <xdr:spPr>
        <a:xfrm>
          <a:off x="17174673" y="616649"/>
          <a:ext cx="921204" cy="26670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algn="ctr"/>
          <a:r>
            <a:rPr lang="es-MX" sz="1200">
              <a:solidFill>
                <a:schemeClr val="tx1">
                  <a:lumMod val="75000"/>
                  <a:lumOff val="25000"/>
                </a:schemeClr>
              </a:solidFill>
              <a:latin typeface="Century Gothic" panose="020B0502020202020204" pitchFamily="34" charset="0"/>
            </a:rPr>
            <a:t>Inicio</a:t>
          </a:r>
        </a:p>
      </xdr:txBody>
    </xdr:sp>
    <xdr:clientData/>
  </xdr:twoCellAnchor>
  <xdr:twoCellAnchor>
    <xdr:from>
      <xdr:col>18</xdr:col>
      <xdr:colOff>331751</xdr:colOff>
      <xdr:row>1</xdr:row>
      <xdr:rowOff>487381</xdr:rowOff>
    </xdr:from>
    <xdr:to>
      <xdr:col>18</xdr:col>
      <xdr:colOff>1335959</xdr:colOff>
      <xdr:row>2</xdr:row>
      <xdr:rowOff>232443</xdr:rowOff>
    </xdr:to>
    <xdr:sp macro="" textlink="">
      <xdr:nvSpPr>
        <xdr:cNvPr id="5" name="TextBox 19">
          <a:extLst>
            <a:ext uri="{FF2B5EF4-FFF2-40B4-BE49-F238E27FC236}">
              <a16:creationId xmlns:a16="http://schemas.microsoft.com/office/drawing/2014/main" id="{FFFCD8E5-8C32-42C5-AF3B-284D120BC764}"/>
            </a:ext>
          </a:extLst>
        </xdr:cNvPr>
        <xdr:cNvSpPr txBox="1"/>
      </xdr:nvSpPr>
      <xdr:spPr>
        <a:xfrm>
          <a:off x="17962526" y="630256"/>
          <a:ext cx="1004208" cy="297512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algn="ctr"/>
          <a:r>
            <a:rPr lang="es-MX" sz="1200">
              <a:solidFill>
                <a:schemeClr val="tx1">
                  <a:lumMod val="75000"/>
                  <a:lumOff val="25000"/>
                </a:schemeClr>
              </a:solidFill>
              <a:latin typeface="Century Gothic" panose="020B0502020202020204" pitchFamily="34" charset="0"/>
            </a:rPr>
            <a:t>Seguinte</a:t>
          </a:r>
        </a:p>
      </xdr:txBody>
    </xdr:sp>
    <xdr:clientData/>
  </xdr:twoCellAnchor>
  <xdr:twoCellAnchor>
    <xdr:from>
      <xdr:col>17</xdr:col>
      <xdr:colOff>307258</xdr:colOff>
      <xdr:row>1</xdr:row>
      <xdr:rowOff>476495</xdr:rowOff>
    </xdr:from>
    <xdr:to>
      <xdr:col>17</xdr:col>
      <xdr:colOff>1311466</xdr:colOff>
      <xdr:row>2</xdr:row>
      <xdr:rowOff>221557</xdr:rowOff>
    </xdr:to>
    <xdr:sp macro="" textlink="">
      <xdr:nvSpPr>
        <xdr:cNvPr id="6" name="TextBox 22">
          <a:extLst>
            <a:ext uri="{FF2B5EF4-FFF2-40B4-BE49-F238E27FC236}">
              <a16:creationId xmlns:a16="http://schemas.microsoft.com/office/drawing/2014/main" id="{BC8F850B-40B4-404F-BA1C-A198E82EEDA7}"/>
            </a:ext>
          </a:extLst>
        </xdr:cNvPr>
        <xdr:cNvSpPr txBox="1"/>
      </xdr:nvSpPr>
      <xdr:spPr>
        <a:xfrm>
          <a:off x="16404508" y="619370"/>
          <a:ext cx="1004208" cy="297512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algn="ctr"/>
          <a:r>
            <a:rPr lang="es-MX" sz="1200">
              <a:solidFill>
                <a:schemeClr val="tx1">
                  <a:lumMod val="75000"/>
                  <a:lumOff val="25000"/>
                </a:schemeClr>
              </a:solidFill>
              <a:latin typeface="Century Gothic" panose="020B0502020202020204" pitchFamily="34" charset="0"/>
            </a:rPr>
            <a:t>Anterior</a:t>
          </a:r>
        </a:p>
      </xdr:txBody>
    </xdr:sp>
    <xdr:clientData/>
  </xdr:twoCellAnchor>
  <xdr:twoCellAnchor>
    <xdr:from>
      <xdr:col>18</xdr:col>
      <xdr:colOff>730442</xdr:colOff>
      <xdr:row>0</xdr:row>
      <xdr:rowOff>101773</xdr:rowOff>
    </xdr:from>
    <xdr:to>
      <xdr:col>18</xdr:col>
      <xdr:colOff>1111442</xdr:colOff>
      <xdr:row>1</xdr:row>
      <xdr:rowOff>446563</xdr:rowOff>
    </xdr:to>
    <xdr:sp macro="" textlink="">
      <xdr:nvSpPr>
        <xdr:cNvPr id="7" name="Isosceles Triangle 23">
          <a:extLst>
            <a:ext uri="{FF2B5EF4-FFF2-40B4-BE49-F238E27FC236}">
              <a16:creationId xmlns:a16="http://schemas.microsoft.com/office/drawing/2014/main" id="{17C89579-8A02-4767-879E-6BFAE0B979EA}"/>
            </a:ext>
          </a:extLst>
        </xdr:cNvPr>
        <xdr:cNvSpPr/>
      </xdr:nvSpPr>
      <xdr:spPr>
        <a:xfrm rot="5400000">
          <a:off x="18307884" y="155106"/>
          <a:ext cx="487665" cy="381000"/>
        </a:xfrm>
        <a:prstGeom prst="triangle">
          <a:avLst/>
        </a:prstGeom>
        <a:solidFill>
          <a:schemeClr val="tx1">
            <a:lumMod val="75000"/>
            <a:lumOff val="25000"/>
          </a:schemeClr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marL="0" indent="0" algn="l"/>
          <a:endParaRPr lang="es-MX" sz="1100">
            <a:solidFill>
              <a:schemeClr val="lt1"/>
            </a:solidFill>
            <a:latin typeface="+mn-lt"/>
            <a:ea typeface="+mn-ea"/>
            <a:cs typeface="+mn-cs"/>
          </a:endParaRPr>
        </a:p>
      </xdr:txBody>
    </xdr:sp>
    <xdr:clientData/>
  </xdr:twoCellAnchor>
  <xdr:twoCellAnchor>
    <xdr:from>
      <xdr:col>17</xdr:col>
      <xdr:colOff>603277</xdr:colOff>
      <xdr:row>0</xdr:row>
      <xdr:rowOff>135420</xdr:rowOff>
    </xdr:from>
    <xdr:to>
      <xdr:col>17</xdr:col>
      <xdr:colOff>984277</xdr:colOff>
      <xdr:row>1</xdr:row>
      <xdr:rowOff>480210</xdr:rowOff>
    </xdr:to>
    <xdr:sp macro="" textlink="">
      <xdr:nvSpPr>
        <xdr:cNvPr id="8" name="Isosceles Triangle 25">
          <a:extLst>
            <a:ext uri="{FF2B5EF4-FFF2-40B4-BE49-F238E27FC236}">
              <a16:creationId xmlns:a16="http://schemas.microsoft.com/office/drawing/2014/main" id="{18C1E89D-32C7-4810-B623-D1A5F218B86D}"/>
            </a:ext>
          </a:extLst>
        </xdr:cNvPr>
        <xdr:cNvSpPr/>
      </xdr:nvSpPr>
      <xdr:spPr>
        <a:xfrm rot="16200000">
          <a:off x="16647194" y="188753"/>
          <a:ext cx="487665" cy="381000"/>
        </a:xfrm>
        <a:prstGeom prst="triangle">
          <a:avLst/>
        </a:prstGeom>
        <a:solidFill>
          <a:schemeClr val="tx1">
            <a:lumMod val="75000"/>
            <a:lumOff val="25000"/>
          </a:schemeClr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marL="0" indent="0" algn="l"/>
          <a:endParaRPr lang="es-MX" sz="1100">
            <a:solidFill>
              <a:schemeClr val="lt1"/>
            </a:solidFill>
            <a:latin typeface="+mn-lt"/>
            <a:ea typeface="+mn-ea"/>
            <a:cs typeface="+mn-cs"/>
          </a:endParaRPr>
        </a:p>
      </xdr:txBody>
    </xdr:sp>
    <xdr:clientData/>
  </xdr:twoCellAnchor>
  <xdr:twoCellAnchor>
    <xdr:from>
      <xdr:col>10</xdr:col>
      <xdr:colOff>0</xdr:colOff>
      <xdr:row>1</xdr:row>
      <xdr:rowOff>0</xdr:rowOff>
    </xdr:from>
    <xdr:to>
      <xdr:col>11</xdr:col>
      <xdr:colOff>369938</xdr:colOff>
      <xdr:row>1</xdr:row>
      <xdr:rowOff>293124</xdr:rowOff>
    </xdr:to>
    <xdr:sp macro="" textlink="">
      <xdr:nvSpPr>
        <xdr:cNvPr id="9" name="Retângulo 8">
          <a:hlinkClick xmlns:r="http://schemas.openxmlformats.org/officeDocument/2006/relationships" r:id="rId5"/>
          <a:extLst>
            <a:ext uri="{FF2B5EF4-FFF2-40B4-BE49-F238E27FC236}">
              <a16:creationId xmlns:a16="http://schemas.microsoft.com/office/drawing/2014/main" id="{99ED9B1F-815A-4870-8AD5-49461A7C2153}"/>
            </a:ext>
          </a:extLst>
        </xdr:cNvPr>
        <xdr:cNvSpPr/>
      </xdr:nvSpPr>
      <xdr:spPr>
        <a:xfrm>
          <a:off x="5362575" y="142875"/>
          <a:ext cx="1903463" cy="293124"/>
        </a:xfrm>
        <a:prstGeom prst="rect">
          <a:avLst/>
        </a:prstGeom>
        <a:solidFill>
          <a:schemeClr val="bg1"/>
        </a:solidFill>
        <a:ln>
          <a:solidFill>
            <a:schemeClr val="bg2">
              <a:lumMod val="75000"/>
            </a:schemeClr>
          </a:solidFill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ctr"/>
          <a:r>
            <a:rPr lang="pt-BR" sz="1600" b="1">
              <a:solidFill>
                <a:sysClr val="windowText" lastClr="000000"/>
              </a:solidFill>
              <a:latin typeface="Century Gothic" panose="020B0502020202020204" pitchFamily="34" charset="0"/>
            </a:rPr>
            <a:t>INSTRUÇÕES</a:t>
          </a:r>
        </a:p>
      </xdr:txBody>
    </xdr:sp>
    <xdr:clientData/>
  </xdr:twoCellAnchor>
  <xdr:twoCellAnchor>
    <xdr:from>
      <xdr:col>10</xdr:col>
      <xdr:colOff>171450</xdr:colOff>
      <xdr:row>1</xdr:row>
      <xdr:rowOff>381000</xdr:rowOff>
    </xdr:from>
    <xdr:to>
      <xdr:col>10</xdr:col>
      <xdr:colOff>1371600</xdr:colOff>
      <xdr:row>4</xdr:row>
      <xdr:rowOff>133350</xdr:rowOff>
    </xdr:to>
    <xdr:grpSp>
      <xdr:nvGrpSpPr>
        <xdr:cNvPr id="10" name="Agrupar 9">
          <a:hlinkClick xmlns:r="http://schemas.openxmlformats.org/officeDocument/2006/relationships" r:id="rId6"/>
          <a:extLst>
            <a:ext uri="{FF2B5EF4-FFF2-40B4-BE49-F238E27FC236}">
              <a16:creationId xmlns:a16="http://schemas.microsoft.com/office/drawing/2014/main" id="{0F1063A0-C9C2-4CE5-A099-9A55F7949392}"/>
            </a:ext>
          </a:extLst>
        </xdr:cNvPr>
        <xdr:cNvGrpSpPr/>
      </xdr:nvGrpSpPr>
      <xdr:grpSpPr>
        <a:xfrm>
          <a:off x="5810250" y="520700"/>
          <a:ext cx="1200150" cy="1009650"/>
          <a:chOff x="5155045" y="476250"/>
          <a:chExt cx="909205" cy="829829"/>
        </a:xfrm>
      </xdr:grpSpPr>
      <xdr:sp macro="" textlink="">
        <xdr:nvSpPr>
          <xdr:cNvPr id="11" name="Elipse 10">
            <a:extLst>
              <a:ext uri="{FF2B5EF4-FFF2-40B4-BE49-F238E27FC236}">
                <a16:creationId xmlns:a16="http://schemas.microsoft.com/office/drawing/2014/main" id="{33D3AF5F-39A3-E9F5-DDFD-AE3E092275FE}"/>
              </a:ext>
            </a:extLst>
          </xdr:cNvPr>
          <xdr:cNvSpPr/>
        </xdr:nvSpPr>
        <xdr:spPr>
          <a:xfrm>
            <a:off x="5155045" y="476250"/>
            <a:ext cx="909205" cy="829829"/>
          </a:xfrm>
          <a:prstGeom prst="ellipse">
            <a:avLst/>
          </a:prstGeom>
          <a:solidFill>
            <a:schemeClr val="bg1"/>
          </a:solidFill>
          <a:ln>
            <a:noFill/>
          </a:ln>
          <a:effectLst>
            <a:outerShdw blurRad="63500" sx="102000" sy="102000" algn="ctr" rotWithShape="0">
              <a:prstClr val="black">
                <a:alpha val="40000"/>
              </a:prstClr>
            </a:outerShdw>
          </a:effectLst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b"/>
          <a:lstStyle/>
          <a:p>
            <a:pPr lvl="0" algn="ctr"/>
            <a:endParaRPr lang="pt-BR" sz="1100">
              <a:latin typeface="Century Gothic" panose="020B0502020202020204" pitchFamily="34" charset="0"/>
            </a:endParaRPr>
          </a:p>
        </xdr:txBody>
      </xdr:sp>
      <xdr:pic>
        <xdr:nvPicPr>
          <xdr:cNvPr id="12" name="Imagem 11">
            <a:extLst>
              <a:ext uri="{FF2B5EF4-FFF2-40B4-BE49-F238E27FC236}">
                <a16:creationId xmlns:a16="http://schemas.microsoft.com/office/drawing/2014/main" id="{35CE9833-B444-4044-9990-BA15673FC816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7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5207001" y="476250"/>
            <a:ext cx="779328" cy="777875"/>
          </a:xfrm>
          <a:prstGeom prst="rect">
            <a:avLst/>
          </a:prstGeom>
        </xdr:spPr>
      </xdr:pic>
    </xdr:grpSp>
    <xdr:clientData/>
  </xdr:twoCellAnchor>
  <xdr:twoCellAnchor editAs="oneCell">
    <xdr:from>
      <xdr:col>10</xdr:col>
      <xdr:colOff>0</xdr:colOff>
      <xdr:row>27</xdr:row>
      <xdr:rowOff>0</xdr:rowOff>
    </xdr:from>
    <xdr:to>
      <xdr:col>11</xdr:col>
      <xdr:colOff>1112397</xdr:colOff>
      <xdr:row>31</xdr:row>
      <xdr:rowOff>114300</xdr:rowOff>
    </xdr:to>
    <xdr:pic>
      <xdr:nvPicPr>
        <xdr:cNvPr id="16" name="Imagem 12">
          <a:extLst>
            <a:ext uri="{FF2B5EF4-FFF2-40B4-BE49-F238E27FC236}">
              <a16:creationId xmlns:a16="http://schemas.microsoft.com/office/drawing/2014/main" id="{B5941A49-67E9-4037-8C12-D69100B0965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5429250" y="13468350"/>
          <a:ext cx="2645922" cy="1028700"/>
        </a:xfrm>
        <a:prstGeom prst="rect">
          <a:avLst/>
        </a:prstGeom>
      </xdr:spPr>
    </xdr:pic>
    <xdr:clientData/>
  </xdr:twoCellAnchor>
  <xdr:twoCellAnchor editAs="oneCell">
    <xdr:from>
      <xdr:col>10</xdr:col>
      <xdr:colOff>57151</xdr:colOff>
      <xdr:row>33</xdr:row>
      <xdr:rowOff>2</xdr:rowOff>
    </xdr:from>
    <xdr:to>
      <xdr:col>12</xdr:col>
      <xdr:colOff>781050</xdr:colOff>
      <xdr:row>37</xdr:row>
      <xdr:rowOff>144512</xdr:rowOff>
    </xdr:to>
    <xdr:pic>
      <xdr:nvPicPr>
        <xdr:cNvPr id="14" name="Imagem 13">
          <a:extLst>
            <a:ext uri="{FF2B5EF4-FFF2-40B4-BE49-F238E27FC236}">
              <a16:creationId xmlns:a16="http://schemas.microsoft.com/office/drawing/2014/main" id="{24AE9020-899B-DBBF-D8F4-ACD2EECD73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5486401" y="14839952"/>
          <a:ext cx="3809999" cy="1058910"/>
        </a:xfrm>
        <a:prstGeom prst="rect">
          <a:avLst/>
        </a:prstGeom>
      </xdr:spPr>
    </xdr:pic>
    <xdr:clientData/>
  </xdr:twoCellAnchor>
</xdr:wsDr>
</file>

<file path=xl/drawings/drawing73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168992</xdr:colOff>
      <xdr:row>1</xdr:row>
      <xdr:rowOff>76814</xdr:rowOff>
    </xdr:from>
    <xdr:to>
      <xdr:col>2</xdr:col>
      <xdr:colOff>1115684</xdr:colOff>
      <xdr:row>3</xdr:row>
      <xdr:rowOff>264968</xdr:rowOff>
    </xdr:to>
    <xdr:pic>
      <xdr:nvPicPr>
        <xdr:cNvPr id="2" name="Imagem 1">
          <a:extLst>
            <a:ext uri="{FF2B5EF4-FFF2-40B4-BE49-F238E27FC236}">
              <a16:creationId xmlns:a16="http://schemas.microsoft.com/office/drawing/2014/main" id="{740E61C4-A549-4E13-BC73-2E3CE551DA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69042" y="219689"/>
          <a:ext cx="946692" cy="988254"/>
        </a:xfrm>
        <a:prstGeom prst="rect">
          <a:avLst/>
        </a:prstGeom>
      </xdr:spPr>
    </xdr:pic>
    <xdr:clientData/>
  </xdr:twoCellAnchor>
  <xdr:oneCellAnchor>
    <xdr:from>
      <xdr:col>17</xdr:col>
      <xdr:colOff>1223949</xdr:colOff>
      <xdr:row>0</xdr:row>
      <xdr:rowOff>0</xdr:rowOff>
    </xdr:from>
    <xdr:ext cx="646896" cy="677573"/>
    <xdr:pic>
      <xdr:nvPicPr>
        <xdr:cNvPr id="3" name="Gráfico 2" descr="Início com preenchimento sólido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EA80FFDD-58F3-40B4-B05A-AC242DCED2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  <a:ext uri="{96DAC541-7B7A-43D3-8B79-37D633B846F1}">
              <asvg:svgBlip xmlns:asvg="http://schemas.microsoft.com/office/drawing/2016/SVG/main" r:embed="rId4"/>
            </a:ext>
          </a:extLst>
        </a:blip>
        <a:stretch>
          <a:fillRect/>
        </a:stretch>
      </xdr:blipFill>
      <xdr:spPr>
        <a:xfrm>
          <a:off x="17321199" y="0"/>
          <a:ext cx="646896" cy="677573"/>
        </a:xfrm>
        <a:prstGeom prst="rect">
          <a:avLst/>
        </a:prstGeom>
      </xdr:spPr>
    </xdr:pic>
    <xdr:clientData/>
  </xdr:oneCellAnchor>
  <xdr:twoCellAnchor>
    <xdr:from>
      <xdr:col>17</xdr:col>
      <xdr:colOff>1077423</xdr:colOff>
      <xdr:row>1</xdr:row>
      <xdr:rowOff>473774</xdr:rowOff>
    </xdr:from>
    <xdr:to>
      <xdr:col>18</xdr:col>
      <xdr:colOff>465102</xdr:colOff>
      <xdr:row>2</xdr:row>
      <xdr:rowOff>188024</xdr:rowOff>
    </xdr:to>
    <xdr:sp macro="" textlink="">
      <xdr:nvSpPr>
        <xdr:cNvPr id="4" name="TextBox 18">
          <a:extLst>
            <a:ext uri="{FF2B5EF4-FFF2-40B4-BE49-F238E27FC236}">
              <a16:creationId xmlns:a16="http://schemas.microsoft.com/office/drawing/2014/main" id="{A38D01A4-4A69-4E76-86FD-A81B620089A4}"/>
            </a:ext>
          </a:extLst>
        </xdr:cNvPr>
        <xdr:cNvSpPr txBox="1"/>
      </xdr:nvSpPr>
      <xdr:spPr>
        <a:xfrm>
          <a:off x="17174673" y="616649"/>
          <a:ext cx="921204" cy="26670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algn="ctr"/>
          <a:r>
            <a:rPr lang="es-MX" sz="1200">
              <a:solidFill>
                <a:schemeClr val="tx1">
                  <a:lumMod val="75000"/>
                  <a:lumOff val="25000"/>
                </a:schemeClr>
              </a:solidFill>
              <a:latin typeface="Century Gothic" panose="020B0502020202020204" pitchFamily="34" charset="0"/>
            </a:rPr>
            <a:t>Inicio</a:t>
          </a:r>
        </a:p>
      </xdr:txBody>
    </xdr:sp>
    <xdr:clientData/>
  </xdr:twoCellAnchor>
  <xdr:twoCellAnchor>
    <xdr:from>
      <xdr:col>18</xdr:col>
      <xdr:colOff>331751</xdr:colOff>
      <xdr:row>1</xdr:row>
      <xdr:rowOff>487381</xdr:rowOff>
    </xdr:from>
    <xdr:to>
      <xdr:col>18</xdr:col>
      <xdr:colOff>1335959</xdr:colOff>
      <xdr:row>2</xdr:row>
      <xdr:rowOff>232443</xdr:rowOff>
    </xdr:to>
    <xdr:sp macro="" textlink="">
      <xdr:nvSpPr>
        <xdr:cNvPr id="5" name="TextBox 19">
          <a:extLst>
            <a:ext uri="{FF2B5EF4-FFF2-40B4-BE49-F238E27FC236}">
              <a16:creationId xmlns:a16="http://schemas.microsoft.com/office/drawing/2014/main" id="{30B5963D-952A-405B-B6EA-C4AC55346B1A}"/>
            </a:ext>
          </a:extLst>
        </xdr:cNvPr>
        <xdr:cNvSpPr txBox="1"/>
      </xdr:nvSpPr>
      <xdr:spPr>
        <a:xfrm>
          <a:off x="17962526" y="630256"/>
          <a:ext cx="1004208" cy="297512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algn="ctr"/>
          <a:r>
            <a:rPr lang="es-MX" sz="1200">
              <a:solidFill>
                <a:schemeClr val="tx1">
                  <a:lumMod val="75000"/>
                  <a:lumOff val="25000"/>
                </a:schemeClr>
              </a:solidFill>
              <a:latin typeface="Century Gothic" panose="020B0502020202020204" pitchFamily="34" charset="0"/>
            </a:rPr>
            <a:t>Seguinte</a:t>
          </a:r>
        </a:p>
      </xdr:txBody>
    </xdr:sp>
    <xdr:clientData/>
  </xdr:twoCellAnchor>
  <xdr:twoCellAnchor>
    <xdr:from>
      <xdr:col>17</xdr:col>
      <xdr:colOff>307258</xdr:colOff>
      <xdr:row>1</xdr:row>
      <xdr:rowOff>476495</xdr:rowOff>
    </xdr:from>
    <xdr:to>
      <xdr:col>17</xdr:col>
      <xdr:colOff>1311466</xdr:colOff>
      <xdr:row>2</xdr:row>
      <xdr:rowOff>221557</xdr:rowOff>
    </xdr:to>
    <xdr:sp macro="" textlink="">
      <xdr:nvSpPr>
        <xdr:cNvPr id="6" name="TextBox 22">
          <a:extLst>
            <a:ext uri="{FF2B5EF4-FFF2-40B4-BE49-F238E27FC236}">
              <a16:creationId xmlns:a16="http://schemas.microsoft.com/office/drawing/2014/main" id="{27D64B58-7EF0-4438-B785-DD070B63D4A1}"/>
            </a:ext>
          </a:extLst>
        </xdr:cNvPr>
        <xdr:cNvSpPr txBox="1"/>
      </xdr:nvSpPr>
      <xdr:spPr>
        <a:xfrm>
          <a:off x="16404508" y="619370"/>
          <a:ext cx="1004208" cy="297512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algn="ctr"/>
          <a:r>
            <a:rPr lang="es-MX" sz="1200">
              <a:solidFill>
                <a:schemeClr val="tx1">
                  <a:lumMod val="75000"/>
                  <a:lumOff val="25000"/>
                </a:schemeClr>
              </a:solidFill>
              <a:latin typeface="Century Gothic" panose="020B0502020202020204" pitchFamily="34" charset="0"/>
            </a:rPr>
            <a:t>Anterior</a:t>
          </a:r>
        </a:p>
      </xdr:txBody>
    </xdr:sp>
    <xdr:clientData/>
  </xdr:twoCellAnchor>
  <xdr:twoCellAnchor>
    <xdr:from>
      <xdr:col>18</xdr:col>
      <xdr:colOff>730442</xdr:colOff>
      <xdr:row>0</xdr:row>
      <xdr:rowOff>101773</xdr:rowOff>
    </xdr:from>
    <xdr:to>
      <xdr:col>18</xdr:col>
      <xdr:colOff>1111442</xdr:colOff>
      <xdr:row>1</xdr:row>
      <xdr:rowOff>446563</xdr:rowOff>
    </xdr:to>
    <xdr:sp macro="" textlink="">
      <xdr:nvSpPr>
        <xdr:cNvPr id="7" name="Isosceles Triangle 23">
          <a:hlinkClick xmlns:r="http://schemas.openxmlformats.org/officeDocument/2006/relationships" r:id="rId5"/>
          <a:extLst>
            <a:ext uri="{FF2B5EF4-FFF2-40B4-BE49-F238E27FC236}">
              <a16:creationId xmlns:a16="http://schemas.microsoft.com/office/drawing/2014/main" id="{6DDD8C0F-2F87-4149-8C2F-F56A7191781C}"/>
            </a:ext>
          </a:extLst>
        </xdr:cNvPr>
        <xdr:cNvSpPr/>
      </xdr:nvSpPr>
      <xdr:spPr>
        <a:xfrm rot="5400000">
          <a:off x="18307884" y="155106"/>
          <a:ext cx="487665" cy="381000"/>
        </a:xfrm>
        <a:prstGeom prst="triangle">
          <a:avLst/>
        </a:prstGeom>
        <a:solidFill>
          <a:schemeClr val="tx1">
            <a:lumMod val="75000"/>
            <a:lumOff val="25000"/>
          </a:schemeClr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marL="0" indent="0" algn="l"/>
          <a:endParaRPr lang="es-MX" sz="1100">
            <a:solidFill>
              <a:schemeClr val="lt1"/>
            </a:solidFill>
            <a:latin typeface="+mn-lt"/>
            <a:ea typeface="+mn-ea"/>
            <a:cs typeface="+mn-cs"/>
          </a:endParaRPr>
        </a:p>
      </xdr:txBody>
    </xdr:sp>
    <xdr:clientData/>
  </xdr:twoCellAnchor>
  <xdr:twoCellAnchor>
    <xdr:from>
      <xdr:col>17</xdr:col>
      <xdr:colOff>603277</xdr:colOff>
      <xdr:row>0</xdr:row>
      <xdr:rowOff>135420</xdr:rowOff>
    </xdr:from>
    <xdr:to>
      <xdr:col>17</xdr:col>
      <xdr:colOff>984277</xdr:colOff>
      <xdr:row>1</xdr:row>
      <xdr:rowOff>480210</xdr:rowOff>
    </xdr:to>
    <xdr:sp macro="" textlink="">
      <xdr:nvSpPr>
        <xdr:cNvPr id="8" name="Isosceles Triangle 25">
          <a:hlinkClick xmlns:r="http://schemas.openxmlformats.org/officeDocument/2006/relationships" r:id="rId6"/>
          <a:extLst>
            <a:ext uri="{FF2B5EF4-FFF2-40B4-BE49-F238E27FC236}">
              <a16:creationId xmlns:a16="http://schemas.microsoft.com/office/drawing/2014/main" id="{629E60D9-DCCA-4746-81AD-8C433C93D30B}"/>
            </a:ext>
          </a:extLst>
        </xdr:cNvPr>
        <xdr:cNvSpPr/>
      </xdr:nvSpPr>
      <xdr:spPr>
        <a:xfrm rot="16200000">
          <a:off x="16647194" y="188753"/>
          <a:ext cx="487665" cy="381000"/>
        </a:xfrm>
        <a:prstGeom prst="triangle">
          <a:avLst/>
        </a:prstGeom>
        <a:solidFill>
          <a:schemeClr val="tx1">
            <a:lumMod val="75000"/>
            <a:lumOff val="25000"/>
          </a:schemeClr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marL="0" indent="0" algn="l"/>
          <a:endParaRPr lang="es-MX" sz="1100">
            <a:solidFill>
              <a:schemeClr val="lt1"/>
            </a:solidFill>
            <a:latin typeface="+mn-lt"/>
            <a:ea typeface="+mn-ea"/>
            <a:cs typeface="+mn-cs"/>
          </a:endParaRPr>
        </a:p>
      </xdr:txBody>
    </xdr:sp>
    <xdr:clientData/>
  </xdr:twoCellAnchor>
  <xdr:twoCellAnchor>
    <xdr:from>
      <xdr:col>10</xdr:col>
      <xdr:colOff>0</xdr:colOff>
      <xdr:row>1</xdr:row>
      <xdr:rowOff>0</xdr:rowOff>
    </xdr:from>
    <xdr:to>
      <xdr:col>11</xdr:col>
      <xdr:colOff>369938</xdr:colOff>
      <xdr:row>1</xdr:row>
      <xdr:rowOff>293124</xdr:rowOff>
    </xdr:to>
    <xdr:sp macro="" textlink="">
      <xdr:nvSpPr>
        <xdr:cNvPr id="9" name="Retângulo 8">
          <a:hlinkClick xmlns:r="http://schemas.openxmlformats.org/officeDocument/2006/relationships" r:id="rId7"/>
          <a:extLst>
            <a:ext uri="{FF2B5EF4-FFF2-40B4-BE49-F238E27FC236}">
              <a16:creationId xmlns:a16="http://schemas.microsoft.com/office/drawing/2014/main" id="{3365D4D9-1042-44BE-8BA8-826C1FB9996E}"/>
            </a:ext>
          </a:extLst>
        </xdr:cNvPr>
        <xdr:cNvSpPr/>
      </xdr:nvSpPr>
      <xdr:spPr>
        <a:xfrm>
          <a:off x="5362575" y="142875"/>
          <a:ext cx="1903463" cy="293124"/>
        </a:xfrm>
        <a:prstGeom prst="rect">
          <a:avLst/>
        </a:prstGeom>
        <a:solidFill>
          <a:schemeClr val="bg1"/>
        </a:solidFill>
        <a:ln>
          <a:solidFill>
            <a:schemeClr val="bg2">
              <a:lumMod val="75000"/>
            </a:schemeClr>
          </a:solidFill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ctr"/>
          <a:r>
            <a:rPr lang="pt-BR" sz="1600" b="1">
              <a:solidFill>
                <a:sysClr val="windowText" lastClr="000000"/>
              </a:solidFill>
              <a:latin typeface="Century Gothic" panose="020B0502020202020204" pitchFamily="34" charset="0"/>
            </a:rPr>
            <a:t>INSTRUÇÕES</a:t>
          </a:r>
        </a:p>
      </xdr:txBody>
    </xdr:sp>
    <xdr:clientData/>
  </xdr:twoCellAnchor>
  <xdr:twoCellAnchor>
    <xdr:from>
      <xdr:col>10</xdr:col>
      <xdr:colOff>266700</xdr:colOff>
      <xdr:row>1</xdr:row>
      <xdr:rowOff>323850</xdr:rowOff>
    </xdr:from>
    <xdr:to>
      <xdr:col>10</xdr:col>
      <xdr:colOff>1367367</xdr:colOff>
      <xdr:row>4</xdr:row>
      <xdr:rowOff>103717</xdr:rowOff>
    </xdr:to>
    <xdr:grpSp>
      <xdr:nvGrpSpPr>
        <xdr:cNvPr id="10" name="Agrupar 9">
          <a:hlinkClick xmlns:r="http://schemas.openxmlformats.org/officeDocument/2006/relationships" r:id="rId8"/>
          <a:extLst>
            <a:ext uri="{FF2B5EF4-FFF2-40B4-BE49-F238E27FC236}">
              <a16:creationId xmlns:a16="http://schemas.microsoft.com/office/drawing/2014/main" id="{66957CB1-1E61-4BE7-841A-82183520B61F}"/>
            </a:ext>
          </a:extLst>
        </xdr:cNvPr>
        <xdr:cNvGrpSpPr/>
      </xdr:nvGrpSpPr>
      <xdr:grpSpPr>
        <a:xfrm>
          <a:off x="5905500" y="463550"/>
          <a:ext cx="1100667" cy="1037167"/>
          <a:chOff x="5155045" y="476250"/>
          <a:chExt cx="909205" cy="829829"/>
        </a:xfrm>
      </xdr:grpSpPr>
      <xdr:sp macro="" textlink="">
        <xdr:nvSpPr>
          <xdr:cNvPr id="11" name="Elipse 10">
            <a:extLst>
              <a:ext uri="{FF2B5EF4-FFF2-40B4-BE49-F238E27FC236}">
                <a16:creationId xmlns:a16="http://schemas.microsoft.com/office/drawing/2014/main" id="{9B4A0882-6E28-5F7A-B11F-2778C78AAEB0}"/>
              </a:ext>
            </a:extLst>
          </xdr:cNvPr>
          <xdr:cNvSpPr/>
        </xdr:nvSpPr>
        <xdr:spPr>
          <a:xfrm>
            <a:off x="5155045" y="476250"/>
            <a:ext cx="909205" cy="829829"/>
          </a:xfrm>
          <a:prstGeom prst="ellipse">
            <a:avLst/>
          </a:prstGeom>
          <a:solidFill>
            <a:schemeClr val="bg1"/>
          </a:solidFill>
          <a:ln>
            <a:noFill/>
          </a:ln>
          <a:effectLst>
            <a:outerShdw blurRad="63500" sx="102000" sy="102000" algn="ctr" rotWithShape="0">
              <a:prstClr val="black">
                <a:alpha val="40000"/>
              </a:prstClr>
            </a:outerShdw>
          </a:effectLst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b"/>
          <a:lstStyle/>
          <a:p>
            <a:pPr lvl="0" algn="ctr"/>
            <a:endParaRPr lang="pt-BR" sz="1100">
              <a:latin typeface="Century Gothic" panose="020B0502020202020204" pitchFamily="34" charset="0"/>
            </a:endParaRPr>
          </a:p>
        </xdr:txBody>
      </xdr:sp>
      <xdr:pic>
        <xdr:nvPicPr>
          <xdr:cNvPr id="12" name="Imagem 11">
            <a:extLst>
              <a:ext uri="{FF2B5EF4-FFF2-40B4-BE49-F238E27FC236}">
                <a16:creationId xmlns:a16="http://schemas.microsoft.com/office/drawing/2014/main" id="{EA7F2FD2-BCA2-48B4-CB40-AD7C04443704}"/>
              </a:ext>
            </a:extLst>
          </xdr:cNvPr>
          <xdr:cNvPicPr>
            <a:picLocks noChangeAspect="1"/>
          </xdr:cNvPicPr>
        </xdr:nvPicPr>
        <xdr:blipFill rotWithShape="1">
          <a:blip xmlns:r="http://schemas.openxmlformats.org/officeDocument/2006/relationships" r:embed="rId9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 l="20201" t="20238" r="20387" b="22619"/>
          <a:stretch/>
        </xdr:blipFill>
        <xdr:spPr>
          <a:xfrm>
            <a:off x="5270500" y="571500"/>
            <a:ext cx="677995" cy="650875"/>
          </a:xfrm>
          <a:prstGeom prst="rect">
            <a:avLst/>
          </a:prstGeom>
        </xdr:spPr>
      </xdr:pic>
    </xdr:grpSp>
    <xdr:clientData/>
  </xdr:twoCellAnchor>
  <xdr:twoCellAnchor editAs="oneCell">
    <xdr:from>
      <xdr:col>10</xdr:col>
      <xdr:colOff>0</xdr:colOff>
      <xdr:row>27</xdr:row>
      <xdr:rowOff>1</xdr:rowOff>
    </xdr:from>
    <xdr:to>
      <xdr:col>11</xdr:col>
      <xdr:colOff>1373968</xdr:colOff>
      <xdr:row>36</xdr:row>
      <xdr:rowOff>114301</xdr:rowOff>
    </xdr:to>
    <xdr:pic>
      <xdr:nvPicPr>
        <xdr:cNvPr id="13" name="Imagem 12">
          <a:extLst>
            <a:ext uri="{FF2B5EF4-FFF2-40B4-BE49-F238E27FC236}">
              <a16:creationId xmlns:a16="http://schemas.microsoft.com/office/drawing/2014/main" id="{2BE7C972-4A11-E24E-5588-21305C4CDD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5429250" y="13468351"/>
          <a:ext cx="2917018" cy="2171700"/>
        </a:xfrm>
        <a:prstGeom prst="rect">
          <a:avLst/>
        </a:prstGeom>
      </xdr:spPr>
    </xdr:pic>
    <xdr:clientData/>
  </xdr:twoCellAnchor>
  <xdr:twoCellAnchor editAs="oneCell">
    <xdr:from>
      <xdr:col>13</xdr:col>
      <xdr:colOff>0</xdr:colOff>
      <xdr:row>27</xdr:row>
      <xdr:rowOff>0</xdr:rowOff>
    </xdr:from>
    <xdr:to>
      <xdr:col>15</xdr:col>
      <xdr:colOff>430823</xdr:colOff>
      <xdr:row>32</xdr:row>
      <xdr:rowOff>76200</xdr:rowOff>
    </xdr:to>
    <xdr:pic>
      <xdr:nvPicPr>
        <xdr:cNvPr id="14" name="Imagem 13">
          <a:extLst>
            <a:ext uri="{FF2B5EF4-FFF2-40B4-BE49-F238E27FC236}">
              <a16:creationId xmlns:a16="http://schemas.microsoft.com/office/drawing/2014/main" id="{CD0E1AE8-7036-F176-D62C-1A30E299FF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10058400" y="13468350"/>
          <a:ext cx="3516923" cy="1219200"/>
        </a:xfrm>
        <a:prstGeom prst="rect">
          <a:avLst/>
        </a:prstGeom>
      </xdr:spPr>
    </xdr:pic>
    <xdr:clientData/>
  </xdr:twoCellAnchor>
  <xdr:twoCellAnchor editAs="oneCell">
    <xdr:from>
      <xdr:col>18</xdr:col>
      <xdr:colOff>1066801</xdr:colOff>
      <xdr:row>27</xdr:row>
      <xdr:rowOff>19050</xdr:rowOff>
    </xdr:from>
    <xdr:to>
      <xdr:col>21</xdr:col>
      <xdr:colOff>986575</xdr:colOff>
      <xdr:row>36</xdr:row>
      <xdr:rowOff>57150</xdr:rowOff>
    </xdr:to>
    <xdr:pic>
      <xdr:nvPicPr>
        <xdr:cNvPr id="15" name="Imagem 14">
          <a:extLst>
            <a:ext uri="{FF2B5EF4-FFF2-40B4-BE49-F238E27FC236}">
              <a16:creationId xmlns:a16="http://schemas.microsoft.com/office/drawing/2014/main" id="{7893F9BC-A168-37F2-96A6-63794EEDEC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18840451" y="13487400"/>
          <a:ext cx="4548924" cy="2095500"/>
        </a:xfrm>
        <a:prstGeom prst="rect">
          <a:avLst/>
        </a:prstGeom>
      </xdr:spPr>
    </xdr:pic>
    <xdr:clientData/>
  </xdr:twoCellAnchor>
  <xdr:twoCellAnchor editAs="oneCell">
    <xdr:from>
      <xdr:col>16</xdr:col>
      <xdr:colOff>400050</xdr:colOff>
      <xdr:row>27</xdr:row>
      <xdr:rowOff>133351</xdr:rowOff>
    </xdr:from>
    <xdr:to>
      <xdr:col>18</xdr:col>
      <xdr:colOff>647700</xdr:colOff>
      <xdr:row>33</xdr:row>
      <xdr:rowOff>116477</xdr:rowOff>
    </xdr:to>
    <xdr:pic>
      <xdr:nvPicPr>
        <xdr:cNvPr id="16" name="Imagem 15">
          <a:extLst>
            <a:ext uri="{FF2B5EF4-FFF2-40B4-BE49-F238E27FC236}">
              <a16:creationId xmlns:a16="http://schemas.microsoft.com/office/drawing/2014/main" id="{6DCCE2A8-B919-7EA8-DD39-AD9A0A216FC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15087600" y="13601701"/>
          <a:ext cx="3333750" cy="1354726"/>
        </a:xfrm>
        <a:prstGeom prst="rect">
          <a:avLst/>
        </a:prstGeom>
      </xdr:spPr>
    </xdr:pic>
    <xdr:clientData/>
  </xdr:twoCellAnchor>
</xdr:wsDr>
</file>

<file path=xl/drawings/drawing74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168992</xdr:colOff>
      <xdr:row>1</xdr:row>
      <xdr:rowOff>76814</xdr:rowOff>
    </xdr:from>
    <xdr:to>
      <xdr:col>2</xdr:col>
      <xdr:colOff>1115684</xdr:colOff>
      <xdr:row>3</xdr:row>
      <xdr:rowOff>264968</xdr:rowOff>
    </xdr:to>
    <xdr:pic>
      <xdr:nvPicPr>
        <xdr:cNvPr id="2" name="Imagem 1">
          <a:extLst>
            <a:ext uri="{FF2B5EF4-FFF2-40B4-BE49-F238E27FC236}">
              <a16:creationId xmlns:a16="http://schemas.microsoft.com/office/drawing/2014/main" id="{208A507C-E2DB-485F-96EF-D177BDF441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69042" y="219689"/>
          <a:ext cx="946692" cy="988254"/>
        </a:xfrm>
        <a:prstGeom prst="rect">
          <a:avLst/>
        </a:prstGeom>
      </xdr:spPr>
    </xdr:pic>
    <xdr:clientData/>
  </xdr:twoCellAnchor>
  <xdr:oneCellAnchor>
    <xdr:from>
      <xdr:col>17</xdr:col>
      <xdr:colOff>1223949</xdr:colOff>
      <xdr:row>0</xdr:row>
      <xdr:rowOff>0</xdr:rowOff>
    </xdr:from>
    <xdr:ext cx="646896" cy="677573"/>
    <xdr:pic>
      <xdr:nvPicPr>
        <xdr:cNvPr id="3" name="Gráfico 2" descr="Início com preenchimento sólido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130C53E0-D47B-48A2-B3A1-C77E79CD2A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  <a:ext uri="{96DAC541-7B7A-43D3-8B79-37D633B846F1}">
              <asvg:svgBlip xmlns:asvg="http://schemas.microsoft.com/office/drawing/2016/SVG/main" r:embed="rId4"/>
            </a:ext>
          </a:extLst>
        </a:blip>
        <a:stretch>
          <a:fillRect/>
        </a:stretch>
      </xdr:blipFill>
      <xdr:spPr>
        <a:xfrm>
          <a:off x="17321199" y="0"/>
          <a:ext cx="646896" cy="677573"/>
        </a:xfrm>
        <a:prstGeom prst="rect">
          <a:avLst/>
        </a:prstGeom>
      </xdr:spPr>
    </xdr:pic>
    <xdr:clientData/>
  </xdr:oneCellAnchor>
  <xdr:twoCellAnchor>
    <xdr:from>
      <xdr:col>17</xdr:col>
      <xdr:colOff>1077423</xdr:colOff>
      <xdr:row>1</xdr:row>
      <xdr:rowOff>473774</xdr:rowOff>
    </xdr:from>
    <xdr:to>
      <xdr:col>18</xdr:col>
      <xdr:colOff>465102</xdr:colOff>
      <xdr:row>2</xdr:row>
      <xdr:rowOff>188024</xdr:rowOff>
    </xdr:to>
    <xdr:sp macro="" textlink="">
      <xdr:nvSpPr>
        <xdr:cNvPr id="4" name="TextBox 18">
          <a:extLst>
            <a:ext uri="{FF2B5EF4-FFF2-40B4-BE49-F238E27FC236}">
              <a16:creationId xmlns:a16="http://schemas.microsoft.com/office/drawing/2014/main" id="{F41C4C25-D7AA-49ED-B2B7-967C2D1DC302}"/>
            </a:ext>
          </a:extLst>
        </xdr:cNvPr>
        <xdr:cNvSpPr txBox="1"/>
      </xdr:nvSpPr>
      <xdr:spPr>
        <a:xfrm>
          <a:off x="17174673" y="616649"/>
          <a:ext cx="921204" cy="26670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algn="ctr"/>
          <a:r>
            <a:rPr lang="es-MX" sz="1200">
              <a:solidFill>
                <a:schemeClr val="tx1">
                  <a:lumMod val="75000"/>
                  <a:lumOff val="25000"/>
                </a:schemeClr>
              </a:solidFill>
              <a:latin typeface="Century Gothic" panose="020B0502020202020204" pitchFamily="34" charset="0"/>
            </a:rPr>
            <a:t>Inicio</a:t>
          </a:r>
        </a:p>
      </xdr:txBody>
    </xdr:sp>
    <xdr:clientData/>
  </xdr:twoCellAnchor>
  <xdr:twoCellAnchor>
    <xdr:from>
      <xdr:col>18</xdr:col>
      <xdr:colOff>331751</xdr:colOff>
      <xdr:row>1</xdr:row>
      <xdr:rowOff>487381</xdr:rowOff>
    </xdr:from>
    <xdr:to>
      <xdr:col>18</xdr:col>
      <xdr:colOff>1335959</xdr:colOff>
      <xdr:row>2</xdr:row>
      <xdr:rowOff>232443</xdr:rowOff>
    </xdr:to>
    <xdr:sp macro="" textlink="">
      <xdr:nvSpPr>
        <xdr:cNvPr id="5" name="TextBox 19">
          <a:extLst>
            <a:ext uri="{FF2B5EF4-FFF2-40B4-BE49-F238E27FC236}">
              <a16:creationId xmlns:a16="http://schemas.microsoft.com/office/drawing/2014/main" id="{8DAB0736-FC70-4771-B2C6-F8826B8D9443}"/>
            </a:ext>
          </a:extLst>
        </xdr:cNvPr>
        <xdr:cNvSpPr txBox="1"/>
      </xdr:nvSpPr>
      <xdr:spPr>
        <a:xfrm>
          <a:off x="17962526" y="630256"/>
          <a:ext cx="1004208" cy="297512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algn="ctr"/>
          <a:r>
            <a:rPr lang="es-MX" sz="1200">
              <a:solidFill>
                <a:schemeClr val="tx1">
                  <a:lumMod val="75000"/>
                  <a:lumOff val="25000"/>
                </a:schemeClr>
              </a:solidFill>
              <a:latin typeface="Century Gothic" panose="020B0502020202020204" pitchFamily="34" charset="0"/>
            </a:rPr>
            <a:t>Seguinte</a:t>
          </a:r>
        </a:p>
      </xdr:txBody>
    </xdr:sp>
    <xdr:clientData/>
  </xdr:twoCellAnchor>
  <xdr:twoCellAnchor>
    <xdr:from>
      <xdr:col>17</xdr:col>
      <xdr:colOff>307258</xdr:colOff>
      <xdr:row>1</xdr:row>
      <xdr:rowOff>476495</xdr:rowOff>
    </xdr:from>
    <xdr:to>
      <xdr:col>17</xdr:col>
      <xdr:colOff>1311466</xdr:colOff>
      <xdr:row>2</xdr:row>
      <xdr:rowOff>221557</xdr:rowOff>
    </xdr:to>
    <xdr:sp macro="" textlink="">
      <xdr:nvSpPr>
        <xdr:cNvPr id="6" name="TextBox 22">
          <a:extLst>
            <a:ext uri="{FF2B5EF4-FFF2-40B4-BE49-F238E27FC236}">
              <a16:creationId xmlns:a16="http://schemas.microsoft.com/office/drawing/2014/main" id="{AD43EAA8-6367-4A45-8932-8FCEA78CB9C3}"/>
            </a:ext>
          </a:extLst>
        </xdr:cNvPr>
        <xdr:cNvSpPr txBox="1"/>
      </xdr:nvSpPr>
      <xdr:spPr>
        <a:xfrm>
          <a:off x="16404508" y="619370"/>
          <a:ext cx="1004208" cy="297512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algn="ctr"/>
          <a:r>
            <a:rPr lang="es-MX" sz="1200">
              <a:solidFill>
                <a:schemeClr val="tx1">
                  <a:lumMod val="75000"/>
                  <a:lumOff val="25000"/>
                </a:schemeClr>
              </a:solidFill>
              <a:latin typeface="Century Gothic" panose="020B0502020202020204" pitchFamily="34" charset="0"/>
            </a:rPr>
            <a:t>Anterior</a:t>
          </a:r>
        </a:p>
      </xdr:txBody>
    </xdr:sp>
    <xdr:clientData/>
  </xdr:twoCellAnchor>
  <xdr:twoCellAnchor>
    <xdr:from>
      <xdr:col>18</xdr:col>
      <xdr:colOff>730442</xdr:colOff>
      <xdr:row>0</xdr:row>
      <xdr:rowOff>101773</xdr:rowOff>
    </xdr:from>
    <xdr:to>
      <xdr:col>18</xdr:col>
      <xdr:colOff>1111442</xdr:colOff>
      <xdr:row>1</xdr:row>
      <xdr:rowOff>446563</xdr:rowOff>
    </xdr:to>
    <xdr:sp macro="" textlink="">
      <xdr:nvSpPr>
        <xdr:cNvPr id="7" name="Isosceles Triangle 23">
          <a:hlinkClick xmlns:r="http://schemas.openxmlformats.org/officeDocument/2006/relationships" r:id="rId5"/>
          <a:extLst>
            <a:ext uri="{FF2B5EF4-FFF2-40B4-BE49-F238E27FC236}">
              <a16:creationId xmlns:a16="http://schemas.microsoft.com/office/drawing/2014/main" id="{A4B66780-2226-434A-AA98-6A4319D39F97}"/>
            </a:ext>
          </a:extLst>
        </xdr:cNvPr>
        <xdr:cNvSpPr/>
      </xdr:nvSpPr>
      <xdr:spPr>
        <a:xfrm rot="5400000">
          <a:off x="18307884" y="155106"/>
          <a:ext cx="487665" cy="381000"/>
        </a:xfrm>
        <a:prstGeom prst="triangle">
          <a:avLst/>
        </a:prstGeom>
        <a:solidFill>
          <a:schemeClr val="tx1">
            <a:lumMod val="75000"/>
            <a:lumOff val="25000"/>
          </a:schemeClr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marL="0" indent="0" algn="l"/>
          <a:endParaRPr lang="es-MX" sz="1100">
            <a:solidFill>
              <a:schemeClr val="lt1"/>
            </a:solidFill>
            <a:latin typeface="+mn-lt"/>
            <a:ea typeface="+mn-ea"/>
            <a:cs typeface="+mn-cs"/>
          </a:endParaRPr>
        </a:p>
      </xdr:txBody>
    </xdr:sp>
    <xdr:clientData/>
  </xdr:twoCellAnchor>
  <xdr:twoCellAnchor>
    <xdr:from>
      <xdr:col>17</xdr:col>
      <xdr:colOff>603277</xdr:colOff>
      <xdr:row>0</xdr:row>
      <xdr:rowOff>135420</xdr:rowOff>
    </xdr:from>
    <xdr:to>
      <xdr:col>17</xdr:col>
      <xdr:colOff>984277</xdr:colOff>
      <xdr:row>1</xdr:row>
      <xdr:rowOff>480210</xdr:rowOff>
    </xdr:to>
    <xdr:sp macro="" textlink="">
      <xdr:nvSpPr>
        <xdr:cNvPr id="8" name="Isosceles Triangle 25">
          <a:hlinkClick xmlns:r="http://schemas.openxmlformats.org/officeDocument/2006/relationships" r:id="rId6"/>
          <a:extLst>
            <a:ext uri="{FF2B5EF4-FFF2-40B4-BE49-F238E27FC236}">
              <a16:creationId xmlns:a16="http://schemas.microsoft.com/office/drawing/2014/main" id="{3B8AAC76-6EAC-4521-B07E-8998E5EAC32F}"/>
            </a:ext>
          </a:extLst>
        </xdr:cNvPr>
        <xdr:cNvSpPr/>
      </xdr:nvSpPr>
      <xdr:spPr>
        <a:xfrm rot="16200000">
          <a:off x="16647194" y="188753"/>
          <a:ext cx="487665" cy="381000"/>
        </a:xfrm>
        <a:prstGeom prst="triangle">
          <a:avLst/>
        </a:prstGeom>
        <a:solidFill>
          <a:schemeClr val="tx1">
            <a:lumMod val="75000"/>
            <a:lumOff val="25000"/>
          </a:schemeClr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marL="0" indent="0" algn="l"/>
          <a:endParaRPr lang="es-MX" sz="1100">
            <a:solidFill>
              <a:schemeClr val="lt1"/>
            </a:solidFill>
            <a:latin typeface="+mn-lt"/>
            <a:ea typeface="+mn-ea"/>
            <a:cs typeface="+mn-cs"/>
          </a:endParaRPr>
        </a:p>
      </xdr:txBody>
    </xdr:sp>
    <xdr:clientData/>
  </xdr:twoCellAnchor>
  <xdr:twoCellAnchor>
    <xdr:from>
      <xdr:col>10</xdr:col>
      <xdr:colOff>57150</xdr:colOff>
      <xdr:row>1</xdr:row>
      <xdr:rowOff>0</xdr:rowOff>
    </xdr:from>
    <xdr:to>
      <xdr:col>11</xdr:col>
      <xdr:colOff>427088</xdr:colOff>
      <xdr:row>1</xdr:row>
      <xdr:rowOff>293124</xdr:rowOff>
    </xdr:to>
    <xdr:sp macro="" textlink="">
      <xdr:nvSpPr>
        <xdr:cNvPr id="9" name="Retângulo 8">
          <a:hlinkClick xmlns:r="http://schemas.openxmlformats.org/officeDocument/2006/relationships" r:id="rId7"/>
          <a:extLst>
            <a:ext uri="{FF2B5EF4-FFF2-40B4-BE49-F238E27FC236}">
              <a16:creationId xmlns:a16="http://schemas.microsoft.com/office/drawing/2014/main" id="{6129A82D-F026-4FA9-8D35-86B515DB84EC}"/>
            </a:ext>
          </a:extLst>
        </xdr:cNvPr>
        <xdr:cNvSpPr/>
      </xdr:nvSpPr>
      <xdr:spPr>
        <a:xfrm>
          <a:off x="5419725" y="142875"/>
          <a:ext cx="1903463" cy="293124"/>
        </a:xfrm>
        <a:prstGeom prst="rect">
          <a:avLst/>
        </a:prstGeom>
        <a:solidFill>
          <a:schemeClr val="bg1"/>
        </a:solidFill>
        <a:ln>
          <a:solidFill>
            <a:schemeClr val="bg2">
              <a:lumMod val="75000"/>
            </a:schemeClr>
          </a:solidFill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ctr"/>
          <a:r>
            <a:rPr lang="pt-BR" sz="1600" b="1">
              <a:solidFill>
                <a:sysClr val="windowText" lastClr="000000"/>
              </a:solidFill>
              <a:latin typeface="Century Gothic" panose="020B0502020202020204" pitchFamily="34" charset="0"/>
            </a:rPr>
            <a:t>INSTRUÇÕES</a:t>
          </a:r>
        </a:p>
      </xdr:txBody>
    </xdr:sp>
    <xdr:clientData/>
  </xdr:twoCellAnchor>
  <xdr:twoCellAnchor>
    <xdr:from>
      <xdr:col>10</xdr:col>
      <xdr:colOff>266700</xdr:colOff>
      <xdr:row>1</xdr:row>
      <xdr:rowOff>323850</xdr:rowOff>
    </xdr:from>
    <xdr:to>
      <xdr:col>10</xdr:col>
      <xdr:colOff>1367367</xdr:colOff>
      <xdr:row>4</xdr:row>
      <xdr:rowOff>103717</xdr:rowOff>
    </xdr:to>
    <xdr:grpSp>
      <xdr:nvGrpSpPr>
        <xdr:cNvPr id="10" name="Agrupar 9">
          <a:hlinkClick xmlns:r="http://schemas.openxmlformats.org/officeDocument/2006/relationships" r:id="rId8"/>
          <a:extLst>
            <a:ext uri="{FF2B5EF4-FFF2-40B4-BE49-F238E27FC236}">
              <a16:creationId xmlns:a16="http://schemas.microsoft.com/office/drawing/2014/main" id="{A4F400F2-9D1E-4E13-847E-3C2913A4EE43}"/>
            </a:ext>
          </a:extLst>
        </xdr:cNvPr>
        <xdr:cNvGrpSpPr/>
      </xdr:nvGrpSpPr>
      <xdr:grpSpPr>
        <a:xfrm>
          <a:off x="5905500" y="463550"/>
          <a:ext cx="1100667" cy="1037167"/>
          <a:chOff x="5155045" y="476250"/>
          <a:chExt cx="909205" cy="829829"/>
        </a:xfrm>
      </xdr:grpSpPr>
      <xdr:sp macro="" textlink="">
        <xdr:nvSpPr>
          <xdr:cNvPr id="11" name="Elipse 10">
            <a:extLst>
              <a:ext uri="{FF2B5EF4-FFF2-40B4-BE49-F238E27FC236}">
                <a16:creationId xmlns:a16="http://schemas.microsoft.com/office/drawing/2014/main" id="{F649D17D-346F-C513-F9B1-4D0E87FA3584}"/>
              </a:ext>
            </a:extLst>
          </xdr:cNvPr>
          <xdr:cNvSpPr/>
        </xdr:nvSpPr>
        <xdr:spPr>
          <a:xfrm>
            <a:off x="5155045" y="476250"/>
            <a:ext cx="909205" cy="829829"/>
          </a:xfrm>
          <a:prstGeom prst="ellipse">
            <a:avLst/>
          </a:prstGeom>
          <a:solidFill>
            <a:schemeClr val="bg1"/>
          </a:solidFill>
          <a:ln>
            <a:noFill/>
          </a:ln>
          <a:effectLst>
            <a:outerShdw blurRad="63500" sx="102000" sy="102000" algn="ctr" rotWithShape="0">
              <a:prstClr val="black">
                <a:alpha val="40000"/>
              </a:prstClr>
            </a:outerShdw>
          </a:effectLst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b"/>
          <a:lstStyle/>
          <a:p>
            <a:pPr lvl="0" algn="ctr"/>
            <a:endParaRPr lang="pt-BR" sz="1100">
              <a:latin typeface="Century Gothic" panose="020B0502020202020204" pitchFamily="34" charset="0"/>
            </a:endParaRPr>
          </a:p>
        </xdr:txBody>
      </xdr:sp>
      <xdr:pic>
        <xdr:nvPicPr>
          <xdr:cNvPr id="12" name="Imagem 11">
            <a:extLst>
              <a:ext uri="{FF2B5EF4-FFF2-40B4-BE49-F238E27FC236}">
                <a16:creationId xmlns:a16="http://schemas.microsoft.com/office/drawing/2014/main" id="{5A1C2680-C8EA-7642-27D4-6071B0D4C3DA}"/>
              </a:ext>
            </a:extLst>
          </xdr:cNvPr>
          <xdr:cNvPicPr>
            <a:picLocks noChangeAspect="1"/>
          </xdr:cNvPicPr>
        </xdr:nvPicPr>
        <xdr:blipFill rotWithShape="1">
          <a:blip xmlns:r="http://schemas.openxmlformats.org/officeDocument/2006/relationships" r:embed="rId9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 l="20201" t="20238" r="20387" b="22619"/>
          <a:stretch/>
        </xdr:blipFill>
        <xdr:spPr>
          <a:xfrm>
            <a:off x="5270500" y="571500"/>
            <a:ext cx="677995" cy="650875"/>
          </a:xfrm>
          <a:prstGeom prst="rect">
            <a:avLst/>
          </a:prstGeom>
        </xdr:spPr>
      </xdr:pic>
    </xdr:grpSp>
    <xdr:clientData/>
  </xdr:twoCellAnchor>
  <xdr:twoCellAnchor editAs="oneCell">
    <xdr:from>
      <xdr:col>10</xdr:col>
      <xdr:colOff>0</xdr:colOff>
      <xdr:row>28</xdr:row>
      <xdr:rowOff>0</xdr:rowOff>
    </xdr:from>
    <xdr:to>
      <xdr:col>12</xdr:col>
      <xdr:colOff>95250</xdr:colOff>
      <xdr:row>33</xdr:row>
      <xdr:rowOff>64735</xdr:rowOff>
    </xdr:to>
    <xdr:pic>
      <xdr:nvPicPr>
        <xdr:cNvPr id="13" name="Imagem 12">
          <a:extLst>
            <a:ext uri="{FF2B5EF4-FFF2-40B4-BE49-F238E27FC236}">
              <a16:creationId xmlns:a16="http://schemas.microsoft.com/office/drawing/2014/main" id="{EFB92A49-5A1F-80F8-E179-5A62127B230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5429250" y="13696950"/>
          <a:ext cx="3181350" cy="1207735"/>
        </a:xfrm>
        <a:prstGeom prst="rect">
          <a:avLst/>
        </a:prstGeom>
      </xdr:spPr>
    </xdr:pic>
    <xdr:clientData/>
  </xdr:twoCellAnchor>
  <xdr:twoCellAnchor editAs="oneCell">
    <xdr:from>
      <xdr:col>16</xdr:col>
      <xdr:colOff>0</xdr:colOff>
      <xdr:row>27</xdr:row>
      <xdr:rowOff>1</xdr:rowOff>
    </xdr:from>
    <xdr:to>
      <xdr:col>18</xdr:col>
      <xdr:colOff>1267933</xdr:colOff>
      <xdr:row>33</xdr:row>
      <xdr:rowOff>1</xdr:rowOff>
    </xdr:to>
    <xdr:pic>
      <xdr:nvPicPr>
        <xdr:cNvPr id="14" name="Imagem 13">
          <a:extLst>
            <a:ext uri="{FF2B5EF4-FFF2-40B4-BE49-F238E27FC236}">
              <a16:creationId xmlns:a16="http://schemas.microsoft.com/office/drawing/2014/main" id="{66F591C6-CAA5-5A83-BBC0-92A23815641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14687550" y="13468351"/>
          <a:ext cx="4354033" cy="1371600"/>
        </a:xfrm>
        <a:prstGeom prst="rect">
          <a:avLst/>
        </a:prstGeom>
      </xdr:spPr>
    </xdr:pic>
    <xdr:clientData/>
  </xdr:twoCellAnchor>
  <xdr:twoCellAnchor editAs="oneCell">
    <xdr:from>
      <xdr:col>15</xdr:col>
      <xdr:colOff>1390651</xdr:colOff>
      <xdr:row>33</xdr:row>
      <xdr:rowOff>76200</xdr:rowOff>
    </xdr:from>
    <xdr:to>
      <xdr:col>17</xdr:col>
      <xdr:colOff>1219843</xdr:colOff>
      <xdr:row>46</xdr:row>
      <xdr:rowOff>95250</xdr:rowOff>
    </xdr:to>
    <xdr:pic>
      <xdr:nvPicPr>
        <xdr:cNvPr id="15" name="Imagem 14">
          <a:extLst>
            <a:ext uri="{FF2B5EF4-FFF2-40B4-BE49-F238E27FC236}">
              <a16:creationId xmlns:a16="http://schemas.microsoft.com/office/drawing/2014/main" id="{07E0CC89-6F94-78B6-2C70-1AE319AEB35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14535151" y="14916150"/>
          <a:ext cx="2915292" cy="2990850"/>
        </a:xfrm>
        <a:prstGeom prst="rect">
          <a:avLst/>
        </a:prstGeom>
      </xdr:spPr>
    </xdr:pic>
    <xdr:clientData/>
  </xdr:twoCellAnchor>
  <xdr:twoCellAnchor editAs="oneCell">
    <xdr:from>
      <xdr:col>17</xdr:col>
      <xdr:colOff>76200</xdr:colOff>
      <xdr:row>35</xdr:row>
      <xdr:rowOff>19051</xdr:rowOff>
    </xdr:from>
    <xdr:to>
      <xdr:col>18</xdr:col>
      <xdr:colOff>805173</xdr:colOff>
      <xdr:row>44</xdr:row>
      <xdr:rowOff>57151</xdr:rowOff>
    </xdr:to>
    <xdr:pic>
      <xdr:nvPicPr>
        <xdr:cNvPr id="16" name="Imagem 15">
          <a:extLst>
            <a:ext uri="{FF2B5EF4-FFF2-40B4-BE49-F238E27FC236}">
              <a16:creationId xmlns:a16="http://schemas.microsoft.com/office/drawing/2014/main" id="{0AFB8E12-3A76-EC9D-6409-983714FB9B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16306800" y="15316201"/>
          <a:ext cx="2272023" cy="2095500"/>
        </a:xfrm>
        <a:prstGeom prst="rect">
          <a:avLst/>
        </a:prstGeom>
      </xdr:spPr>
    </xdr:pic>
    <xdr:clientData/>
  </xdr:twoCellAnchor>
</xdr:wsDr>
</file>

<file path=xl/drawings/drawing75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168992</xdr:colOff>
      <xdr:row>1</xdr:row>
      <xdr:rowOff>76814</xdr:rowOff>
    </xdr:from>
    <xdr:to>
      <xdr:col>2</xdr:col>
      <xdr:colOff>1115684</xdr:colOff>
      <xdr:row>3</xdr:row>
      <xdr:rowOff>264968</xdr:rowOff>
    </xdr:to>
    <xdr:pic>
      <xdr:nvPicPr>
        <xdr:cNvPr id="2" name="Imagem 1">
          <a:extLst>
            <a:ext uri="{FF2B5EF4-FFF2-40B4-BE49-F238E27FC236}">
              <a16:creationId xmlns:a16="http://schemas.microsoft.com/office/drawing/2014/main" id="{EEBA4E44-0502-4856-82D7-838416A99DB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69042" y="219689"/>
          <a:ext cx="946692" cy="988254"/>
        </a:xfrm>
        <a:prstGeom prst="rect">
          <a:avLst/>
        </a:prstGeom>
      </xdr:spPr>
    </xdr:pic>
    <xdr:clientData/>
  </xdr:twoCellAnchor>
  <xdr:oneCellAnchor>
    <xdr:from>
      <xdr:col>17</xdr:col>
      <xdr:colOff>1223949</xdr:colOff>
      <xdr:row>0</xdr:row>
      <xdr:rowOff>0</xdr:rowOff>
    </xdr:from>
    <xdr:ext cx="646896" cy="677573"/>
    <xdr:pic>
      <xdr:nvPicPr>
        <xdr:cNvPr id="3" name="Gráfico 2" descr="Início com preenchimento sólido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F3E7351E-6C8C-46EA-A77B-EEFAA072FD3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  <a:ext uri="{96DAC541-7B7A-43D3-8B79-37D633B846F1}">
              <asvg:svgBlip xmlns:asvg="http://schemas.microsoft.com/office/drawing/2016/SVG/main" r:embed="rId4"/>
            </a:ext>
          </a:extLst>
        </a:blip>
        <a:stretch>
          <a:fillRect/>
        </a:stretch>
      </xdr:blipFill>
      <xdr:spPr>
        <a:xfrm>
          <a:off x="17321199" y="0"/>
          <a:ext cx="646896" cy="677573"/>
        </a:xfrm>
        <a:prstGeom prst="rect">
          <a:avLst/>
        </a:prstGeom>
      </xdr:spPr>
    </xdr:pic>
    <xdr:clientData/>
  </xdr:oneCellAnchor>
  <xdr:twoCellAnchor>
    <xdr:from>
      <xdr:col>17</xdr:col>
      <xdr:colOff>1077423</xdr:colOff>
      <xdr:row>1</xdr:row>
      <xdr:rowOff>473774</xdr:rowOff>
    </xdr:from>
    <xdr:to>
      <xdr:col>18</xdr:col>
      <xdr:colOff>465102</xdr:colOff>
      <xdr:row>2</xdr:row>
      <xdr:rowOff>188024</xdr:rowOff>
    </xdr:to>
    <xdr:sp macro="" textlink="">
      <xdr:nvSpPr>
        <xdr:cNvPr id="4" name="TextBox 18">
          <a:extLst>
            <a:ext uri="{FF2B5EF4-FFF2-40B4-BE49-F238E27FC236}">
              <a16:creationId xmlns:a16="http://schemas.microsoft.com/office/drawing/2014/main" id="{D6EADB86-5B41-4EE4-B6FF-76D7C755278C}"/>
            </a:ext>
          </a:extLst>
        </xdr:cNvPr>
        <xdr:cNvSpPr txBox="1"/>
      </xdr:nvSpPr>
      <xdr:spPr>
        <a:xfrm>
          <a:off x="17174673" y="616649"/>
          <a:ext cx="921204" cy="26670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algn="ctr"/>
          <a:r>
            <a:rPr lang="es-MX" sz="1200">
              <a:solidFill>
                <a:schemeClr val="tx1">
                  <a:lumMod val="75000"/>
                  <a:lumOff val="25000"/>
                </a:schemeClr>
              </a:solidFill>
              <a:latin typeface="Century Gothic" panose="020B0502020202020204" pitchFamily="34" charset="0"/>
            </a:rPr>
            <a:t>Inicio</a:t>
          </a:r>
        </a:p>
      </xdr:txBody>
    </xdr:sp>
    <xdr:clientData/>
  </xdr:twoCellAnchor>
  <xdr:twoCellAnchor>
    <xdr:from>
      <xdr:col>18</xdr:col>
      <xdr:colOff>331751</xdr:colOff>
      <xdr:row>1</xdr:row>
      <xdr:rowOff>487381</xdr:rowOff>
    </xdr:from>
    <xdr:to>
      <xdr:col>18</xdr:col>
      <xdr:colOff>1335959</xdr:colOff>
      <xdr:row>2</xdr:row>
      <xdr:rowOff>232443</xdr:rowOff>
    </xdr:to>
    <xdr:sp macro="" textlink="">
      <xdr:nvSpPr>
        <xdr:cNvPr id="5" name="TextBox 19">
          <a:extLst>
            <a:ext uri="{FF2B5EF4-FFF2-40B4-BE49-F238E27FC236}">
              <a16:creationId xmlns:a16="http://schemas.microsoft.com/office/drawing/2014/main" id="{20B11B52-5244-401A-9B01-ED946C4EE771}"/>
            </a:ext>
          </a:extLst>
        </xdr:cNvPr>
        <xdr:cNvSpPr txBox="1"/>
      </xdr:nvSpPr>
      <xdr:spPr>
        <a:xfrm>
          <a:off x="17962526" y="630256"/>
          <a:ext cx="1004208" cy="297512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algn="ctr"/>
          <a:r>
            <a:rPr lang="es-MX" sz="1200">
              <a:solidFill>
                <a:schemeClr val="tx1">
                  <a:lumMod val="75000"/>
                  <a:lumOff val="25000"/>
                </a:schemeClr>
              </a:solidFill>
              <a:latin typeface="Century Gothic" panose="020B0502020202020204" pitchFamily="34" charset="0"/>
            </a:rPr>
            <a:t>Seguinte</a:t>
          </a:r>
        </a:p>
      </xdr:txBody>
    </xdr:sp>
    <xdr:clientData/>
  </xdr:twoCellAnchor>
  <xdr:twoCellAnchor>
    <xdr:from>
      <xdr:col>17</xdr:col>
      <xdr:colOff>307258</xdr:colOff>
      <xdr:row>1</xdr:row>
      <xdr:rowOff>476495</xdr:rowOff>
    </xdr:from>
    <xdr:to>
      <xdr:col>17</xdr:col>
      <xdr:colOff>1311466</xdr:colOff>
      <xdr:row>2</xdr:row>
      <xdr:rowOff>221557</xdr:rowOff>
    </xdr:to>
    <xdr:sp macro="" textlink="">
      <xdr:nvSpPr>
        <xdr:cNvPr id="6" name="TextBox 22">
          <a:extLst>
            <a:ext uri="{FF2B5EF4-FFF2-40B4-BE49-F238E27FC236}">
              <a16:creationId xmlns:a16="http://schemas.microsoft.com/office/drawing/2014/main" id="{7444BE65-64E0-4355-AD83-9A328C00402C}"/>
            </a:ext>
          </a:extLst>
        </xdr:cNvPr>
        <xdr:cNvSpPr txBox="1"/>
      </xdr:nvSpPr>
      <xdr:spPr>
        <a:xfrm>
          <a:off x="16404508" y="619370"/>
          <a:ext cx="1004208" cy="297512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algn="ctr"/>
          <a:r>
            <a:rPr lang="es-MX" sz="1200">
              <a:solidFill>
                <a:schemeClr val="tx1">
                  <a:lumMod val="75000"/>
                  <a:lumOff val="25000"/>
                </a:schemeClr>
              </a:solidFill>
              <a:latin typeface="Century Gothic" panose="020B0502020202020204" pitchFamily="34" charset="0"/>
            </a:rPr>
            <a:t>Anterior</a:t>
          </a:r>
        </a:p>
      </xdr:txBody>
    </xdr:sp>
    <xdr:clientData/>
  </xdr:twoCellAnchor>
  <xdr:twoCellAnchor>
    <xdr:from>
      <xdr:col>18</xdr:col>
      <xdr:colOff>730442</xdr:colOff>
      <xdr:row>0</xdr:row>
      <xdr:rowOff>101773</xdr:rowOff>
    </xdr:from>
    <xdr:to>
      <xdr:col>18</xdr:col>
      <xdr:colOff>1111442</xdr:colOff>
      <xdr:row>1</xdr:row>
      <xdr:rowOff>446563</xdr:rowOff>
    </xdr:to>
    <xdr:sp macro="" textlink="">
      <xdr:nvSpPr>
        <xdr:cNvPr id="7" name="Isosceles Triangle 23">
          <a:hlinkClick xmlns:r="http://schemas.openxmlformats.org/officeDocument/2006/relationships" r:id="rId5"/>
          <a:extLst>
            <a:ext uri="{FF2B5EF4-FFF2-40B4-BE49-F238E27FC236}">
              <a16:creationId xmlns:a16="http://schemas.microsoft.com/office/drawing/2014/main" id="{28666E85-14E2-45CA-8ECC-3501B6532F0F}"/>
            </a:ext>
          </a:extLst>
        </xdr:cNvPr>
        <xdr:cNvSpPr/>
      </xdr:nvSpPr>
      <xdr:spPr>
        <a:xfrm rot="5400000">
          <a:off x="18307884" y="155106"/>
          <a:ext cx="487665" cy="381000"/>
        </a:xfrm>
        <a:prstGeom prst="triangle">
          <a:avLst/>
        </a:prstGeom>
        <a:solidFill>
          <a:schemeClr val="tx1">
            <a:lumMod val="75000"/>
            <a:lumOff val="25000"/>
          </a:schemeClr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marL="0" indent="0" algn="l"/>
          <a:endParaRPr lang="es-MX" sz="1100">
            <a:solidFill>
              <a:schemeClr val="lt1"/>
            </a:solidFill>
            <a:latin typeface="+mn-lt"/>
            <a:ea typeface="+mn-ea"/>
            <a:cs typeface="+mn-cs"/>
          </a:endParaRPr>
        </a:p>
      </xdr:txBody>
    </xdr:sp>
    <xdr:clientData/>
  </xdr:twoCellAnchor>
  <xdr:twoCellAnchor>
    <xdr:from>
      <xdr:col>17</xdr:col>
      <xdr:colOff>603277</xdr:colOff>
      <xdr:row>0</xdr:row>
      <xdr:rowOff>135420</xdr:rowOff>
    </xdr:from>
    <xdr:to>
      <xdr:col>17</xdr:col>
      <xdr:colOff>984277</xdr:colOff>
      <xdr:row>1</xdr:row>
      <xdr:rowOff>480210</xdr:rowOff>
    </xdr:to>
    <xdr:sp macro="" textlink="">
      <xdr:nvSpPr>
        <xdr:cNvPr id="8" name="Isosceles Triangle 25">
          <a:hlinkClick xmlns:r="http://schemas.openxmlformats.org/officeDocument/2006/relationships" r:id="rId6"/>
          <a:extLst>
            <a:ext uri="{FF2B5EF4-FFF2-40B4-BE49-F238E27FC236}">
              <a16:creationId xmlns:a16="http://schemas.microsoft.com/office/drawing/2014/main" id="{66BED48C-8870-40FD-A624-FCCC4DDBC30B}"/>
            </a:ext>
          </a:extLst>
        </xdr:cNvPr>
        <xdr:cNvSpPr/>
      </xdr:nvSpPr>
      <xdr:spPr>
        <a:xfrm rot="16200000">
          <a:off x="16647194" y="188753"/>
          <a:ext cx="487665" cy="381000"/>
        </a:xfrm>
        <a:prstGeom prst="triangle">
          <a:avLst/>
        </a:prstGeom>
        <a:solidFill>
          <a:schemeClr val="tx1">
            <a:lumMod val="75000"/>
            <a:lumOff val="25000"/>
          </a:schemeClr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marL="0" indent="0" algn="l"/>
          <a:endParaRPr lang="es-MX" sz="1100">
            <a:solidFill>
              <a:schemeClr val="lt1"/>
            </a:solidFill>
            <a:latin typeface="+mn-lt"/>
            <a:ea typeface="+mn-ea"/>
            <a:cs typeface="+mn-cs"/>
          </a:endParaRPr>
        </a:p>
      </xdr:txBody>
    </xdr:sp>
    <xdr:clientData/>
  </xdr:twoCellAnchor>
  <xdr:twoCellAnchor>
    <xdr:from>
      <xdr:col>10</xdr:col>
      <xdr:colOff>0</xdr:colOff>
      <xdr:row>1</xdr:row>
      <xdr:rowOff>0</xdr:rowOff>
    </xdr:from>
    <xdr:to>
      <xdr:col>11</xdr:col>
      <xdr:colOff>369938</xdr:colOff>
      <xdr:row>1</xdr:row>
      <xdr:rowOff>293124</xdr:rowOff>
    </xdr:to>
    <xdr:sp macro="" textlink="">
      <xdr:nvSpPr>
        <xdr:cNvPr id="9" name="Retângulo 8">
          <a:hlinkClick xmlns:r="http://schemas.openxmlformats.org/officeDocument/2006/relationships" r:id="rId7"/>
          <a:extLst>
            <a:ext uri="{FF2B5EF4-FFF2-40B4-BE49-F238E27FC236}">
              <a16:creationId xmlns:a16="http://schemas.microsoft.com/office/drawing/2014/main" id="{5457F60D-2715-41AD-A79A-56C17CF85656}"/>
            </a:ext>
          </a:extLst>
        </xdr:cNvPr>
        <xdr:cNvSpPr/>
      </xdr:nvSpPr>
      <xdr:spPr>
        <a:xfrm>
          <a:off x="5362575" y="142875"/>
          <a:ext cx="1903463" cy="293124"/>
        </a:xfrm>
        <a:prstGeom prst="rect">
          <a:avLst/>
        </a:prstGeom>
        <a:solidFill>
          <a:schemeClr val="bg1"/>
        </a:solidFill>
        <a:ln>
          <a:solidFill>
            <a:schemeClr val="bg2">
              <a:lumMod val="75000"/>
            </a:schemeClr>
          </a:solidFill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ctr"/>
          <a:r>
            <a:rPr lang="pt-BR" sz="1600" b="1">
              <a:solidFill>
                <a:sysClr val="windowText" lastClr="000000"/>
              </a:solidFill>
              <a:latin typeface="Century Gothic" panose="020B0502020202020204" pitchFamily="34" charset="0"/>
            </a:rPr>
            <a:t>INSTRUÇÕES</a:t>
          </a:r>
        </a:p>
      </xdr:txBody>
    </xdr:sp>
    <xdr:clientData/>
  </xdr:twoCellAnchor>
  <xdr:twoCellAnchor>
    <xdr:from>
      <xdr:col>10</xdr:col>
      <xdr:colOff>266700</xdr:colOff>
      <xdr:row>1</xdr:row>
      <xdr:rowOff>323850</xdr:rowOff>
    </xdr:from>
    <xdr:to>
      <xdr:col>10</xdr:col>
      <xdr:colOff>1367367</xdr:colOff>
      <xdr:row>4</xdr:row>
      <xdr:rowOff>103717</xdr:rowOff>
    </xdr:to>
    <xdr:grpSp>
      <xdr:nvGrpSpPr>
        <xdr:cNvPr id="10" name="Agrupar 9">
          <a:hlinkClick xmlns:r="http://schemas.openxmlformats.org/officeDocument/2006/relationships" r:id="rId8"/>
          <a:extLst>
            <a:ext uri="{FF2B5EF4-FFF2-40B4-BE49-F238E27FC236}">
              <a16:creationId xmlns:a16="http://schemas.microsoft.com/office/drawing/2014/main" id="{23FBEE29-8D16-4C96-92A9-583AD95A939C}"/>
            </a:ext>
          </a:extLst>
        </xdr:cNvPr>
        <xdr:cNvGrpSpPr/>
      </xdr:nvGrpSpPr>
      <xdr:grpSpPr>
        <a:xfrm>
          <a:off x="5905500" y="463550"/>
          <a:ext cx="1100667" cy="1037167"/>
          <a:chOff x="5155045" y="476250"/>
          <a:chExt cx="909205" cy="829829"/>
        </a:xfrm>
      </xdr:grpSpPr>
      <xdr:sp macro="" textlink="">
        <xdr:nvSpPr>
          <xdr:cNvPr id="11" name="Elipse 10">
            <a:extLst>
              <a:ext uri="{FF2B5EF4-FFF2-40B4-BE49-F238E27FC236}">
                <a16:creationId xmlns:a16="http://schemas.microsoft.com/office/drawing/2014/main" id="{41DF5D1B-7209-E99E-917C-0C724DFDE7E8}"/>
              </a:ext>
            </a:extLst>
          </xdr:cNvPr>
          <xdr:cNvSpPr/>
        </xdr:nvSpPr>
        <xdr:spPr>
          <a:xfrm>
            <a:off x="5155045" y="476250"/>
            <a:ext cx="909205" cy="829829"/>
          </a:xfrm>
          <a:prstGeom prst="ellipse">
            <a:avLst/>
          </a:prstGeom>
          <a:solidFill>
            <a:schemeClr val="bg1"/>
          </a:solidFill>
          <a:ln>
            <a:noFill/>
          </a:ln>
          <a:effectLst>
            <a:outerShdw blurRad="63500" sx="102000" sy="102000" algn="ctr" rotWithShape="0">
              <a:prstClr val="black">
                <a:alpha val="40000"/>
              </a:prstClr>
            </a:outerShdw>
          </a:effectLst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b"/>
          <a:lstStyle/>
          <a:p>
            <a:pPr lvl="0" algn="ctr"/>
            <a:endParaRPr lang="pt-BR" sz="1100">
              <a:latin typeface="Century Gothic" panose="020B0502020202020204" pitchFamily="34" charset="0"/>
            </a:endParaRPr>
          </a:p>
        </xdr:txBody>
      </xdr:sp>
      <xdr:pic>
        <xdr:nvPicPr>
          <xdr:cNvPr id="12" name="Imagem 11">
            <a:extLst>
              <a:ext uri="{FF2B5EF4-FFF2-40B4-BE49-F238E27FC236}">
                <a16:creationId xmlns:a16="http://schemas.microsoft.com/office/drawing/2014/main" id="{9366F633-4971-5B63-E5B7-E07AF097FB00}"/>
              </a:ext>
            </a:extLst>
          </xdr:cNvPr>
          <xdr:cNvPicPr>
            <a:picLocks noChangeAspect="1"/>
          </xdr:cNvPicPr>
        </xdr:nvPicPr>
        <xdr:blipFill rotWithShape="1">
          <a:blip xmlns:r="http://schemas.openxmlformats.org/officeDocument/2006/relationships" r:embed="rId9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 l="20201" t="20238" r="20387" b="22619"/>
          <a:stretch/>
        </xdr:blipFill>
        <xdr:spPr>
          <a:xfrm>
            <a:off x="5270500" y="571500"/>
            <a:ext cx="677995" cy="650875"/>
          </a:xfrm>
          <a:prstGeom prst="rect">
            <a:avLst/>
          </a:prstGeom>
        </xdr:spPr>
      </xdr:pic>
    </xdr:grpSp>
    <xdr:clientData/>
  </xdr:twoCellAnchor>
  <xdr:twoCellAnchor editAs="oneCell">
    <xdr:from>
      <xdr:col>10</xdr:col>
      <xdr:colOff>0</xdr:colOff>
      <xdr:row>26</xdr:row>
      <xdr:rowOff>0</xdr:rowOff>
    </xdr:from>
    <xdr:to>
      <xdr:col>11</xdr:col>
      <xdr:colOff>698744</xdr:colOff>
      <xdr:row>33</xdr:row>
      <xdr:rowOff>50800</xdr:rowOff>
    </xdr:to>
    <xdr:pic>
      <xdr:nvPicPr>
        <xdr:cNvPr id="14" name="Imagem 12">
          <a:extLst>
            <a:ext uri="{FF2B5EF4-FFF2-40B4-BE49-F238E27FC236}">
              <a16:creationId xmlns:a16="http://schemas.microsoft.com/office/drawing/2014/main" id="{3F341876-1B27-A465-A0B2-CFA9A4ED50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5365750" y="13081000"/>
          <a:ext cx="2232269" cy="1651000"/>
        </a:xfrm>
        <a:prstGeom prst="rect">
          <a:avLst/>
        </a:prstGeom>
      </xdr:spPr>
    </xdr:pic>
    <xdr:clientData/>
  </xdr:twoCellAnchor>
  <xdr:twoCellAnchor editAs="oneCell">
    <xdr:from>
      <xdr:col>10</xdr:col>
      <xdr:colOff>63501</xdr:colOff>
      <xdr:row>34</xdr:row>
      <xdr:rowOff>79376</xdr:rowOff>
    </xdr:from>
    <xdr:to>
      <xdr:col>11</xdr:col>
      <xdr:colOff>1492087</xdr:colOff>
      <xdr:row>39</xdr:row>
      <xdr:rowOff>127000</xdr:rowOff>
    </xdr:to>
    <xdr:pic>
      <xdr:nvPicPr>
        <xdr:cNvPr id="16" name="Imagem 13">
          <a:extLst>
            <a:ext uri="{FF2B5EF4-FFF2-40B4-BE49-F238E27FC236}">
              <a16:creationId xmlns:a16="http://schemas.microsoft.com/office/drawing/2014/main" id="{ACF7D398-D784-D752-1D18-94058CC717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5429251" y="14938376"/>
          <a:ext cx="2962111" cy="1190624"/>
        </a:xfrm>
        <a:prstGeom prst="rect">
          <a:avLst/>
        </a:prstGeom>
      </xdr:spPr>
    </xdr:pic>
    <xdr:clientData/>
  </xdr:twoCellAnchor>
  <xdr:twoCellAnchor editAs="oneCell">
    <xdr:from>
      <xdr:col>9</xdr:col>
      <xdr:colOff>1</xdr:colOff>
      <xdr:row>40</xdr:row>
      <xdr:rowOff>142875</xdr:rowOff>
    </xdr:from>
    <xdr:to>
      <xdr:col>11</xdr:col>
      <xdr:colOff>1451211</xdr:colOff>
      <xdr:row>45</xdr:row>
      <xdr:rowOff>0</xdr:rowOff>
    </xdr:to>
    <xdr:pic>
      <xdr:nvPicPr>
        <xdr:cNvPr id="18" name="Imagem 14">
          <a:extLst>
            <a:ext uri="{FF2B5EF4-FFF2-40B4-BE49-F238E27FC236}">
              <a16:creationId xmlns:a16="http://schemas.microsoft.com/office/drawing/2014/main" id="{92A7D415-1A0A-03C0-4C96-C2C08533159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5222876" y="16335375"/>
          <a:ext cx="3127610" cy="1000125"/>
        </a:xfrm>
        <a:prstGeom prst="rect">
          <a:avLst/>
        </a:prstGeom>
      </xdr:spPr>
    </xdr:pic>
    <xdr:clientData/>
  </xdr:twoCellAnchor>
</xdr:wsDr>
</file>

<file path=xl/drawings/drawing76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168992</xdr:colOff>
      <xdr:row>1</xdr:row>
      <xdr:rowOff>76814</xdr:rowOff>
    </xdr:from>
    <xdr:to>
      <xdr:col>2</xdr:col>
      <xdr:colOff>1115684</xdr:colOff>
      <xdr:row>3</xdr:row>
      <xdr:rowOff>264968</xdr:rowOff>
    </xdr:to>
    <xdr:pic>
      <xdr:nvPicPr>
        <xdr:cNvPr id="2" name="Imagem 1">
          <a:extLst>
            <a:ext uri="{FF2B5EF4-FFF2-40B4-BE49-F238E27FC236}">
              <a16:creationId xmlns:a16="http://schemas.microsoft.com/office/drawing/2014/main" id="{F01DE323-687D-4E2D-8079-02AF4662634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69042" y="219689"/>
          <a:ext cx="946692" cy="988254"/>
        </a:xfrm>
        <a:prstGeom prst="rect">
          <a:avLst/>
        </a:prstGeom>
      </xdr:spPr>
    </xdr:pic>
    <xdr:clientData/>
  </xdr:twoCellAnchor>
  <xdr:oneCellAnchor>
    <xdr:from>
      <xdr:col>17</xdr:col>
      <xdr:colOff>1223949</xdr:colOff>
      <xdr:row>0</xdr:row>
      <xdr:rowOff>0</xdr:rowOff>
    </xdr:from>
    <xdr:ext cx="646896" cy="677573"/>
    <xdr:pic>
      <xdr:nvPicPr>
        <xdr:cNvPr id="3" name="Gráfico 2" descr="Início com preenchimento sólido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411C287C-25C3-431B-9735-0844F2DEE6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  <a:ext uri="{96DAC541-7B7A-43D3-8B79-37D633B846F1}">
              <asvg:svgBlip xmlns:asvg="http://schemas.microsoft.com/office/drawing/2016/SVG/main" r:embed="rId4"/>
            </a:ext>
          </a:extLst>
        </a:blip>
        <a:stretch>
          <a:fillRect/>
        </a:stretch>
      </xdr:blipFill>
      <xdr:spPr>
        <a:xfrm>
          <a:off x="17321199" y="0"/>
          <a:ext cx="646896" cy="677573"/>
        </a:xfrm>
        <a:prstGeom prst="rect">
          <a:avLst/>
        </a:prstGeom>
      </xdr:spPr>
    </xdr:pic>
    <xdr:clientData/>
  </xdr:oneCellAnchor>
  <xdr:twoCellAnchor>
    <xdr:from>
      <xdr:col>17</xdr:col>
      <xdr:colOff>1077423</xdr:colOff>
      <xdr:row>1</xdr:row>
      <xdr:rowOff>473774</xdr:rowOff>
    </xdr:from>
    <xdr:to>
      <xdr:col>18</xdr:col>
      <xdr:colOff>465102</xdr:colOff>
      <xdr:row>2</xdr:row>
      <xdr:rowOff>188024</xdr:rowOff>
    </xdr:to>
    <xdr:sp macro="" textlink="">
      <xdr:nvSpPr>
        <xdr:cNvPr id="4" name="TextBox 18">
          <a:extLst>
            <a:ext uri="{FF2B5EF4-FFF2-40B4-BE49-F238E27FC236}">
              <a16:creationId xmlns:a16="http://schemas.microsoft.com/office/drawing/2014/main" id="{745FE6D4-C282-4497-9837-4E6D32B2B917}"/>
            </a:ext>
          </a:extLst>
        </xdr:cNvPr>
        <xdr:cNvSpPr txBox="1"/>
      </xdr:nvSpPr>
      <xdr:spPr>
        <a:xfrm>
          <a:off x="17174673" y="616649"/>
          <a:ext cx="921204" cy="26670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algn="ctr"/>
          <a:r>
            <a:rPr lang="es-MX" sz="1200">
              <a:solidFill>
                <a:schemeClr val="tx1">
                  <a:lumMod val="75000"/>
                  <a:lumOff val="25000"/>
                </a:schemeClr>
              </a:solidFill>
              <a:latin typeface="Century Gothic" panose="020B0502020202020204" pitchFamily="34" charset="0"/>
            </a:rPr>
            <a:t>Inicio</a:t>
          </a:r>
        </a:p>
      </xdr:txBody>
    </xdr:sp>
    <xdr:clientData/>
  </xdr:twoCellAnchor>
  <xdr:twoCellAnchor>
    <xdr:from>
      <xdr:col>18</xdr:col>
      <xdr:colOff>331751</xdr:colOff>
      <xdr:row>1</xdr:row>
      <xdr:rowOff>487381</xdr:rowOff>
    </xdr:from>
    <xdr:to>
      <xdr:col>18</xdr:col>
      <xdr:colOff>1335959</xdr:colOff>
      <xdr:row>2</xdr:row>
      <xdr:rowOff>232443</xdr:rowOff>
    </xdr:to>
    <xdr:sp macro="" textlink="">
      <xdr:nvSpPr>
        <xdr:cNvPr id="5" name="TextBox 19">
          <a:extLst>
            <a:ext uri="{FF2B5EF4-FFF2-40B4-BE49-F238E27FC236}">
              <a16:creationId xmlns:a16="http://schemas.microsoft.com/office/drawing/2014/main" id="{AEC4B4BB-991E-4C34-B8B5-3A30BB1CC2B0}"/>
            </a:ext>
          </a:extLst>
        </xdr:cNvPr>
        <xdr:cNvSpPr txBox="1"/>
      </xdr:nvSpPr>
      <xdr:spPr>
        <a:xfrm>
          <a:off x="17962526" y="630256"/>
          <a:ext cx="1004208" cy="297512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algn="ctr"/>
          <a:r>
            <a:rPr lang="es-MX" sz="1200">
              <a:solidFill>
                <a:schemeClr val="tx1">
                  <a:lumMod val="75000"/>
                  <a:lumOff val="25000"/>
                </a:schemeClr>
              </a:solidFill>
              <a:latin typeface="Century Gothic" panose="020B0502020202020204" pitchFamily="34" charset="0"/>
            </a:rPr>
            <a:t>Seguinte</a:t>
          </a:r>
        </a:p>
      </xdr:txBody>
    </xdr:sp>
    <xdr:clientData/>
  </xdr:twoCellAnchor>
  <xdr:twoCellAnchor>
    <xdr:from>
      <xdr:col>17</xdr:col>
      <xdr:colOff>307258</xdr:colOff>
      <xdr:row>1</xdr:row>
      <xdr:rowOff>476495</xdr:rowOff>
    </xdr:from>
    <xdr:to>
      <xdr:col>17</xdr:col>
      <xdr:colOff>1311466</xdr:colOff>
      <xdr:row>2</xdr:row>
      <xdr:rowOff>221557</xdr:rowOff>
    </xdr:to>
    <xdr:sp macro="" textlink="">
      <xdr:nvSpPr>
        <xdr:cNvPr id="6" name="TextBox 22">
          <a:extLst>
            <a:ext uri="{FF2B5EF4-FFF2-40B4-BE49-F238E27FC236}">
              <a16:creationId xmlns:a16="http://schemas.microsoft.com/office/drawing/2014/main" id="{08A60A3E-CA60-48E4-A436-199FAD9818E2}"/>
            </a:ext>
          </a:extLst>
        </xdr:cNvPr>
        <xdr:cNvSpPr txBox="1"/>
      </xdr:nvSpPr>
      <xdr:spPr>
        <a:xfrm>
          <a:off x="16404508" y="619370"/>
          <a:ext cx="1004208" cy="297512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algn="ctr"/>
          <a:r>
            <a:rPr lang="es-MX" sz="1200">
              <a:solidFill>
                <a:schemeClr val="tx1">
                  <a:lumMod val="75000"/>
                  <a:lumOff val="25000"/>
                </a:schemeClr>
              </a:solidFill>
              <a:latin typeface="Century Gothic" panose="020B0502020202020204" pitchFamily="34" charset="0"/>
            </a:rPr>
            <a:t>Anterior</a:t>
          </a:r>
        </a:p>
      </xdr:txBody>
    </xdr:sp>
    <xdr:clientData/>
  </xdr:twoCellAnchor>
  <xdr:twoCellAnchor>
    <xdr:from>
      <xdr:col>18</xdr:col>
      <xdr:colOff>730442</xdr:colOff>
      <xdr:row>0</xdr:row>
      <xdr:rowOff>101773</xdr:rowOff>
    </xdr:from>
    <xdr:to>
      <xdr:col>18</xdr:col>
      <xdr:colOff>1111442</xdr:colOff>
      <xdr:row>1</xdr:row>
      <xdr:rowOff>446563</xdr:rowOff>
    </xdr:to>
    <xdr:sp macro="" textlink="">
      <xdr:nvSpPr>
        <xdr:cNvPr id="7" name="Isosceles Triangle 23">
          <a:hlinkClick xmlns:r="http://schemas.openxmlformats.org/officeDocument/2006/relationships" r:id="rId5"/>
          <a:extLst>
            <a:ext uri="{FF2B5EF4-FFF2-40B4-BE49-F238E27FC236}">
              <a16:creationId xmlns:a16="http://schemas.microsoft.com/office/drawing/2014/main" id="{56C9BA76-94BC-4CF5-836D-3ED3CDCA1605}"/>
            </a:ext>
          </a:extLst>
        </xdr:cNvPr>
        <xdr:cNvSpPr/>
      </xdr:nvSpPr>
      <xdr:spPr>
        <a:xfrm rot="5400000">
          <a:off x="18307884" y="155106"/>
          <a:ext cx="487665" cy="381000"/>
        </a:xfrm>
        <a:prstGeom prst="triangle">
          <a:avLst/>
        </a:prstGeom>
        <a:solidFill>
          <a:schemeClr val="tx1">
            <a:lumMod val="75000"/>
            <a:lumOff val="25000"/>
          </a:schemeClr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marL="0" indent="0" algn="l"/>
          <a:endParaRPr lang="es-MX" sz="1100">
            <a:solidFill>
              <a:schemeClr val="lt1"/>
            </a:solidFill>
            <a:latin typeface="+mn-lt"/>
            <a:ea typeface="+mn-ea"/>
            <a:cs typeface="+mn-cs"/>
          </a:endParaRPr>
        </a:p>
      </xdr:txBody>
    </xdr:sp>
    <xdr:clientData/>
  </xdr:twoCellAnchor>
  <xdr:twoCellAnchor>
    <xdr:from>
      <xdr:col>17</xdr:col>
      <xdr:colOff>603277</xdr:colOff>
      <xdr:row>0</xdr:row>
      <xdr:rowOff>135420</xdr:rowOff>
    </xdr:from>
    <xdr:to>
      <xdr:col>17</xdr:col>
      <xdr:colOff>984277</xdr:colOff>
      <xdr:row>1</xdr:row>
      <xdr:rowOff>480210</xdr:rowOff>
    </xdr:to>
    <xdr:sp macro="" textlink="">
      <xdr:nvSpPr>
        <xdr:cNvPr id="8" name="Isosceles Triangle 25">
          <a:hlinkClick xmlns:r="http://schemas.openxmlformats.org/officeDocument/2006/relationships" r:id="rId6"/>
          <a:extLst>
            <a:ext uri="{FF2B5EF4-FFF2-40B4-BE49-F238E27FC236}">
              <a16:creationId xmlns:a16="http://schemas.microsoft.com/office/drawing/2014/main" id="{6549531D-FF81-4517-B7ED-EAE29166B968}"/>
            </a:ext>
          </a:extLst>
        </xdr:cNvPr>
        <xdr:cNvSpPr/>
      </xdr:nvSpPr>
      <xdr:spPr>
        <a:xfrm rot="16200000">
          <a:off x="16647194" y="188753"/>
          <a:ext cx="487665" cy="381000"/>
        </a:xfrm>
        <a:prstGeom prst="triangle">
          <a:avLst/>
        </a:prstGeom>
        <a:solidFill>
          <a:schemeClr val="tx1">
            <a:lumMod val="75000"/>
            <a:lumOff val="25000"/>
          </a:schemeClr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marL="0" indent="0" algn="l"/>
          <a:endParaRPr lang="es-MX" sz="1100">
            <a:solidFill>
              <a:schemeClr val="lt1"/>
            </a:solidFill>
            <a:latin typeface="+mn-lt"/>
            <a:ea typeface="+mn-ea"/>
            <a:cs typeface="+mn-cs"/>
          </a:endParaRPr>
        </a:p>
      </xdr:txBody>
    </xdr:sp>
    <xdr:clientData/>
  </xdr:twoCellAnchor>
  <xdr:twoCellAnchor>
    <xdr:from>
      <xdr:col>10</xdr:col>
      <xdr:colOff>0</xdr:colOff>
      <xdr:row>1</xdr:row>
      <xdr:rowOff>0</xdr:rowOff>
    </xdr:from>
    <xdr:to>
      <xdr:col>11</xdr:col>
      <xdr:colOff>369938</xdr:colOff>
      <xdr:row>1</xdr:row>
      <xdr:rowOff>293124</xdr:rowOff>
    </xdr:to>
    <xdr:sp macro="" textlink="">
      <xdr:nvSpPr>
        <xdr:cNvPr id="9" name="Retângulo 8">
          <a:hlinkClick xmlns:r="http://schemas.openxmlformats.org/officeDocument/2006/relationships" r:id="rId7"/>
          <a:extLst>
            <a:ext uri="{FF2B5EF4-FFF2-40B4-BE49-F238E27FC236}">
              <a16:creationId xmlns:a16="http://schemas.microsoft.com/office/drawing/2014/main" id="{7EEB00CA-3112-4307-9FB2-FDBEDCCD97C2}"/>
            </a:ext>
          </a:extLst>
        </xdr:cNvPr>
        <xdr:cNvSpPr/>
      </xdr:nvSpPr>
      <xdr:spPr>
        <a:xfrm>
          <a:off x="5362575" y="142875"/>
          <a:ext cx="1903463" cy="293124"/>
        </a:xfrm>
        <a:prstGeom prst="rect">
          <a:avLst/>
        </a:prstGeom>
        <a:solidFill>
          <a:schemeClr val="bg1"/>
        </a:solidFill>
        <a:ln>
          <a:solidFill>
            <a:schemeClr val="bg2">
              <a:lumMod val="75000"/>
            </a:schemeClr>
          </a:solidFill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ctr"/>
          <a:r>
            <a:rPr lang="pt-BR" sz="1600" b="1">
              <a:solidFill>
                <a:sysClr val="windowText" lastClr="000000"/>
              </a:solidFill>
              <a:latin typeface="Century Gothic" panose="020B0502020202020204" pitchFamily="34" charset="0"/>
            </a:rPr>
            <a:t>INSTRUÇÕES</a:t>
          </a:r>
        </a:p>
      </xdr:txBody>
    </xdr:sp>
    <xdr:clientData/>
  </xdr:twoCellAnchor>
  <xdr:twoCellAnchor>
    <xdr:from>
      <xdr:col>10</xdr:col>
      <xdr:colOff>266700</xdr:colOff>
      <xdr:row>1</xdr:row>
      <xdr:rowOff>323850</xdr:rowOff>
    </xdr:from>
    <xdr:to>
      <xdr:col>10</xdr:col>
      <xdr:colOff>1367367</xdr:colOff>
      <xdr:row>4</xdr:row>
      <xdr:rowOff>103717</xdr:rowOff>
    </xdr:to>
    <xdr:grpSp>
      <xdr:nvGrpSpPr>
        <xdr:cNvPr id="10" name="Agrupar 9">
          <a:hlinkClick xmlns:r="http://schemas.openxmlformats.org/officeDocument/2006/relationships" r:id="rId8"/>
          <a:extLst>
            <a:ext uri="{FF2B5EF4-FFF2-40B4-BE49-F238E27FC236}">
              <a16:creationId xmlns:a16="http://schemas.microsoft.com/office/drawing/2014/main" id="{F51571DC-648B-4423-A8F0-183CE822018D}"/>
            </a:ext>
          </a:extLst>
        </xdr:cNvPr>
        <xdr:cNvGrpSpPr/>
      </xdr:nvGrpSpPr>
      <xdr:grpSpPr>
        <a:xfrm>
          <a:off x="5905500" y="463550"/>
          <a:ext cx="1100667" cy="1037167"/>
          <a:chOff x="5155045" y="476250"/>
          <a:chExt cx="909205" cy="829829"/>
        </a:xfrm>
      </xdr:grpSpPr>
      <xdr:sp macro="" textlink="">
        <xdr:nvSpPr>
          <xdr:cNvPr id="11" name="Elipse 10">
            <a:extLst>
              <a:ext uri="{FF2B5EF4-FFF2-40B4-BE49-F238E27FC236}">
                <a16:creationId xmlns:a16="http://schemas.microsoft.com/office/drawing/2014/main" id="{DA6EB54E-2381-5E56-F055-424E72E18849}"/>
              </a:ext>
            </a:extLst>
          </xdr:cNvPr>
          <xdr:cNvSpPr/>
        </xdr:nvSpPr>
        <xdr:spPr>
          <a:xfrm>
            <a:off x="5155045" y="476250"/>
            <a:ext cx="909205" cy="829829"/>
          </a:xfrm>
          <a:prstGeom prst="ellipse">
            <a:avLst/>
          </a:prstGeom>
          <a:solidFill>
            <a:schemeClr val="bg1"/>
          </a:solidFill>
          <a:ln>
            <a:noFill/>
          </a:ln>
          <a:effectLst>
            <a:outerShdw blurRad="63500" sx="102000" sy="102000" algn="ctr" rotWithShape="0">
              <a:prstClr val="black">
                <a:alpha val="40000"/>
              </a:prstClr>
            </a:outerShdw>
          </a:effectLst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b"/>
          <a:lstStyle/>
          <a:p>
            <a:pPr lvl="0" algn="ctr"/>
            <a:endParaRPr lang="pt-BR" sz="1100">
              <a:latin typeface="Century Gothic" panose="020B0502020202020204" pitchFamily="34" charset="0"/>
            </a:endParaRPr>
          </a:p>
        </xdr:txBody>
      </xdr:sp>
      <xdr:pic>
        <xdr:nvPicPr>
          <xdr:cNvPr id="12" name="Imagem 11">
            <a:extLst>
              <a:ext uri="{FF2B5EF4-FFF2-40B4-BE49-F238E27FC236}">
                <a16:creationId xmlns:a16="http://schemas.microsoft.com/office/drawing/2014/main" id="{C24614E8-01D1-3986-7DA9-AAD5BFC023E4}"/>
              </a:ext>
            </a:extLst>
          </xdr:cNvPr>
          <xdr:cNvPicPr>
            <a:picLocks noChangeAspect="1"/>
          </xdr:cNvPicPr>
        </xdr:nvPicPr>
        <xdr:blipFill rotWithShape="1">
          <a:blip xmlns:r="http://schemas.openxmlformats.org/officeDocument/2006/relationships" r:embed="rId9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 l="20201" t="20238" r="20387" b="22619"/>
          <a:stretch/>
        </xdr:blipFill>
        <xdr:spPr>
          <a:xfrm>
            <a:off x="5270500" y="571500"/>
            <a:ext cx="677995" cy="650875"/>
          </a:xfrm>
          <a:prstGeom prst="rect">
            <a:avLst/>
          </a:prstGeom>
        </xdr:spPr>
      </xdr:pic>
    </xdr:grpSp>
    <xdr:clientData/>
  </xdr:twoCellAnchor>
  <xdr:twoCellAnchor editAs="oneCell">
    <xdr:from>
      <xdr:col>10</xdr:col>
      <xdr:colOff>0</xdr:colOff>
      <xdr:row>26</xdr:row>
      <xdr:rowOff>1</xdr:rowOff>
    </xdr:from>
    <xdr:to>
      <xdr:col>11</xdr:col>
      <xdr:colOff>1415548</xdr:colOff>
      <xdr:row>32</xdr:row>
      <xdr:rowOff>19051</xdr:rowOff>
    </xdr:to>
    <xdr:pic>
      <xdr:nvPicPr>
        <xdr:cNvPr id="14" name="Imagem 12">
          <a:extLst>
            <a:ext uri="{FF2B5EF4-FFF2-40B4-BE49-F238E27FC236}">
              <a16:creationId xmlns:a16="http://schemas.microsoft.com/office/drawing/2014/main" id="{B7096172-EF79-35FB-68D5-AB1F232FB2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5638800" y="13169901"/>
          <a:ext cx="3028448" cy="1390650"/>
        </a:xfrm>
        <a:prstGeom prst="rect">
          <a:avLst/>
        </a:prstGeom>
      </xdr:spPr>
    </xdr:pic>
    <xdr:clientData/>
  </xdr:twoCellAnchor>
  <xdr:twoCellAnchor editAs="oneCell">
    <xdr:from>
      <xdr:col>10</xdr:col>
      <xdr:colOff>38100</xdr:colOff>
      <xdr:row>33</xdr:row>
      <xdr:rowOff>0</xdr:rowOff>
    </xdr:from>
    <xdr:to>
      <xdr:col>11</xdr:col>
      <xdr:colOff>1370069</xdr:colOff>
      <xdr:row>39</xdr:row>
      <xdr:rowOff>19050</xdr:rowOff>
    </xdr:to>
    <xdr:pic>
      <xdr:nvPicPr>
        <xdr:cNvPr id="18" name="Imagem 13">
          <a:extLst>
            <a:ext uri="{FF2B5EF4-FFF2-40B4-BE49-F238E27FC236}">
              <a16:creationId xmlns:a16="http://schemas.microsoft.com/office/drawing/2014/main" id="{1C684A76-4476-026E-53BD-4A6E4A982E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5467350" y="14839950"/>
          <a:ext cx="2875019" cy="1390650"/>
        </a:xfrm>
        <a:prstGeom prst="rect">
          <a:avLst/>
        </a:prstGeom>
      </xdr:spPr>
    </xdr:pic>
    <xdr:clientData/>
  </xdr:twoCellAnchor>
</xdr:wsDr>
</file>

<file path=xl/drawings/drawing77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168992</xdr:colOff>
      <xdr:row>1</xdr:row>
      <xdr:rowOff>76814</xdr:rowOff>
    </xdr:from>
    <xdr:to>
      <xdr:col>2</xdr:col>
      <xdr:colOff>1115684</xdr:colOff>
      <xdr:row>3</xdr:row>
      <xdr:rowOff>264968</xdr:rowOff>
    </xdr:to>
    <xdr:pic>
      <xdr:nvPicPr>
        <xdr:cNvPr id="2" name="Imagem 1">
          <a:extLst>
            <a:ext uri="{FF2B5EF4-FFF2-40B4-BE49-F238E27FC236}">
              <a16:creationId xmlns:a16="http://schemas.microsoft.com/office/drawing/2014/main" id="{319D417E-B72B-4D4A-A4AB-462A3F39C6C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69042" y="219689"/>
          <a:ext cx="946692" cy="988254"/>
        </a:xfrm>
        <a:prstGeom prst="rect">
          <a:avLst/>
        </a:prstGeom>
      </xdr:spPr>
    </xdr:pic>
    <xdr:clientData/>
  </xdr:twoCellAnchor>
  <xdr:oneCellAnchor>
    <xdr:from>
      <xdr:col>17</xdr:col>
      <xdr:colOff>1223949</xdr:colOff>
      <xdr:row>0</xdr:row>
      <xdr:rowOff>0</xdr:rowOff>
    </xdr:from>
    <xdr:ext cx="646896" cy="677573"/>
    <xdr:pic>
      <xdr:nvPicPr>
        <xdr:cNvPr id="3" name="Gráfico 2" descr="Início com preenchimento sólido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44CF979B-42C5-49BE-BB9A-B7AAF53822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  <a:ext uri="{96DAC541-7B7A-43D3-8B79-37D633B846F1}">
              <asvg:svgBlip xmlns:asvg="http://schemas.microsoft.com/office/drawing/2016/SVG/main" r:embed="rId4"/>
            </a:ext>
          </a:extLst>
        </a:blip>
        <a:stretch>
          <a:fillRect/>
        </a:stretch>
      </xdr:blipFill>
      <xdr:spPr>
        <a:xfrm>
          <a:off x="17321199" y="0"/>
          <a:ext cx="646896" cy="677573"/>
        </a:xfrm>
        <a:prstGeom prst="rect">
          <a:avLst/>
        </a:prstGeom>
      </xdr:spPr>
    </xdr:pic>
    <xdr:clientData/>
  </xdr:oneCellAnchor>
  <xdr:twoCellAnchor>
    <xdr:from>
      <xdr:col>17</xdr:col>
      <xdr:colOff>1077423</xdr:colOff>
      <xdr:row>1</xdr:row>
      <xdr:rowOff>473774</xdr:rowOff>
    </xdr:from>
    <xdr:to>
      <xdr:col>18</xdr:col>
      <xdr:colOff>465102</xdr:colOff>
      <xdr:row>2</xdr:row>
      <xdr:rowOff>188024</xdr:rowOff>
    </xdr:to>
    <xdr:sp macro="" textlink="">
      <xdr:nvSpPr>
        <xdr:cNvPr id="4" name="TextBox 18">
          <a:extLst>
            <a:ext uri="{FF2B5EF4-FFF2-40B4-BE49-F238E27FC236}">
              <a16:creationId xmlns:a16="http://schemas.microsoft.com/office/drawing/2014/main" id="{4CD3FA4C-4CE9-40D4-9353-6F66CB891C48}"/>
            </a:ext>
          </a:extLst>
        </xdr:cNvPr>
        <xdr:cNvSpPr txBox="1"/>
      </xdr:nvSpPr>
      <xdr:spPr>
        <a:xfrm>
          <a:off x="17174673" y="616649"/>
          <a:ext cx="921204" cy="26670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algn="ctr"/>
          <a:r>
            <a:rPr lang="es-MX" sz="1200">
              <a:solidFill>
                <a:schemeClr val="tx1">
                  <a:lumMod val="75000"/>
                  <a:lumOff val="25000"/>
                </a:schemeClr>
              </a:solidFill>
              <a:latin typeface="Century Gothic" panose="020B0502020202020204" pitchFamily="34" charset="0"/>
            </a:rPr>
            <a:t>Inicio</a:t>
          </a:r>
        </a:p>
      </xdr:txBody>
    </xdr:sp>
    <xdr:clientData/>
  </xdr:twoCellAnchor>
  <xdr:twoCellAnchor>
    <xdr:from>
      <xdr:col>17</xdr:col>
      <xdr:colOff>307258</xdr:colOff>
      <xdr:row>1</xdr:row>
      <xdr:rowOff>476495</xdr:rowOff>
    </xdr:from>
    <xdr:to>
      <xdr:col>17</xdr:col>
      <xdr:colOff>1311466</xdr:colOff>
      <xdr:row>2</xdr:row>
      <xdr:rowOff>221557</xdr:rowOff>
    </xdr:to>
    <xdr:sp macro="" textlink="">
      <xdr:nvSpPr>
        <xdr:cNvPr id="5" name="TextBox 22">
          <a:extLst>
            <a:ext uri="{FF2B5EF4-FFF2-40B4-BE49-F238E27FC236}">
              <a16:creationId xmlns:a16="http://schemas.microsoft.com/office/drawing/2014/main" id="{2C7769AF-6C27-4A7B-8FF5-C25DB8B135F3}"/>
            </a:ext>
          </a:extLst>
        </xdr:cNvPr>
        <xdr:cNvSpPr txBox="1"/>
      </xdr:nvSpPr>
      <xdr:spPr>
        <a:xfrm>
          <a:off x="16404508" y="619370"/>
          <a:ext cx="1004208" cy="297512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algn="ctr"/>
          <a:r>
            <a:rPr lang="es-MX" sz="1200">
              <a:solidFill>
                <a:schemeClr val="tx1">
                  <a:lumMod val="75000"/>
                  <a:lumOff val="25000"/>
                </a:schemeClr>
              </a:solidFill>
              <a:latin typeface="Century Gothic" panose="020B0502020202020204" pitchFamily="34" charset="0"/>
            </a:rPr>
            <a:t>Anterior</a:t>
          </a:r>
        </a:p>
      </xdr:txBody>
    </xdr:sp>
    <xdr:clientData/>
  </xdr:twoCellAnchor>
  <xdr:twoCellAnchor>
    <xdr:from>
      <xdr:col>17</xdr:col>
      <xdr:colOff>603277</xdr:colOff>
      <xdr:row>0</xdr:row>
      <xdr:rowOff>135420</xdr:rowOff>
    </xdr:from>
    <xdr:to>
      <xdr:col>17</xdr:col>
      <xdr:colOff>984277</xdr:colOff>
      <xdr:row>1</xdr:row>
      <xdr:rowOff>480210</xdr:rowOff>
    </xdr:to>
    <xdr:sp macro="" textlink="">
      <xdr:nvSpPr>
        <xdr:cNvPr id="6" name="Isosceles Triangle 25">
          <a:hlinkClick xmlns:r="http://schemas.openxmlformats.org/officeDocument/2006/relationships" r:id="rId5"/>
          <a:extLst>
            <a:ext uri="{FF2B5EF4-FFF2-40B4-BE49-F238E27FC236}">
              <a16:creationId xmlns:a16="http://schemas.microsoft.com/office/drawing/2014/main" id="{3A25843E-AEE7-49E0-93FE-E9FC5F6B09C8}"/>
            </a:ext>
          </a:extLst>
        </xdr:cNvPr>
        <xdr:cNvSpPr/>
      </xdr:nvSpPr>
      <xdr:spPr>
        <a:xfrm rot="16200000">
          <a:off x="16647194" y="188753"/>
          <a:ext cx="487665" cy="381000"/>
        </a:xfrm>
        <a:prstGeom prst="triangle">
          <a:avLst/>
        </a:prstGeom>
        <a:solidFill>
          <a:schemeClr val="tx1">
            <a:lumMod val="75000"/>
            <a:lumOff val="25000"/>
          </a:schemeClr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marL="0" indent="0" algn="l"/>
          <a:endParaRPr lang="es-MX" sz="1100">
            <a:solidFill>
              <a:schemeClr val="lt1"/>
            </a:solidFill>
            <a:latin typeface="+mn-lt"/>
            <a:ea typeface="+mn-ea"/>
            <a:cs typeface="+mn-cs"/>
          </a:endParaRPr>
        </a:p>
      </xdr:txBody>
    </xdr:sp>
    <xdr:clientData/>
  </xdr:twoCellAnchor>
  <xdr:twoCellAnchor>
    <xdr:from>
      <xdr:col>10</xdr:col>
      <xdr:colOff>0</xdr:colOff>
      <xdr:row>1</xdr:row>
      <xdr:rowOff>0</xdr:rowOff>
    </xdr:from>
    <xdr:to>
      <xdr:col>11</xdr:col>
      <xdr:colOff>369938</xdr:colOff>
      <xdr:row>1</xdr:row>
      <xdr:rowOff>293124</xdr:rowOff>
    </xdr:to>
    <xdr:sp macro="" textlink="">
      <xdr:nvSpPr>
        <xdr:cNvPr id="7" name="Retângulo 6">
          <a:hlinkClick xmlns:r="http://schemas.openxmlformats.org/officeDocument/2006/relationships" r:id="rId6"/>
          <a:extLst>
            <a:ext uri="{FF2B5EF4-FFF2-40B4-BE49-F238E27FC236}">
              <a16:creationId xmlns:a16="http://schemas.microsoft.com/office/drawing/2014/main" id="{92C6318E-99EF-48A6-8EF9-60BBB44E277D}"/>
            </a:ext>
          </a:extLst>
        </xdr:cNvPr>
        <xdr:cNvSpPr/>
      </xdr:nvSpPr>
      <xdr:spPr>
        <a:xfrm>
          <a:off x="5362575" y="142875"/>
          <a:ext cx="1903463" cy="293124"/>
        </a:xfrm>
        <a:prstGeom prst="rect">
          <a:avLst/>
        </a:prstGeom>
        <a:solidFill>
          <a:schemeClr val="bg1"/>
        </a:solidFill>
        <a:ln>
          <a:solidFill>
            <a:schemeClr val="bg2">
              <a:lumMod val="75000"/>
            </a:schemeClr>
          </a:solidFill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ctr"/>
          <a:r>
            <a:rPr lang="pt-BR" sz="1600" b="1">
              <a:solidFill>
                <a:sysClr val="windowText" lastClr="000000"/>
              </a:solidFill>
              <a:latin typeface="Century Gothic" panose="020B0502020202020204" pitchFamily="34" charset="0"/>
            </a:rPr>
            <a:t>INSTRUÇÕES</a:t>
          </a:r>
        </a:p>
      </xdr:txBody>
    </xdr:sp>
    <xdr:clientData/>
  </xdr:twoCellAnchor>
  <xdr:twoCellAnchor>
    <xdr:from>
      <xdr:col>10</xdr:col>
      <xdr:colOff>266700</xdr:colOff>
      <xdr:row>1</xdr:row>
      <xdr:rowOff>323850</xdr:rowOff>
    </xdr:from>
    <xdr:to>
      <xdr:col>10</xdr:col>
      <xdr:colOff>1367367</xdr:colOff>
      <xdr:row>4</xdr:row>
      <xdr:rowOff>103717</xdr:rowOff>
    </xdr:to>
    <xdr:grpSp>
      <xdr:nvGrpSpPr>
        <xdr:cNvPr id="8" name="Agrupar 7">
          <a:hlinkClick xmlns:r="http://schemas.openxmlformats.org/officeDocument/2006/relationships" r:id="rId7"/>
          <a:extLst>
            <a:ext uri="{FF2B5EF4-FFF2-40B4-BE49-F238E27FC236}">
              <a16:creationId xmlns:a16="http://schemas.microsoft.com/office/drawing/2014/main" id="{E8DE62CD-ADA8-4038-B193-CA45D3DB7D07}"/>
            </a:ext>
          </a:extLst>
        </xdr:cNvPr>
        <xdr:cNvGrpSpPr/>
      </xdr:nvGrpSpPr>
      <xdr:grpSpPr>
        <a:xfrm>
          <a:off x="5905500" y="463550"/>
          <a:ext cx="1100667" cy="1037167"/>
          <a:chOff x="5155045" y="476250"/>
          <a:chExt cx="909205" cy="829829"/>
        </a:xfrm>
      </xdr:grpSpPr>
      <xdr:sp macro="" textlink="">
        <xdr:nvSpPr>
          <xdr:cNvPr id="9" name="Elipse 8">
            <a:extLst>
              <a:ext uri="{FF2B5EF4-FFF2-40B4-BE49-F238E27FC236}">
                <a16:creationId xmlns:a16="http://schemas.microsoft.com/office/drawing/2014/main" id="{174A7F53-9791-A4A2-3B06-A0ECD4535C5B}"/>
              </a:ext>
            </a:extLst>
          </xdr:cNvPr>
          <xdr:cNvSpPr/>
        </xdr:nvSpPr>
        <xdr:spPr>
          <a:xfrm>
            <a:off x="5155045" y="476250"/>
            <a:ext cx="909205" cy="829829"/>
          </a:xfrm>
          <a:prstGeom prst="ellipse">
            <a:avLst/>
          </a:prstGeom>
          <a:solidFill>
            <a:schemeClr val="bg1"/>
          </a:solidFill>
          <a:ln>
            <a:noFill/>
          </a:ln>
          <a:effectLst>
            <a:outerShdw blurRad="63500" sx="102000" sy="102000" algn="ctr" rotWithShape="0">
              <a:prstClr val="black">
                <a:alpha val="40000"/>
              </a:prstClr>
            </a:outerShdw>
          </a:effectLst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b"/>
          <a:lstStyle/>
          <a:p>
            <a:pPr lvl="0" algn="ctr"/>
            <a:endParaRPr lang="pt-BR" sz="1100">
              <a:latin typeface="Century Gothic" panose="020B0502020202020204" pitchFamily="34" charset="0"/>
            </a:endParaRPr>
          </a:p>
        </xdr:txBody>
      </xdr:sp>
      <xdr:pic>
        <xdr:nvPicPr>
          <xdr:cNvPr id="10" name="Imagem 9">
            <a:extLst>
              <a:ext uri="{FF2B5EF4-FFF2-40B4-BE49-F238E27FC236}">
                <a16:creationId xmlns:a16="http://schemas.microsoft.com/office/drawing/2014/main" id="{3092D2FD-A8A8-E7A7-2082-458ECE5320D8}"/>
              </a:ext>
            </a:extLst>
          </xdr:cNvPr>
          <xdr:cNvPicPr>
            <a:picLocks noChangeAspect="1"/>
          </xdr:cNvPicPr>
        </xdr:nvPicPr>
        <xdr:blipFill rotWithShape="1">
          <a:blip xmlns:r="http://schemas.openxmlformats.org/officeDocument/2006/relationships" r:embed="rId8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 l="20201" t="20238" r="20387" b="22619"/>
          <a:stretch/>
        </xdr:blipFill>
        <xdr:spPr>
          <a:xfrm>
            <a:off x="5270500" y="571500"/>
            <a:ext cx="677995" cy="650875"/>
          </a:xfrm>
          <a:prstGeom prst="rect">
            <a:avLst/>
          </a:prstGeom>
        </xdr:spPr>
      </xdr:pic>
    </xdr:grpSp>
    <xdr:clientData/>
  </xdr:twoCellAnchor>
  <xdr:twoCellAnchor editAs="oneCell">
    <xdr:from>
      <xdr:col>10</xdr:col>
      <xdr:colOff>1</xdr:colOff>
      <xdr:row>26</xdr:row>
      <xdr:rowOff>1</xdr:rowOff>
    </xdr:from>
    <xdr:to>
      <xdr:col>13</xdr:col>
      <xdr:colOff>266701</xdr:colOff>
      <xdr:row>35</xdr:row>
      <xdr:rowOff>50393</xdr:rowOff>
    </xdr:to>
    <xdr:pic>
      <xdr:nvPicPr>
        <xdr:cNvPr id="11" name="Imagem 10">
          <a:extLst>
            <a:ext uri="{FF2B5EF4-FFF2-40B4-BE49-F238E27FC236}">
              <a16:creationId xmlns:a16="http://schemas.microsoft.com/office/drawing/2014/main" id="{6CB61464-BA76-B290-48A1-BC706BF1EA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5429251" y="13239751"/>
          <a:ext cx="4895850" cy="2107792"/>
        </a:xfrm>
        <a:prstGeom prst="rect">
          <a:avLst/>
        </a:prstGeom>
      </xdr:spPr>
    </xdr:pic>
    <xdr:clientData/>
  </xdr:twoCellAnchor>
  <xdr:twoCellAnchor editAs="oneCell">
    <xdr:from>
      <xdr:col>16</xdr:col>
      <xdr:colOff>190500</xdr:colOff>
      <xdr:row>26</xdr:row>
      <xdr:rowOff>95251</xdr:rowOff>
    </xdr:from>
    <xdr:to>
      <xdr:col>18</xdr:col>
      <xdr:colOff>1186067</xdr:colOff>
      <xdr:row>33</xdr:row>
      <xdr:rowOff>171450</xdr:rowOff>
    </xdr:to>
    <xdr:pic>
      <xdr:nvPicPr>
        <xdr:cNvPr id="12" name="Imagem 11">
          <a:extLst>
            <a:ext uri="{FF2B5EF4-FFF2-40B4-BE49-F238E27FC236}">
              <a16:creationId xmlns:a16="http://schemas.microsoft.com/office/drawing/2014/main" id="{B4A3A697-32B6-2E9A-E505-BDC267CD03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14878050" y="13335001"/>
          <a:ext cx="4081667" cy="1676399"/>
        </a:xfrm>
        <a:prstGeom prst="rect">
          <a:avLst/>
        </a:prstGeom>
      </xdr:spPr>
    </xdr:pic>
    <xdr:clientData/>
  </xdr:twoCellAnchor>
  <xdr:twoCellAnchor editAs="oneCell">
    <xdr:from>
      <xdr:col>19</xdr:col>
      <xdr:colOff>323850</xdr:colOff>
      <xdr:row>25</xdr:row>
      <xdr:rowOff>2571751</xdr:rowOff>
    </xdr:from>
    <xdr:to>
      <xdr:col>21</xdr:col>
      <xdr:colOff>1096847</xdr:colOff>
      <xdr:row>32</xdr:row>
      <xdr:rowOff>114301</xdr:rowOff>
    </xdr:to>
    <xdr:pic>
      <xdr:nvPicPr>
        <xdr:cNvPr id="14" name="Imagem 13">
          <a:extLst>
            <a:ext uri="{FF2B5EF4-FFF2-40B4-BE49-F238E27FC236}">
              <a16:creationId xmlns:a16="http://schemas.microsoft.com/office/drawing/2014/main" id="{81612F7A-8F40-C112-DF06-0EF85F2E933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19640550" y="13163551"/>
          <a:ext cx="3859097" cy="1562100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Tema do Offic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472C4"/>
      </a:accent1>
      <a:accent2>
        <a:srgbClr val="ED7D31"/>
      </a:accent2>
      <a:accent3>
        <a:srgbClr val="A5A5A5"/>
      </a:accent3>
      <a:accent4>
        <a:srgbClr val="FFC000"/>
      </a:accent4>
      <a:accent5>
        <a:srgbClr val="5B9BD5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_rels/sheet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1.bin"/></Relationships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2.bin"/></Relationships>
</file>

<file path=xl/worksheets/_rels/sheet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.xml"/></Relationships>
</file>

<file path=xl/worksheets/_rels/sheet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4.xml"/></Relationships>
</file>

<file path=xl/worksheets/_rels/sheet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.xml"/><Relationship Id="rId1" Type="http://schemas.openxmlformats.org/officeDocument/2006/relationships/printerSettings" Target="../printerSettings/printerSettings3.bin"/></Relationships>
</file>

<file path=xl/worksheets/_rels/sheet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.xml"/><Relationship Id="rId1" Type="http://schemas.openxmlformats.org/officeDocument/2006/relationships/printerSettings" Target="../printerSettings/printerSettings4.bin"/></Relationships>
</file>

<file path=xl/worksheets/_rels/sheet8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7.xml"/></Relationships>
</file>

<file path=xl/worksheets/_rels/sheet9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8.xml"/></Relationships>
</file>

<file path=xl/worksheets/_rels/sheet10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9.xml"/></Relationships>
</file>

<file path=xl/worksheets/_rels/sheet1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0.xml"/></Relationships>
</file>

<file path=xl/worksheets/_rels/sheet1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1.xml"/></Relationships>
</file>

<file path=xl/worksheets/_rels/sheet1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2.xml"/></Relationships>
</file>

<file path=xl/worksheets/_rels/sheet1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3.xml"/></Relationships>
</file>

<file path=xl/worksheets/_rels/sheet1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4.xml"/><Relationship Id="rId1" Type="http://schemas.openxmlformats.org/officeDocument/2006/relationships/printerSettings" Target="../printerSettings/printerSettings5.bin"/></Relationships>
</file>

<file path=xl/worksheets/_rels/sheet1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5.xml"/><Relationship Id="rId1" Type="http://schemas.openxmlformats.org/officeDocument/2006/relationships/printerSettings" Target="../printerSettings/printerSettings6.bin"/></Relationships>
</file>

<file path=xl/worksheets/_rels/sheet1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6.xml"/><Relationship Id="rId1" Type="http://schemas.openxmlformats.org/officeDocument/2006/relationships/printerSettings" Target="../printerSettings/printerSettings7.bin"/></Relationships>
</file>

<file path=xl/worksheets/_rels/sheet1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7.xml"/><Relationship Id="rId1" Type="http://schemas.openxmlformats.org/officeDocument/2006/relationships/printerSettings" Target="../printerSettings/printerSettings8.bin"/></Relationships>
</file>

<file path=xl/worksheets/_rels/sheet1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8.xml"/><Relationship Id="rId1" Type="http://schemas.openxmlformats.org/officeDocument/2006/relationships/printerSettings" Target="../printerSettings/printerSettings9.bin"/></Relationships>
</file>

<file path=xl/worksheets/_rels/sheet2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9.xml"/><Relationship Id="rId1" Type="http://schemas.openxmlformats.org/officeDocument/2006/relationships/printerSettings" Target="../printerSettings/printerSettings10.bin"/></Relationships>
</file>

<file path=xl/worksheets/_rels/sheet2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0.xml"/><Relationship Id="rId1" Type="http://schemas.openxmlformats.org/officeDocument/2006/relationships/printerSettings" Target="../printerSettings/printerSettings11.bin"/></Relationships>
</file>

<file path=xl/worksheets/_rels/sheet2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1.xml"/><Relationship Id="rId1" Type="http://schemas.openxmlformats.org/officeDocument/2006/relationships/printerSettings" Target="../printerSettings/printerSettings12.bin"/></Relationships>
</file>

<file path=xl/worksheets/_rels/sheet2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2.xml"/><Relationship Id="rId1" Type="http://schemas.openxmlformats.org/officeDocument/2006/relationships/printerSettings" Target="../printerSettings/printerSettings13.bin"/></Relationships>
</file>

<file path=xl/worksheets/_rels/sheet2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3.xml"/><Relationship Id="rId1" Type="http://schemas.openxmlformats.org/officeDocument/2006/relationships/printerSettings" Target="../printerSettings/printerSettings14.bin"/></Relationships>
</file>

<file path=xl/worksheets/_rels/sheet2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4.xml"/><Relationship Id="rId1" Type="http://schemas.openxmlformats.org/officeDocument/2006/relationships/printerSettings" Target="../printerSettings/printerSettings15.bin"/></Relationships>
</file>

<file path=xl/worksheets/_rels/sheet2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5.xml"/><Relationship Id="rId1" Type="http://schemas.openxmlformats.org/officeDocument/2006/relationships/printerSettings" Target="../printerSettings/printerSettings16.bin"/></Relationships>
</file>

<file path=xl/worksheets/_rels/sheet2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6.xml"/><Relationship Id="rId1" Type="http://schemas.openxmlformats.org/officeDocument/2006/relationships/printerSettings" Target="../printerSettings/printerSettings17.bin"/></Relationships>
</file>

<file path=xl/worksheets/_rels/sheet2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7.xml"/><Relationship Id="rId1" Type="http://schemas.openxmlformats.org/officeDocument/2006/relationships/printerSettings" Target="../printerSettings/printerSettings18.bin"/></Relationships>
</file>

<file path=xl/worksheets/_rels/sheet2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8.xml"/><Relationship Id="rId1" Type="http://schemas.openxmlformats.org/officeDocument/2006/relationships/printerSettings" Target="../printerSettings/printerSettings19.bin"/></Relationships>
</file>

<file path=xl/worksheets/_rels/sheet3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9.xml"/><Relationship Id="rId1" Type="http://schemas.openxmlformats.org/officeDocument/2006/relationships/printerSettings" Target="../printerSettings/printerSettings20.bin"/></Relationships>
</file>

<file path=xl/worksheets/_rels/sheet3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0.xml"/><Relationship Id="rId1" Type="http://schemas.openxmlformats.org/officeDocument/2006/relationships/printerSettings" Target="../printerSettings/printerSettings21.bin"/></Relationships>
</file>

<file path=xl/worksheets/_rels/sheet3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1.xml"/><Relationship Id="rId1" Type="http://schemas.openxmlformats.org/officeDocument/2006/relationships/printerSettings" Target="../printerSettings/printerSettings22.bin"/></Relationships>
</file>

<file path=xl/worksheets/_rels/sheet3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2.xml"/><Relationship Id="rId1" Type="http://schemas.openxmlformats.org/officeDocument/2006/relationships/printerSettings" Target="../printerSettings/printerSettings23.bin"/></Relationships>
</file>

<file path=xl/worksheets/_rels/sheet3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3.xml"/><Relationship Id="rId1" Type="http://schemas.openxmlformats.org/officeDocument/2006/relationships/printerSettings" Target="../printerSettings/printerSettings24.bin"/></Relationships>
</file>

<file path=xl/worksheets/_rels/sheet3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4.xml"/><Relationship Id="rId1" Type="http://schemas.openxmlformats.org/officeDocument/2006/relationships/printerSettings" Target="../printerSettings/printerSettings25.bin"/></Relationships>
</file>

<file path=xl/worksheets/_rels/sheet3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5.xml"/><Relationship Id="rId1" Type="http://schemas.openxmlformats.org/officeDocument/2006/relationships/printerSettings" Target="../printerSettings/printerSettings26.bin"/></Relationships>
</file>

<file path=xl/worksheets/_rels/sheet3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6.xml"/><Relationship Id="rId1" Type="http://schemas.openxmlformats.org/officeDocument/2006/relationships/printerSettings" Target="../printerSettings/printerSettings27.bin"/></Relationships>
</file>

<file path=xl/worksheets/_rels/sheet3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7.xml"/><Relationship Id="rId1" Type="http://schemas.openxmlformats.org/officeDocument/2006/relationships/printerSettings" Target="../printerSettings/printerSettings28.bin"/></Relationships>
</file>

<file path=xl/worksheets/_rels/sheet3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8.xml"/><Relationship Id="rId1" Type="http://schemas.openxmlformats.org/officeDocument/2006/relationships/printerSettings" Target="../printerSettings/printerSettings29.bin"/></Relationships>
</file>

<file path=xl/worksheets/_rels/sheet4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9.xml"/><Relationship Id="rId1" Type="http://schemas.openxmlformats.org/officeDocument/2006/relationships/printerSettings" Target="../printerSettings/printerSettings30.bin"/></Relationships>
</file>

<file path=xl/worksheets/_rels/sheet4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0.xml"/><Relationship Id="rId1" Type="http://schemas.openxmlformats.org/officeDocument/2006/relationships/printerSettings" Target="../printerSettings/printerSettings31.bin"/></Relationships>
</file>

<file path=xl/worksheets/_rels/sheet4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1.xml"/><Relationship Id="rId1" Type="http://schemas.openxmlformats.org/officeDocument/2006/relationships/printerSettings" Target="../printerSettings/printerSettings32.bin"/></Relationships>
</file>

<file path=xl/worksheets/_rels/sheet4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2.xml"/><Relationship Id="rId1" Type="http://schemas.openxmlformats.org/officeDocument/2006/relationships/printerSettings" Target="../printerSettings/printerSettings33.bin"/></Relationships>
</file>

<file path=xl/worksheets/_rels/sheet4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3.xml"/><Relationship Id="rId1" Type="http://schemas.openxmlformats.org/officeDocument/2006/relationships/printerSettings" Target="../printerSettings/printerSettings34.bin"/></Relationships>
</file>

<file path=xl/worksheets/_rels/sheet4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4.xml"/><Relationship Id="rId1" Type="http://schemas.openxmlformats.org/officeDocument/2006/relationships/printerSettings" Target="../printerSettings/printerSettings35.bin"/></Relationships>
</file>

<file path=xl/worksheets/_rels/sheet4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5.xml"/><Relationship Id="rId1" Type="http://schemas.openxmlformats.org/officeDocument/2006/relationships/printerSettings" Target="../printerSettings/printerSettings36.bin"/></Relationships>
</file>

<file path=xl/worksheets/_rels/sheet4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6.xml"/><Relationship Id="rId1" Type="http://schemas.openxmlformats.org/officeDocument/2006/relationships/printerSettings" Target="../printerSettings/printerSettings37.bin"/></Relationships>
</file>

<file path=xl/worksheets/_rels/sheet4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7.xml"/><Relationship Id="rId1" Type="http://schemas.openxmlformats.org/officeDocument/2006/relationships/printerSettings" Target="../printerSettings/printerSettings38.bin"/></Relationships>
</file>

<file path=xl/worksheets/_rels/sheet4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8.xml"/><Relationship Id="rId1" Type="http://schemas.openxmlformats.org/officeDocument/2006/relationships/printerSettings" Target="../printerSettings/printerSettings39.bin"/></Relationships>
</file>

<file path=xl/worksheets/_rels/sheet5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9.xml"/><Relationship Id="rId1" Type="http://schemas.openxmlformats.org/officeDocument/2006/relationships/printerSettings" Target="../printerSettings/printerSettings40.bin"/></Relationships>
</file>

<file path=xl/worksheets/_rels/sheet5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0.xml"/><Relationship Id="rId1" Type="http://schemas.openxmlformats.org/officeDocument/2006/relationships/printerSettings" Target="../printerSettings/printerSettings41.bin"/></Relationships>
</file>

<file path=xl/worksheets/_rels/sheet5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1.xml"/><Relationship Id="rId1" Type="http://schemas.openxmlformats.org/officeDocument/2006/relationships/printerSettings" Target="../printerSettings/printerSettings42.bin"/></Relationships>
</file>

<file path=xl/worksheets/_rels/sheet5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2.xml"/><Relationship Id="rId1" Type="http://schemas.openxmlformats.org/officeDocument/2006/relationships/printerSettings" Target="../printerSettings/printerSettings43.bin"/></Relationships>
</file>

<file path=xl/worksheets/_rels/sheet5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3.xml"/><Relationship Id="rId1" Type="http://schemas.openxmlformats.org/officeDocument/2006/relationships/printerSettings" Target="../printerSettings/printerSettings44.bin"/></Relationships>
</file>

<file path=xl/worksheets/_rels/sheet5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4.xml"/><Relationship Id="rId1" Type="http://schemas.openxmlformats.org/officeDocument/2006/relationships/printerSettings" Target="../printerSettings/printerSettings45.bin"/></Relationships>
</file>

<file path=xl/worksheets/_rels/sheet5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5.xml"/><Relationship Id="rId1" Type="http://schemas.openxmlformats.org/officeDocument/2006/relationships/printerSettings" Target="../printerSettings/printerSettings46.bin"/></Relationships>
</file>

<file path=xl/worksheets/_rels/sheet5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6.xml"/><Relationship Id="rId1" Type="http://schemas.openxmlformats.org/officeDocument/2006/relationships/printerSettings" Target="../printerSettings/printerSettings47.bin"/></Relationships>
</file>

<file path=xl/worksheets/_rels/sheet5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7.xml"/><Relationship Id="rId1" Type="http://schemas.openxmlformats.org/officeDocument/2006/relationships/printerSettings" Target="../printerSettings/printerSettings48.bin"/></Relationships>
</file>

<file path=xl/worksheets/_rels/sheet5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8.xml"/><Relationship Id="rId1" Type="http://schemas.openxmlformats.org/officeDocument/2006/relationships/printerSettings" Target="../printerSettings/printerSettings49.bin"/></Relationships>
</file>

<file path=xl/worksheets/_rels/sheet6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9.xml"/><Relationship Id="rId1" Type="http://schemas.openxmlformats.org/officeDocument/2006/relationships/printerSettings" Target="../printerSettings/printerSettings50.bin"/></Relationships>
</file>

<file path=xl/worksheets/_rels/sheet6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0.xml"/><Relationship Id="rId1" Type="http://schemas.openxmlformats.org/officeDocument/2006/relationships/printerSettings" Target="../printerSettings/printerSettings51.bin"/></Relationships>
</file>

<file path=xl/worksheets/_rels/sheet6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1.xml"/><Relationship Id="rId1" Type="http://schemas.openxmlformats.org/officeDocument/2006/relationships/printerSettings" Target="../printerSettings/printerSettings52.bin"/></Relationships>
</file>

<file path=xl/worksheets/_rels/sheet6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2.xml"/><Relationship Id="rId1" Type="http://schemas.openxmlformats.org/officeDocument/2006/relationships/printerSettings" Target="../printerSettings/printerSettings53.bin"/></Relationships>
</file>

<file path=xl/worksheets/_rels/sheet6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3.xml"/><Relationship Id="rId1" Type="http://schemas.openxmlformats.org/officeDocument/2006/relationships/printerSettings" Target="../printerSettings/printerSettings54.bin"/></Relationships>
</file>

<file path=xl/worksheets/_rels/sheet6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4.xml"/><Relationship Id="rId1" Type="http://schemas.openxmlformats.org/officeDocument/2006/relationships/printerSettings" Target="../printerSettings/printerSettings55.bin"/></Relationships>
</file>

<file path=xl/worksheets/_rels/sheet6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5.xml"/><Relationship Id="rId1" Type="http://schemas.openxmlformats.org/officeDocument/2006/relationships/printerSettings" Target="../printerSettings/printerSettings56.bin"/></Relationships>
</file>

<file path=xl/worksheets/_rels/sheet6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6.xml"/><Relationship Id="rId1" Type="http://schemas.openxmlformats.org/officeDocument/2006/relationships/printerSettings" Target="../printerSettings/printerSettings57.bin"/></Relationships>
</file>

<file path=xl/worksheets/_rels/sheet6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7.xml"/><Relationship Id="rId1" Type="http://schemas.openxmlformats.org/officeDocument/2006/relationships/printerSettings" Target="../printerSettings/printerSettings58.bin"/></Relationships>
</file>

<file path=xl/worksheets/_rels/sheet6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8.xml"/><Relationship Id="rId1" Type="http://schemas.openxmlformats.org/officeDocument/2006/relationships/printerSettings" Target="../printerSettings/printerSettings59.bin"/></Relationships>
</file>

<file path=xl/worksheets/_rels/sheet7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9.xml"/><Relationship Id="rId1" Type="http://schemas.openxmlformats.org/officeDocument/2006/relationships/printerSettings" Target="../printerSettings/printerSettings60.bin"/></Relationships>
</file>

<file path=xl/worksheets/_rels/sheet7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70.xml"/><Relationship Id="rId1" Type="http://schemas.openxmlformats.org/officeDocument/2006/relationships/printerSettings" Target="../printerSettings/printerSettings61.bin"/></Relationships>
</file>

<file path=xl/worksheets/_rels/sheet7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71.xml"/><Relationship Id="rId1" Type="http://schemas.openxmlformats.org/officeDocument/2006/relationships/printerSettings" Target="../printerSettings/printerSettings62.bin"/></Relationships>
</file>

<file path=xl/worksheets/_rels/sheet7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72.xml"/><Relationship Id="rId1" Type="http://schemas.openxmlformats.org/officeDocument/2006/relationships/printerSettings" Target="../printerSettings/printerSettings63.bin"/></Relationships>
</file>

<file path=xl/worksheets/_rels/sheet7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73.xml"/><Relationship Id="rId1" Type="http://schemas.openxmlformats.org/officeDocument/2006/relationships/printerSettings" Target="../printerSettings/printerSettings64.bin"/></Relationships>
</file>

<file path=xl/worksheets/_rels/sheet7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74.xml"/><Relationship Id="rId1" Type="http://schemas.openxmlformats.org/officeDocument/2006/relationships/printerSettings" Target="../printerSettings/printerSettings65.bin"/></Relationships>
</file>

<file path=xl/worksheets/_rels/sheet7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75.xml"/><Relationship Id="rId1" Type="http://schemas.openxmlformats.org/officeDocument/2006/relationships/printerSettings" Target="../printerSettings/printerSettings66.bin"/></Relationships>
</file>

<file path=xl/worksheets/_rels/sheet7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76.xml"/><Relationship Id="rId1" Type="http://schemas.openxmlformats.org/officeDocument/2006/relationships/printerSettings" Target="../printerSettings/printerSettings67.bin"/></Relationships>
</file>

<file path=xl/worksheets/_rels/sheet7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77.xml"/><Relationship Id="rId1" Type="http://schemas.openxmlformats.org/officeDocument/2006/relationships/printerSettings" Target="../printerSettings/printerSettings68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D105808-C7CC-460C-BE09-E9E0EBD7C262}">
  <dimension ref="A1:AC25"/>
  <sheetViews>
    <sheetView showGridLines="0" showRowColHeaders="0" zoomScale="90" zoomScaleNormal="90" workbookViewId="0"/>
  </sheetViews>
  <sheetFormatPr defaultColWidth="0" defaultRowHeight="15" customHeight="1" zeroHeight="1" x14ac:dyDescent="0.35"/>
  <cols>
    <col min="1" max="1" width="12.453125" customWidth="1"/>
    <col min="2" max="2" width="13.54296875" customWidth="1"/>
    <col min="3" max="3" width="29.1796875" customWidth="1"/>
    <col min="4" max="10" width="9.1796875" customWidth="1"/>
    <col min="11" max="11" width="16.54296875" customWidth="1"/>
    <col min="12" max="12" width="18.81640625" customWidth="1"/>
    <col min="13" max="15" width="9.1796875" customWidth="1"/>
    <col min="16" max="16" width="19.453125" customWidth="1"/>
    <col min="17" max="16384" width="9.1796875" hidden="1"/>
  </cols>
  <sheetData>
    <row r="1" spans="1:29" ht="44" x14ac:dyDescent="0.45">
      <c r="A1" s="11" t="s">
        <v>305</v>
      </c>
      <c r="B1" s="172" t="s">
        <v>0</v>
      </c>
      <c r="C1" s="158"/>
      <c r="D1" s="107"/>
      <c r="E1" s="107"/>
      <c r="F1" s="107"/>
      <c r="G1" s="107"/>
      <c r="H1" s="107"/>
      <c r="I1" s="107"/>
      <c r="J1" s="107"/>
      <c r="K1" s="107"/>
      <c r="L1" s="107"/>
      <c r="M1" s="107"/>
      <c r="N1" s="107"/>
      <c r="O1" s="107"/>
      <c r="P1" s="107"/>
      <c r="Q1" s="107"/>
      <c r="R1" s="107"/>
      <c r="S1" s="107"/>
      <c r="T1" s="107"/>
      <c r="U1" s="107"/>
      <c r="V1" s="107"/>
      <c r="W1" s="107"/>
      <c r="X1" s="107"/>
      <c r="Y1" s="107"/>
      <c r="Z1" s="107"/>
      <c r="AA1" s="107"/>
      <c r="AB1" s="107"/>
      <c r="AC1" s="107"/>
    </row>
    <row r="2" spans="1:29" ht="36" customHeight="1" x14ac:dyDescent="0.35">
      <c r="A2" s="10"/>
      <c r="B2" s="159" t="s">
        <v>1</v>
      </c>
      <c r="C2" s="160"/>
      <c r="D2" s="231" t="s">
        <v>2</v>
      </c>
      <c r="E2" s="231"/>
      <c r="F2" s="231"/>
      <c r="G2" s="231"/>
      <c r="H2" s="231"/>
      <c r="I2" s="108"/>
      <c r="J2" s="108"/>
      <c r="K2" s="161" t="s">
        <v>3</v>
      </c>
      <c r="L2" s="162" t="s">
        <v>4</v>
      </c>
      <c r="M2" s="108"/>
      <c r="N2" s="108"/>
      <c r="O2" s="108"/>
      <c r="P2" s="173"/>
      <c r="Q2" s="108"/>
      <c r="R2" s="108"/>
      <c r="S2" s="108"/>
      <c r="T2" s="108"/>
      <c r="U2" s="108"/>
      <c r="V2" s="108"/>
      <c r="W2" s="108"/>
      <c r="X2" s="108"/>
      <c r="Y2" s="108"/>
      <c r="Z2" s="108"/>
      <c r="AA2" s="108"/>
      <c r="AB2" s="108"/>
    </row>
    <row r="3" spans="1:29" ht="14.5" x14ac:dyDescent="0.35">
      <c r="A3" s="1"/>
      <c r="B3" s="1"/>
      <c r="C3" s="1"/>
      <c r="D3" s="1"/>
      <c r="E3" s="1"/>
      <c r="F3" s="1"/>
      <c r="G3" s="174"/>
      <c r="H3" s="174"/>
      <c r="I3" s="174"/>
      <c r="J3" s="1"/>
      <c r="K3" s="1"/>
      <c r="L3" s="1"/>
      <c r="M3" s="1"/>
      <c r="N3" s="1"/>
      <c r="O3" s="1"/>
      <c r="P3" s="1"/>
    </row>
    <row r="4" spans="1:29" ht="14.5" x14ac:dyDescent="0.35">
      <c r="A4" s="1"/>
      <c r="B4" s="1"/>
      <c r="C4" s="1"/>
      <c r="D4" s="1"/>
      <c r="E4" s="1"/>
      <c r="F4" s="1"/>
      <c r="G4" s="1"/>
      <c r="H4" s="175"/>
      <c r="I4" s="1"/>
      <c r="J4" s="1"/>
      <c r="K4" s="1"/>
      <c r="L4" s="1"/>
      <c r="M4" s="1"/>
      <c r="N4" s="1"/>
      <c r="O4" s="1"/>
      <c r="P4" s="1"/>
    </row>
    <row r="5" spans="1:29" ht="14.5" x14ac:dyDescent="0.35">
      <c r="A5" s="1"/>
      <c r="B5" s="1"/>
      <c r="C5" s="163" t="s">
        <v>5</v>
      </c>
      <c r="D5" s="1"/>
      <c r="E5" s="109"/>
      <c r="F5" s="1"/>
      <c r="G5" s="1"/>
      <c r="H5" s="1"/>
      <c r="I5" s="1"/>
      <c r="J5" s="1"/>
      <c r="K5" s="1"/>
      <c r="L5" s="1"/>
      <c r="M5" s="1"/>
      <c r="N5" s="1"/>
      <c r="O5" s="1"/>
      <c r="P5" s="1"/>
    </row>
    <row r="6" spans="1:29" ht="14.5" x14ac:dyDescent="0.35">
      <c r="A6" s="1"/>
      <c r="B6" s="1"/>
      <c r="C6" s="113"/>
      <c r="D6" s="113"/>
      <c r="E6" s="113"/>
      <c r="F6" s="113"/>
      <c r="G6" s="113"/>
      <c r="H6" s="113"/>
      <c r="I6" s="113"/>
      <c r="J6" s="113"/>
      <c r="K6" s="113"/>
      <c r="L6" s="113"/>
      <c r="M6" s="113"/>
      <c r="N6" s="113"/>
      <c r="O6" s="1"/>
      <c r="P6" s="1"/>
    </row>
    <row r="7" spans="1:29" ht="14.5" x14ac:dyDescent="0.35">
      <c r="A7" s="1"/>
      <c r="B7" s="1"/>
      <c r="C7" s="113"/>
      <c r="D7" s="113"/>
      <c r="E7" s="113"/>
      <c r="F7" s="113"/>
      <c r="G7" s="113"/>
      <c r="H7" s="113"/>
      <c r="I7" s="113"/>
      <c r="J7" s="113"/>
      <c r="K7" s="113"/>
      <c r="L7" s="113"/>
      <c r="M7" s="113"/>
      <c r="N7" s="113"/>
      <c r="O7" s="1"/>
      <c r="P7" s="1"/>
    </row>
    <row r="8" spans="1:29" ht="14.5" x14ac:dyDescent="0.35">
      <c r="A8" s="1"/>
      <c r="B8" s="1"/>
      <c r="C8" s="113"/>
      <c r="D8" s="113"/>
      <c r="E8" s="113"/>
      <c r="F8" s="113"/>
      <c r="G8" s="113"/>
      <c r="H8" s="113"/>
      <c r="I8" s="113"/>
      <c r="J8" s="113"/>
      <c r="K8" s="113"/>
      <c r="L8" s="113"/>
      <c r="M8" s="113"/>
      <c r="N8" s="113"/>
      <c r="O8" s="1"/>
      <c r="P8" s="1"/>
    </row>
    <row r="9" spans="1:29" ht="14.5" x14ac:dyDescent="0.35">
      <c r="A9" s="1"/>
      <c r="B9" s="1"/>
      <c r="C9" s="113"/>
      <c r="D9" s="113"/>
      <c r="E9" s="113"/>
      <c r="F9" s="113"/>
      <c r="G9" s="113"/>
      <c r="H9" s="113"/>
      <c r="I9" s="113"/>
      <c r="J9" s="113"/>
      <c r="K9" s="113"/>
      <c r="L9" s="113"/>
      <c r="M9" s="113"/>
      <c r="N9" s="113"/>
      <c r="O9" s="1"/>
      <c r="P9" s="1"/>
    </row>
    <row r="10" spans="1:29" ht="14.5" x14ac:dyDescent="0.35">
      <c r="A10" s="1"/>
      <c r="B10" s="1"/>
      <c r="C10" s="113"/>
      <c r="D10" s="113"/>
      <c r="E10" s="113"/>
      <c r="F10" s="113"/>
      <c r="G10" s="113"/>
      <c r="H10" s="113"/>
      <c r="I10" s="113"/>
      <c r="J10" s="113"/>
      <c r="K10" s="113"/>
      <c r="L10" s="113"/>
      <c r="M10" s="113"/>
      <c r="N10" s="113"/>
      <c r="O10" s="1"/>
      <c r="P10" s="1"/>
    </row>
    <row r="11" spans="1:29" ht="14.5" x14ac:dyDescent="0.35">
      <c r="A11" s="1"/>
      <c r="B11" s="1"/>
      <c r="C11" s="113"/>
      <c r="D11" s="113"/>
      <c r="E11" s="113"/>
      <c r="F11" s="113"/>
      <c r="G11" s="113"/>
      <c r="H11" s="113"/>
      <c r="I11" s="113"/>
      <c r="J11" s="113"/>
      <c r="K11" s="113"/>
      <c r="L11" s="113"/>
      <c r="M11" s="113"/>
      <c r="N11" s="113"/>
      <c r="O11" s="1"/>
      <c r="P11" s="1"/>
    </row>
    <row r="12" spans="1:29" ht="14.5" x14ac:dyDescent="0.35">
      <c r="A12" s="1"/>
      <c r="B12" s="1"/>
      <c r="C12" s="113"/>
      <c r="D12" s="113"/>
      <c r="E12" s="113"/>
      <c r="F12" s="113"/>
      <c r="G12" s="113"/>
      <c r="H12" s="113"/>
      <c r="I12" s="113"/>
      <c r="J12" s="113"/>
      <c r="K12" s="113"/>
      <c r="L12" s="113"/>
      <c r="M12" s="113"/>
      <c r="N12" s="113"/>
      <c r="O12" s="1"/>
      <c r="P12" s="1"/>
    </row>
    <row r="13" spans="1:29" ht="14.5" x14ac:dyDescent="0.35">
      <c r="A13" s="1"/>
      <c r="B13" s="1"/>
      <c r="C13" s="113"/>
      <c r="D13" s="113"/>
      <c r="E13" s="113"/>
      <c r="F13" s="113"/>
      <c r="G13" s="113"/>
      <c r="H13" s="113"/>
      <c r="I13" s="113"/>
      <c r="J13" s="113"/>
      <c r="K13" s="113"/>
      <c r="L13" s="113"/>
      <c r="M13" s="113"/>
      <c r="N13" s="113"/>
      <c r="O13" s="1"/>
      <c r="P13" s="1"/>
    </row>
    <row r="14" spans="1:29" ht="14.5" x14ac:dyDescent="0.35">
      <c r="A14" s="1"/>
      <c r="B14" s="109"/>
      <c r="C14" s="1"/>
      <c r="D14" s="1"/>
      <c r="E14" s="1"/>
      <c r="F14" s="1"/>
      <c r="G14" s="1"/>
      <c r="H14" s="1"/>
      <c r="I14" s="1"/>
      <c r="J14" s="1"/>
      <c r="K14" s="1"/>
      <c r="L14" s="1"/>
      <c r="M14" s="1"/>
      <c r="N14" s="1"/>
      <c r="O14" s="1"/>
      <c r="P14" s="1"/>
    </row>
    <row r="15" spans="1:29" ht="14.5" x14ac:dyDescent="0.35">
      <c r="A15" s="1"/>
      <c r="B15" s="109"/>
      <c r="C15" s="163" t="s">
        <v>6</v>
      </c>
      <c r="D15" s="1"/>
      <c r="E15" s="1"/>
      <c r="F15" s="1"/>
      <c r="G15" s="1"/>
      <c r="H15" s="1"/>
      <c r="I15" s="1"/>
      <c r="J15" s="1"/>
      <c r="K15" s="1"/>
      <c r="L15" s="1"/>
      <c r="M15" s="1"/>
      <c r="N15" s="1"/>
      <c r="O15" s="1"/>
      <c r="P15" s="1"/>
    </row>
    <row r="16" spans="1:29" ht="14.5" x14ac:dyDescent="0.35">
      <c r="A16" s="1"/>
      <c r="B16" s="109"/>
      <c r="C16" s="113"/>
      <c r="D16" s="113"/>
      <c r="E16" s="113"/>
      <c r="F16" s="113"/>
      <c r="G16" s="113"/>
      <c r="H16" s="113"/>
      <c r="I16" s="113"/>
      <c r="J16" s="113"/>
      <c r="K16" s="113"/>
      <c r="L16" s="113"/>
      <c r="M16" s="113"/>
      <c r="N16" s="113"/>
      <c r="O16" s="1"/>
      <c r="P16" s="1"/>
    </row>
    <row r="17" spans="1:16" ht="14.5" x14ac:dyDescent="0.35">
      <c r="A17" s="1"/>
      <c r="B17" s="109"/>
      <c r="C17" s="113"/>
      <c r="D17" s="113"/>
      <c r="E17" s="113"/>
      <c r="F17" s="113"/>
      <c r="G17" s="113"/>
      <c r="H17" s="113"/>
      <c r="I17" s="113"/>
      <c r="J17" s="113"/>
      <c r="K17" s="113"/>
      <c r="L17" s="113"/>
      <c r="M17" s="113"/>
      <c r="N17" s="113"/>
      <c r="O17" s="1"/>
      <c r="P17" s="1"/>
    </row>
    <row r="18" spans="1:16" ht="14.5" x14ac:dyDescent="0.35">
      <c r="A18" s="1"/>
      <c r="B18" s="109"/>
      <c r="C18" s="113"/>
      <c r="D18" s="113"/>
      <c r="E18" s="113"/>
      <c r="F18" s="113"/>
      <c r="G18" s="113"/>
      <c r="H18" s="113"/>
      <c r="I18" s="113"/>
      <c r="J18" s="113"/>
      <c r="K18" s="113"/>
      <c r="L18" s="113"/>
      <c r="M18" s="113"/>
      <c r="N18" s="113"/>
      <c r="O18" s="1"/>
      <c r="P18" s="1"/>
    </row>
    <row r="19" spans="1:16" ht="14.5" x14ac:dyDescent="0.35">
      <c r="A19" s="1"/>
      <c r="B19" s="109"/>
      <c r="C19" s="113"/>
      <c r="D19" s="113"/>
      <c r="E19" s="113"/>
      <c r="F19" s="113"/>
      <c r="G19" s="113"/>
      <c r="H19" s="113"/>
      <c r="I19" s="113"/>
      <c r="J19" s="113"/>
      <c r="K19" s="113"/>
      <c r="L19" s="113"/>
      <c r="M19" s="113"/>
      <c r="N19" s="113"/>
      <c r="O19" s="1"/>
      <c r="P19" s="1"/>
    </row>
    <row r="20" spans="1:16" ht="14.5" x14ac:dyDescent="0.35">
      <c r="A20" s="1"/>
      <c r="B20" s="109"/>
      <c r="C20" s="113"/>
      <c r="D20" s="113"/>
      <c r="E20" s="113"/>
      <c r="F20" s="113"/>
      <c r="G20" s="113"/>
      <c r="H20" s="113"/>
      <c r="I20" s="113"/>
      <c r="J20" s="113"/>
      <c r="K20" s="113"/>
      <c r="L20" s="113"/>
      <c r="M20" s="113"/>
      <c r="N20" s="113"/>
      <c r="O20" s="1"/>
      <c r="P20" s="1"/>
    </row>
    <row r="21" spans="1:16" ht="14.5" x14ac:dyDescent="0.35">
      <c r="A21" s="1"/>
      <c r="B21" s="109"/>
      <c r="C21" s="113"/>
      <c r="D21" s="113"/>
      <c r="E21" s="113"/>
      <c r="F21" s="113"/>
      <c r="G21" s="113"/>
      <c r="H21" s="113"/>
      <c r="I21" s="113"/>
      <c r="J21" s="113"/>
      <c r="K21" s="113"/>
      <c r="L21" s="113"/>
      <c r="M21" s="113"/>
      <c r="N21" s="113"/>
      <c r="O21" s="1"/>
      <c r="P21" s="1"/>
    </row>
    <row r="22" spans="1:16" ht="14.5" x14ac:dyDescent="0.35">
      <c r="A22" s="1"/>
      <c r="B22" s="109"/>
      <c r="C22" s="113"/>
      <c r="D22" s="113"/>
      <c r="E22" s="113"/>
      <c r="F22" s="113"/>
      <c r="G22" s="113"/>
      <c r="H22" s="113"/>
      <c r="I22" s="113"/>
      <c r="J22" s="113"/>
      <c r="K22" s="113"/>
      <c r="L22" s="113"/>
      <c r="M22" s="113"/>
      <c r="N22" s="113"/>
      <c r="O22" s="1"/>
      <c r="P22" s="1"/>
    </row>
    <row r="23" spans="1:16" ht="14.5" x14ac:dyDescent="0.35">
      <c r="A23" s="1"/>
      <c r="B23" s="109"/>
      <c r="C23" s="113"/>
      <c r="D23" s="113"/>
      <c r="E23" s="113"/>
      <c r="F23" s="113"/>
      <c r="G23" s="113"/>
      <c r="H23" s="113"/>
      <c r="I23" s="113"/>
      <c r="J23" s="113"/>
      <c r="K23" s="113"/>
      <c r="L23" s="113"/>
      <c r="M23" s="113"/>
      <c r="N23" s="113"/>
      <c r="O23" s="1"/>
      <c r="P23" s="1"/>
    </row>
    <row r="24" spans="1:16" ht="14.5" x14ac:dyDescent="0.35">
      <c r="A24" s="1"/>
      <c r="B24" s="1"/>
      <c r="C24" s="1"/>
      <c r="D24" s="1"/>
      <c r="E24" s="1"/>
      <c r="F24" s="1"/>
      <c r="G24" s="1"/>
      <c r="H24" s="1"/>
      <c r="I24" s="1"/>
      <c r="J24" s="1"/>
      <c r="K24" s="1"/>
      <c r="L24" s="1"/>
      <c r="M24" s="1"/>
      <c r="N24" s="1"/>
      <c r="O24" s="1"/>
      <c r="P24" s="1"/>
    </row>
    <row r="25" spans="1:16" ht="14.5" x14ac:dyDescent="0.35">
      <c r="A25" s="1"/>
      <c r="B25" s="1"/>
      <c r="C25" s="1"/>
      <c r="D25" s="1"/>
      <c r="E25" s="1"/>
      <c r="F25" s="1"/>
      <c r="G25" s="1"/>
      <c r="H25" s="1"/>
      <c r="I25" s="1"/>
      <c r="J25" s="1"/>
      <c r="K25" s="1"/>
      <c r="L25" s="1"/>
      <c r="M25" s="1"/>
      <c r="N25" s="1"/>
      <c r="O25" s="1"/>
      <c r="P25" s="1"/>
    </row>
  </sheetData>
  <mergeCells count="1">
    <mergeCell ref="D2:H2"/>
  </mergeCells>
  <pageMargins left="0.511811024" right="0.511811024" top="0.78740157499999996" bottom="0.78740157499999996" header="0.31496062000000002" footer="0.31496062000000002"/>
  <drawing r:id="rId1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D7FF4D3-20B2-4905-BA93-CE45E95D7CB4}">
  <dimension ref="A1:AT92"/>
  <sheetViews>
    <sheetView showGridLines="0" tabSelected="1" zoomScale="70" zoomScaleNormal="70" workbookViewId="0">
      <pane xSplit="6" ySplit="9" topLeftCell="G39" activePane="bottomRight" state="frozen"/>
      <selection activeCell="O2" sqref="O2"/>
      <selection pane="topRight" activeCell="O2" sqref="O2"/>
      <selection pane="bottomLeft" activeCell="O2" sqref="O2"/>
      <selection pane="bottomRight"/>
    </sheetView>
  </sheetViews>
  <sheetFormatPr defaultColWidth="9.1796875" defaultRowHeight="15" customHeight="1" outlineLevelCol="1" x14ac:dyDescent="0.35"/>
  <cols>
    <col min="1" max="1" width="2.1796875" customWidth="1"/>
    <col min="2" max="2" width="13.453125" customWidth="1"/>
    <col min="3" max="3" width="19.1796875" customWidth="1"/>
    <col min="4" max="4" width="6.1796875" customWidth="1"/>
    <col min="5" max="5" width="37.81640625" customWidth="1"/>
    <col min="6" max="6" width="10.453125" customWidth="1"/>
    <col min="7" max="7" width="20.453125" customWidth="1"/>
    <col min="8" max="8" width="11.1796875" customWidth="1"/>
    <col min="9" max="12" width="5.81640625" hidden="1" customWidth="1" outlineLevel="1"/>
    <col min="13" max="13" width="20.54296875" customWidth="1" collapsed="1"/>
    <col min="14" max="14" width="11.54296875" customWidth="1"/>
    <col min="15" max="15" width="10.81640625" customWidth="1"/>
    <col min="16" max="19" width="5.81640625" hidden="1" customWidth="1" outlineLevel="1"/>
    <col min="20" max="20" width="12.453125" hidden="1" customWidth="1" outlineLevel="1"/>
    <col min="21" max="21" width="16.81640625" hidden="1" customWidth="1" outlineLevel="1"/>
    <col min="22" max="22" width="6.1796875" hidden="1" customWidth="1" outlineLevel="1"/>
    <col min="23" max="26" width="6.7265625" hidden="1" customWidth="1" outlineLevel="1"/>
    <col min="27" max="27" width="20" customWidth="1" collapsed="1"/>
    <col min="28" max="28" width="19.1796875" customWidth="1"/>
    <col min="29" max="29" width="12.1796875" customWidth="1"/>
    <col min="30" max="30" width="11.54296875" customWidth="1"/>
    <col min="31" max="39" width="5.81640625" customWidth="1" outlineLevel="1"/>
    <col min="40" max="42" width="9.1796875" customWidth="1"/>
    <col min="43" max="46" width="8.54296875" style="177" hidden="1" customWidth="1"/>
  </cols>
  <sheetData>
    <row r="1" spans="1:46" ht="11.25" customHeight="1" x14ac:dyDescent="0.35">
      <c r="A1" s="13"/>
      <c r="B1" s="13"/>
      <c r="C1" s="13"/>
      <c r="D1" s="13"/>
      <c r="E1" s="13"/>
      <c r="F1" s="13"/>
      <c r="G1" s="233" t="s">
        <v>1024</v>
      </c>
      <c r="H1" s="233"/>
      <c r="I1" s="13"/>
      <c r="J1" s="13"/>
      <c r="K1" s="13"/>
      <c r="L1" s="13"/>
      <c r="M1" s="13"/>
      <c r="N1" s="13"/>
      <c r="O1" s="13"/>
      <c r="P1" s="13"/>
      <c r="Q1" s="13"/>
      <c r="R1" s="13"/>
      <c r="S1" s="13"/>
      <c r="T1" s="13"/>
      <c r="U1" s="13"/>
      <c r="V1" s="13"/>
      <c r="W1" s="13"/>
      <c r="X1" s="13"/>
      <c r="Y1" s="13"/>
      <c r="Z1" s="13"/>
      <c r="AA1" s="13"/>
      <c r="AB1" s="13"/>
      <c r="AC1" s="13"/>
      <c r="AD1" s="13"/>
      <c r="AE1" s="13"/>
      <c r="AF1" s="13"/>
      <c r="AG1" s="1"/>
      <c r="AH1" s="1"/>
      <c r="AI1" s="1"/>
      <c r="AJ1" s="1"/>
      <c r="AK1" s="1"/>
      <c r="AL1" s="1"/>
      <c r="AM1" s="1"/>
      <c r="AN1" s="1"/>
    </row>
    <row r="2" spans="1:46" ht="44" x14ac:dyDescent="0.5">
      <c r="A2" s="1"/>
      <c r="B2" s="11"/>
      <c r="C2" s="11"/>
      <c r="D2" s="234" t="s">
        <v>0</v>
      </c>
      <c r="E2" s="234"/>
      <c r="F2" s="79"/>
      <c r="G2" s="239">
        <f>SUM(AN10:AN73,H75)</f>
        <v>0.73650000000000038</v>
      </c>
      <c r="H2" s="239"/>
      <c r="I2" s="11"/>
      <c r="J2" s="11"/>
      <c r="K2" s="11"/>
      <c r="L2" s="11"/>
      <c r="M2" s="239"/>
      <c r="N2" s="239"/>
      <c r="O2" s="11"/>
      <c r="P2" s="11"/>
      <c r="Q2" s="11"/>
      <c r="R2" s="11"/>
      <c r="S2" s="11"/>
      <c r="T2" s="11"/>
      <c r="U2" s="11"/>
      <c r="V2" s="11"/>
      <c r="W2" s="11"/>
      <c r="X2" s="11"/>
      <c r="Y2" s="11"/>
      <c r="Z2" s="11"/>
      <c r="AA2" s="11"/>
      <c r="AB2" s="11"/>
      <c r="AC2" s="11"/>
      <c r="AD2" s="11"/>
      <c r="AE2" s="11"/>
      <c r="AF2" s="11"/>
      <c r="AG2" s="1"/>
      <c r="AH2" s="1"/>
      <c r="AI2" s="1"/>
      <c r="AJ2" s="1"/>
      <c r="AK2" s="1"/>
      <c r="AL2" s="1"/>
      <c r="AM2" s="1"/>
      <c r="AN2" s="1"/>
    </row>
    <row r="3" spans="1:46" ht="44" x14ac:dyDescent="0.35">
      <c r="A3" s="1"/>
      <c r="B3" s="10"/>
      <c r="C3" s="10"/>
      <c r="D3" s="235" t="s">
        <v>1</v>
      </c>
      <c r="E3" s="235"/>
      <c r="F3" s="138"/>
      <c r="G3" s="236" t="s">
        <v>7</v>
      </c>
      <c r="H3" s="237"/>
      <c r="I3" s="237"/>
      <c r="J3" s="237"/>
      <c r="K3" s="237"/>
      <c r="L3" s="237"/>
      <c r="M3" s="237"/>
      <c r="N3" s="237"/>
      <c r="O3" s="237"/>
      <c r="P3" s="237"/>
      <c r="Q3" s="237"/>
      <c r="R3" s="237"/>
      <c r="S3" s="237"/>
      <c r="T3" s="237"/>
      <c r="U3" s="237"/>
      <c r="V3" s="237"/>
      <c r="W3" s="237"/>
      <c r="X3" s="237"/>
      <c r="Y3" s="237"/>
      <c r="Z3" s="237"/>
      <c r="AA3" s="237"/>
      <c r="AB3" s="237"/>
      <c r="AC3" s="237"/>
      <c r="AD3" s="237"/>
      <c r="AE3" s="237"/>
      <c r="AF3" s="237"/>
      <c r="AG3" s="1"/>
      <c r="AH3" s="1"/>
      <c r="AI3" s="1"/>
      <c r="AJ3" s="1"/>
      <c r="AK3" s="1"/>
      <c r="AL3" s="1"/>
      <c r="AM3" s="1"/>
      <c r="AN3" s="1"/>
    </row>
    <row r="4" spans="1:46" ht="7.5" customHeight="1" x14ac:dyDescent="0.35">
      <c r="A4" s="1"/>
      <c r="B4" s="1"/>
      <c r="C4" s="1"/>
      <c r="D4" s="1"/>
      <c r="E4" s="1"/>
      <c r="F4" s="1"/>
      <c r="G4" s="1"/>
      <c r="H4" s="175"/>
      <c r="I4" s="1"/>
      <c r="J4" s="1"/>
      <c r="K4" s="1"/>
      <c r="L4" s="1"/>
      <c r="M4" s="1"/>
      <c r="N4" s="1"/>
      <c r="O4" s="1"/>
      <c r="P4" s="1"/>
      <c r="Q4" s="1"/>
      <c r="R4" s="1"/>
      <c r="S4" s="1"/>
      <c r="T4" s="1"/>
      <c r="U4" s="1"/>
      <c r="V4" s="1"/>
      <c r="W4" s="1"/>
      <c r="X4" s="1"/>
      <c r="Y4" s="1"/>
      <c r="Z4" s="1"/>
      <c r="AA4" s="1"/>
      <c r="AB4" s="1"/>
      <c r="AC4" s="1"/>
      <c r="AD4" s="1"/>
      <c r="AE4" s="1"/>
      <c r="AF4" s="1"/>
      <c r="AG4" s="1"/>
      <c r="AH4" s="1"/>
      <c r="AI4" s="1"/>
      <c r="AJ4" s="1"/>
      <c r="AK4" s="1"/>
      <c r="AL4" s="1"/>
      <c r="AM4" s="1"/>
      <c r="AN4" s="1"/>
    </row>
    <row r="5" spans="1:46" s="186" customFormat="1" ht="19.5" customHeight="1" x14ac:dyDescent="0.35">
      <c r="B5" s="238" t="s">
        <v>8</v>
      </c>
      <c r="C5" s="238"/>
      <c r="D5" s="238"/>
      <c r="E5" s="238"/>
      <c r="G5" s="238" t="s">
        <v>9</v>
      </c>
      <c r="H5" s="238"/>
      <c r="I5" s="238"/>
      <c r="J5" s="238"/>
      <c r="K5" s="238"/>
      <c r="M5" s="238" t="s">
        <v>10</v>
      </c>
      <c r="N5" s="238"/>
      <c r="O5" s="187"/>
      <c r="P5" s="187"/>
      <c r="Q5" s="187"/>
      <c r="R5" s="187"/>
      <c r="S5" s="187"/>
      <c r="AA5" s="238" t="s">
        <v>11</v>
      </c>
      <c r="AB5" s="238"/>
      <c r="AC5" s="187"/>
      <c r="AD5" s="187"/>
      <c r="AE5" s="187"/>
      <c r="AF5" s="187"/>
      <c r="AG5" s="187"/>
      <c r="AJ5" s="186" t="s">
        <v>1039</v>
      </c>
      <c r="AQ5" s="188"/>
      <c r="AR5" s="188"/>
      <c r="AS5" s="188"/>
      <c r="AT5" s="188"/>
    </row>
    <row r="6" spans="1:46" ht="11.25" customHeight="1" x14ac:dyDescent="0.35">
      <c r="A6" s="1"/>
      <c r="B6" s="1"/>
      <c r="C6" s="1"/>
      <c r="D6" s="1"/>
      <c r="E6" s="1"/>
      <c r="F6" s="1"/>
      <c r="G6" s="1"/>
      <c r="H6" s="1"/>
      <c r="I6" s="1"/>
      <c r="J6" s="1"/>
      <c r="K6" s="1"/>
      <c r="L6" s="1"/>
      <c r="M6" s="1"/>
      <c r="N6" s="1"/>
      <c r="O6" s="1"/>
      <c r="P6" s="1"/>
      <c r="Q6" s="1"/>
      <c r="R6" s="1"/>
      <c r="S6" s="1"/>
      <c r="T6" s="1"/>
      <c r="U6" s="1"/>
      <c r="V6" s="157">
        <v>6</v>
      </c>
      <c r="W6" s="157">
        <v>7</v>
      </c>
      <c r="X6" s="157">
        <v>8</v>
      </c>
      <c r="Y6" s="157">
        <v>9</v>
      </c>
      <c r="Z6" s="157">
        <v>10</v>
      </c>
      <c r="AA6" s="1"/>
      <c r="AB6" s="1"/>
      <c r="AC6" s="1"/>
      <c r="AD6" s="1"/>
      <c r="AE6" s="1"/>
      <c r="AF6" s="1"/>
      <c r="AG6" s="1"/>
      <c r="AH6" s="1"/>
      <c r="AI6" s="1"/>
      <c r="AJ6" s="1"/>
      <c r="AK6" s="1"/>
      <c r="AL6" s="1"/>
      <c r="AM6" s="1"/>
      <c r="AN6" s="1"/>
    </row>
    <row r="7" spans="1:46" ht="22.5" customHeight="1" x14ac:dyDescent="0.35">
      <c r="A7" s="1"/>
      <c r="B7" s="241" t="s">
        <v>12</v>
      </c>
      <c r="C7" s="241" t="s">
        <v>13</v>
      </c>
      <c r="D7" s="241" t="s">
        <v>14</v>
      </c>
      <c r="E7" s="241" t="s">
        <v>15</v>
      </c>
      <c r="F7" s="241" t="s">
        <v>16</v>
      </c>
      <c r="G7" s="242" t="s">
        <v>17</v>
      </c>
      <c r="H7" s="242" t="s">
        <v>18</v>
      </c>
      <c r="I7" s="243" t="s">
        <v>19</v>
      </c>
      <c r="J7" s="243" t="s">
        <v>20</v>
      </c>
      <c r="K7" s="243" t="s">
        <v>21</v>
      </c>
      <c r="L7" s="243" t="s">
        <v>22</v>
      </c>
      <c r="M7" s="240" t="s">
        <v>23</v>
      </c>
      <c r="N7" s="240" t="s">
        <v>24</v>
      </c>
      <c r="O7" s="240" t="s">
        <v>25</v>
      </c>
      <c r="P7" s="245" t="s">
        <v>19</v>
      </c>
      <c r="Q7" s="245" t="s">
        <v>20</v>
      </c>
      <c r="R7" s="245" t="s">
        <v>21</v>
      </c>
      <c r="S7" s="245" t="s">
        <v>22</v>
      </c>
      <c r="T7" s="246" t="s">
        <v>26</v>
      </c>
      <c r="U7" s="246" t="s">
        <v>27</v>
      </c>
      <c r="V7" s="244" t="s">
        <v>28</v>
      </c>
      <c r="W7" s="244" t="s">
        <v>29</v>
      </c>
      <c r="X7" s="244" t="s">
        <v>30</v>
      </c>
      <c r="Y7" s="244" t="s">
        <v>31</v>
      </c>
      <c r="Z7" s="244" t="s">
        <v>32</v>
      </c>
      <c r="AA7" s="259" t="s">
        <v>33</v>
      </c>
      <c r="AB7" s="259" t="s">
        <v>34</v>
      </c>
      <c r="AC7" s="259" t="s">
        <v>35</v>
      </c>
      <c r="AD7" s="259" t="s">
        <v>36</v>
      </c>
      <c r="AE7" s="247" t="s">
        <v>19</v>
      </c>
      <c r="AF7" s="247" t="s">
        <v>20</v>
      </c>
      <c r="AG7" s="247" t="s">
        <v>21</v>
      </c>
      <c r="AH7" s="247" t="s">
        <v>22</v>
      </c>
      <c r="AI7" s="232" t="str">
        <f>IF(COUNTA(F16:I16)=0,"NBC","BC")</f>
        <v>BC</v>
      </c>
      <c r="AJ7" s="232" t="s">
        <v>19</v>
      </c>
      <c r="AK7" s="232" t="s">
        <v>20</v>
      </c>
      <c r="AL7" s="232" t="s">
        <v>21</v>
      </c>
      <c r="AM7" s="232" t="s">
        <v>22</v>
      </c>
      <c r="AN7" s="1"/>
    </row>
    <row r="8" spans="1:46" ht="15" customHeight="1" x14ac:dyDescent="0.35">
      <c r="A8" s="1"/>
      <c r="B8" s="241"/>
      <c r="C8" s="241"/>
      <c r="D8" s="241"/>
      <c r="E8" s="241"/>
      <c r="F8" s="241"/>
      <c r="G8" s="242"/>
      <c r="H8" s="242"/>
      <c r="I8" s="243"/>
      <c r="J8" s="243"/>
      <c r="K8" s="243"/>
      <c r="L8" s="243"/>
      <c r="M8" s="240"/>
      <c r="N8" s="240"/>
      <c r="O8" s="240"/>
      <c r="P8" s="245"/>
      <c r="Q8" s="245"/>
      <c r="R8" s="245"/>
      <c r="S8" s="245"/>
      <c r="T8" s="246"/>
      <c r="U8" s="246"/>
      <c r="V8" s="244"/>
      <c r="W8" s="244"/>
      <c r="X8" s="244"/>
      <c r="Y8" s="244"/>
      <c r="Z8" s="244"/>
      <c r="AA8" s="259"/>
      <c r="AB8" s="259"/>
      <c r="AC8" s="259"/>
      <c r="AD8" s="259"/>
      <c r="AE8" s="247"/>
      <c r="AF8" s="247"/>
      <c r="AG8" s="247"/>
      <c r="AH8" s="247"/>
      <c r="AI8" s="232"/>
      <c r="AJ8" s="232"/>
      <c r="AK8" s="232"/>
      <c r="AL8" s="232"/>
      <c r="AM8" s="232"/>
      <c r="AN8" s="1"/>
    </row>
    <row r="9" spans="1:46" ht="15" customHeight="1" x14ac:dyDescent="0.35">
      <c r="A9" s="1"/>
      <c r="B9" s="131" t="s">
        <v>12</v>
      </c>
      <c r="C9" s="131" t="s">
        <v>37</v>
      </c>
      <c r="D9" s="131" t="s">
        <v>14</v>
      </c>
      <c r="E9" s="131" t="s">
        <v>15</v>
      </c>
      <c r="F9" s="131" t="s">
        <v>16</v>
      </c>
      <c r="G9" s="132" t="s">
        <v>17</v>
      </c>
      <c r="H9" s="132" t="s">
        <v>38</v>
      </c>
      <c r="I9" s="133" t="s">
        <v>19</v>
      </c>
      <c r="J9" s="133" t="s">
        <v>20</v>
      </c>
      <c r="K9" s="133" t="s">
        <v>21</v>
      </c>
      <c r="L9" s="133" t="s">
        <v>22</v>
      </c>
      <c r="M9" s="134" t="s">
        <v>23</v>
      </c>
      <c r="N9" s="134" t="s">
        <v>39</v>
      </c>
      <c r="O9" s="134" t="s">
        <v>40</v>
      </c>
      <c r="P9" s="150" t="s">
        <v>19</v>
      </c>
      <c r="Q9" s="150" t="s">
        <v>20</v>
      </c>
      <c r="R9" s="150" t="s">
        <v>21</v>
      </c>
      <c r="S9" s="150" t="s">
        <v>22</v>
      </c>
      <c r="T9" s="151" t="s">
        <v>26</v>
      </c>
      <c r="U9" s="151" t="s">
        <v>27</v>
      </c>
      <c r="V9" s="152" t="s">
        <v>28</v>
      </c>
      <c r="W9" s="152" t="s">
        <v>29</v>
      </c>
      <c r="X9" s="152" t="s">
        <v>30</v>
      </c>
      <c r="Y9" s="152" t="s">
        <v>31</v>
      </c>
      <c r="Z9" s="152" t="s">
        <v>32</v>
      </c>
      <c r="AA9" s="135" t="s">
        <v>33</v>
      </c>
      <c r="AB9" s="135" t="s">
        <v>34</v>
      </c>
      <c r="AC9" s="135" t="s">
        <v>35</v>
      </c>
      <c r="AD9" s="135" t="s">
        <v>36</v>
      </c>
      <c r="AE9" s="136" t="s">
        <v>19</v>
      </c>
      <c r="AF9" s="136" t="s">
        <v>20</v>
      </c>
      <c r="AG9" s="136" t="s">
        <v>21</v>
      </c>
      <c r="AH9" s="136" t="s">
        <v>22</v>
      </c>
      <c r="AI9" s="179" t="str">
        <f>IF(COUNTA(F16:I16)=0,"NBC","BC")</f>
        <v>BC</v>
      </c>
      <c r="AJ9" s="179" t="s">
        <v>19</v>
      </c>
      <c r="AK9" s="179" t="s">
        <v>20</v>
      </c>
      <c r="AL9" s="179" t="s">
        <v>21</v>
      </c>
      <c r="AM9" s="179" t="s">
        <v>22</v>
      </c>
      <c r="AN9" s="1"/>
      <c r="AO9" s="136" t="s">
        <v>1025</v>
      </c>
    </row>
    <row r="10" spans="1:46" ht="47.25" customHeight="1" x14ac:dyDescent="0.45">
      <c r="A10" s="157">
        <v>1</v>
      </c>
      <c r="B10" s="137" t="s">
        <v>41</v>
      </c>
      <c r="C10" s="114" t="s">
        <v>42</v>
      </c>
      <c r="D10" s="115" t="s">
        <v>43</v>
      </c>
      <c r="E10" s="116" t="s">
        <v>44</v>
      </c>
      <c r="F10" s="117">
        <v>0.01</v>
      </c>
      <c r="G10" s="118" t="str">
        <f>Estratégia!F10</f>
        <v>Parcial</v>
      </c>
      <c r="H10" s="119">
        <f>Estratégia!G10</f>
        <v>4.0000000000000001E-3</v>
      </c>
      <c r="I10" s="153">
        <f>Estratégia!H10</f>
        <v>3</v>
      </c>
      <c r="J10" s="153">
        <f>Estratégia!I10</f>
        <v>2</v>
      </c>
      <c r="K10" s="153">
        <f>Estratégia!J10</f>
        <v>2</v>
      </c>
      <c r="L10" s="153">
        <f>Estratégia!K10</f>
        <v>3</v>
      </c>
      <c r="M10" s="118" t="str">
        <f>Estratégia!L10</f>
        <v>Melhor Prática</v>
      </c>
      <c r="N10" s="120">
        <f>Estratégia!M10</f>
        <v>0.01</v>
      </c>
      <c r="O10" s="121">
        <f>Estratégia!N10</f>
        <v>0.4</v>
      </c>
      <c r="P10" s="153" t="str">
        <f>Estratégia!O10</f>
        <v>-</v>
      </c>
      <c r="Q10" s="153" t="str">
        <f>Estratégia!P10</f>
        <v>D</v>
      </c>
      <c r="R10" s="153" t="str">
        <f>Estratégia!Q10</f>
        <v>-</v>
      </c>
      <c r="S10" s="153" t="str">
        <f>Estratégia!R10</f>
        <v>D</v>
      </c>
      <c r="T10" s="176">
        <f>Estratégia!S10</f>
        <v>3</v>
      </c>
      <c r="U10" s="122" t="str">
        <f>Estratégia!T10</f>
        <v>Baixa</v>
      </c>
      <c r="V10" s="155" t="str">
        <f>IF(Estratégia!U10=0.5,"",Estratégia!U10)</f>
        <v/>
      </c>
      <c r="W10" s="155" t="str">
        <f>IF(Estratégia!V10=0.5,"",Estratégia!V10)</f>
        <v/>
      </c>
      <c r="X10" s="155" t="str">
        <f>IF(Estratégia!W10=0.5,"",Estratégia!W10)</f>
        <v/>
      </c>
      <c r="Y10" s="155" t="str">
        <f>IF(Estratégia!X10=0.5,"",Estratégia!X10)</f>
        <v/>
      </c>
      <c r="Z10" s="155" t="str">
        <f>IF(Estratégia!Y10=0.5,"",Estratégia!Y10)</f>
        <v/>
      </c>
      <c r="AA10" s="123" t="str">
        <f>Estratégia!Z10</f>
        <v>Finalizado</v>
      </c>
      <c r="AB10" s="118" t="str">
        <f>Estratégia!AA10</f>
        <v>Melhor Prática</v>
      </c>
      <c r="AC10" s="120">
        <f>Estratégia!AB10</f>
        <v>0.01</v>
      </c>
      <c r="AD10" s="121">
        <f>Estratégia!AC10</f>
        <v>1</v>
      </c>
      <c r="AE10" s="153">
        <f>Estratégia!AD10</f>
        <v>3</v>
      </c>
      <c r="AF10" s="153">
        <f>Estratégia!AE10</f>
        <v>3</v>
      </c>
      <c r="AG10" s="153">
        <f>Estratégia!AF10</f>
        <v>3</v>
      </c>
      <c r="AH10" s="153">
        <f>Estratégia!AG10</f>
        <v>3</v>
      </c>
      <c r="AI10" s="180" t="str">
        <f>IF('Estrategia 1'!E16=0,"",'Estrategia 1'!E16)</f>
        <v>BC</v>
      </c>
      <c r="AJ10" s="180" t="str">
        <f>IF('Estrategia 1'!F16=0,"",'Estrategia 1'!F16)</f>
        <v/>
      </c>
      <c r="AK10" s="180" t="str">
        <f>IF('Estrategia 1'!G16=0,"",'Estrategia 1'!G16)</f>
        <v/>
      </c>
      <c r="AL10" s="180" t="str">
        <f>IF('Estrategia 1'!H16=0,"",'Estrategia 1'!H16)</f>
        <v/>
      </c>
      <c r="AM10" s="180" t="str">
        <f>IF('Estrategia 1'!I16=0,"",'Estrategia 1'!I16)</f>
        <v>x</v>
      </c>
      <c r="AN10" s="1">
        <f t="shared" ref="AN10:AN41" si="0">IF(AB10&lt;&gt;"",SUM(AC10-H10),0)</f>
        <v>6.0000000000000001E-3</v>
      </c>
      <c r="AO10" s="97">
        <f t="shared" ref="AO10:AO41" si="1">N10-H10</f>
        <v>6.0000000000000001E-3</v>
      </c>
      <c r="AQ10" s="177" t="b">
        <f>IF(SUM($AE10:$AH10)=0,TRUE(),IF(OR(AE10="",AE10=1,AE10=2),0,AE10)&gt;=IF(OR(I10="",I10=1,I10=2),0,I10))</f>
        <v>1</v>
      </c>
      <c r="AR10" s="177" t="b">
        <f t="shared" ref="AR10:AT10" si="2">IF(SUM($AE10:$AH10)=0,TRUE(),IF(OR(AF10="",AF10=1,AF10=2),0,AF10)&gt;=IF(OR(J10="",J10=1,J10=2),0,J10))</f>
        <v>1</v>
      </c>
      <c r="AS10" s="177" t="b">
        <f t="shared" si="2"/>
        <v>1</v>
      </c>
      <c r="AT10" s="177" t="b">
        <f t="shared" si="2"/>
        <v>1</v>
      </c>
    </row>
    <row r="11" spans="1:46" ht="45.75" customHeight="1" x14ac:dyDescent="0.45">
      <c r="A11" s="157">
        <v>2</v>
      </c>
      <c r="B11" s="137" t="s">
        <v>41</v>
      </c>
      <c r="C11" s="114" t="s">
        <v>42</v>
      </c>
      <c r="D11" s="124" t="s">
        <v>45</v>
      </c>
      <c r="E11" s="126" t="s">
        <v>46</v>
      </c>
      <c r="F11" s="125">
        <v>0.01</v>
      </c>
      <c r="G11" s="118" t="str">
        <f>Estratégia!F11</f>
        <v>Melhor Prática</v>
      </c>
      <c r="H11" s="119">
        <f>Estratégia!G11</f>
        <v>0.01</v>
      </c>
      <c r="I11" s="153">
        <f>Estratégia!H11</f>
        <v>3</v>
      </c>
      <c r="J11" s="153">
        <f>Estratégia!I11</f>
        <v>3</v>
      </c>
      <c r="K11" s="153">
        <f>Estratégia!J11</f>
        <v>3</v>
      </c>
      <c r="L11" s="153">
        <f>Estratégia!K11</f>
        <v>3</v>
      </c>
      <c r="M11" s="118" t="str">
        <f>Estratégia!L11</f>
        <v>Melhor Prática</v>
      </c>
      <c r="N11" s="120">
        <f>Estratégia!M11</f>
        <v>0.01</v>
      </c>
      <c r="O11" s="121">
        <f>Estratégia!N11</f>
        <v>1</v>
      </c>
      <c r="P11" s="153" t="str">
        <f>Estratégia!O11</f>
        <v>-</v>
      </c>
      <c r="Q11" s="153" t="str">
        <f>Estratégia!P11</f>
        <v>-</v>
      </c>
      <c r="R11" s="153" t="str">
        <f>Estratégia!Q11</f>
        <v>-</v>
      </c>
      <c r="S11" s="153" t="str">
        <f>Estratégia!R11</f>
        <v>-</v>
      </c>
      <c r="T11" s="156">
        <f>Estratégia!S11</f>
        <v>1</v>
      </c>
      <c r="U11" s="122" t="str">
        <f>Estratégia!T11</f>
        <v>Não Planificado</v>
      </c>
      <c r="V11" s="155" t="str">
        <f>IF(Estratégia!U11=0.5,"",Estratégia!U11)</f>
        <v/>
      </c>
      <c r="W11" s="155" t="str">
        <f>IF(Estratégia!V11=0.5,"",Estratégia!V11)</f>
        <v/>
      </c>
      <c r="X11" s="155" t="str">
        <f>IF(Estratégia!W11=0.5,"",Estratégia!W11)</f>
        <v/>
      </c>
      <c r="Y11" s="155" t="str">
        <f>IF(Estratégia!X11=0.5,"",Estratégia!X11)</f>
        <v/>
      </c>
      <c r="Z11" s="155" t="str">
        <f>IF(Estratégia!Y11=0.5,"",Estratégia!Y11)</f>
        <v/>
      </c>
      <c r="AA11" s="123" t="str">
        <f>Estratégia!Z11</f>
        <v>No Prazo</v>
      </c>
      <c r="AB11" s="118" t="str">
        <f>Estratégia!AA11</f>
        <v/>
      </c>
      <c r="AC11" s="120">
        <f>Estratégia!AB11</f>
        <v>0</v>
      </c>
      <c r="AD11" s="121">
        <f>Estratégia!AC11</f>
        <v>0</v>
      </c>
      <c r="AE11" s="153" t="str">
        <f>Estratégia!AD11</f>
        <v/>
      </c>
      <c r="AF11" s="153" t="str">
        <f>Estratégia!AE11</f>
        <v/>
      </c>
      <c r="AG11" s="153" t="str">
        <f>Estratégia!AF11</f>
        <v/>
      </c>
      <c r="AH11" s="153" t="str">
        <f>Estratégia!AG11</f>
        <v/>
      </c>
      <c r="AI11" s="180" t="str">
        <f>IF('Estrategia 2'!E16=0,"",'Estrategia 2'!E16)</f>
        <v>BC</v>
      </c>
      <c r="AJ11" s="180" t="str">
        <f>IF('Estrategia 2'!F16=0,"",'Estrategia 2'!F16)</f>
        <v>X</v>
      </c>
      <c r="AK11" s="180" t="str">
        <f>IF('Estrategia 2'!G16=0,"",'Estrategia 2'!G16)</f>
        <v>X</v>
      </c>
      <c r="AL11" s="180" t="str">
        <f>IF('Estrategia 2'!H16=0,"",'Estrategia 2'!H16)</f>
        <v>X</v>
      </c>
      <c r="AM11" s="180" t="str">
        <f>IF('Estrategia 2'!I16=0,"",'Estrategia 2'!I16)</f>
        <v/>
      </c>
      <c r="AN11" s="1">
        <f t="shared" si="0"/>
        <v>0</v>
      </c>
      <c r="AO11" s="97">
        <f t="shared" si="1"/>
        <v>0</v>
      </c>
      <c r="AQ11" s="177" t="b">
        <f t="shared" ref="AQ11:AQ73" si="3">IF(SUM($AE11:$AH11)=0,TRUE(),IF(OR(AE11="",AE11=1,AE11=2),0,AE11)&gt;=IF(OR(I11="",I11=1,I11=2),0,I11))</f>
        <v>1</v>
      </c>
      <c r="AR11" s="177" t="b">
        <f t="shared" ref="AR11:AR73" si="4">IF(SUM($AE11:$AH11)=0,TRUE(),IF(OR(AF11="",AF11=1,AF11=2),0,AF11)&gt;=IF(OR(J11="",J11=1,J11=2),0,J11))</f>
        <v>1</v>
      </c>
      <c r="AS11" s="177" t="b">
        <f t="shared" ref="AS11:AS73" si="5">IF(SUM($AE11:$AH11)=0,TRUE(),IF(OR(AG11="",AG11=1,AG11=2),0,AG11)&gt;=IF(OR(K11="",K11=1,K11=2),0,K11))</f>
        <v>1</v>
      </c>
      <c r="AT11" s="177" t="b">
        <f t="shared" ref="AT11:AT73" si="6">IF(SUM($AE11:$AH11)=0,TRUE(),IF(OR(AH11="",AH11=1,AH11=2),0,AH11)&gt;=IF(OR(L11="",L11=1,L11=2),0,L11))</f>
        <v>1</v>
      </c>
    </row>
    <row r="12" spans="1:46" ht="45.75" customHeight="1" x14ac:dyDescent="0.45">
      <c r="A12" s="157">
        <v>3</v>
      </c>
      <c r="B12" s="137" t="s">
        <v>41</v>
      </c>
      <c r="C12" s="114" t="s">
        <v>42</v>
      </c>
      <c r="D12" s="124" t="s">
        <v>47</v>
      </c>
      <c r="E12" s="116" t="s">
        <v>48</v>
      </c>
      <c r="F12" s="117">
        <v>0.01</v>
      </c>
      <c r="G12" s="118" t="str">
        <f>Estratégia!F12</f>
        <v>Não cumpre</v>
      </c>
      <c r="H12" s="119">
        <f>Estratégia!G12</f>
        <v>0</v>
      </c>
      <c r="I12" s="153">
        <f>Estratégia!H12</f>
        <v>2</v>
      </c>
      <c r="J12" s="153">
        <f>Estratégia!I12</f>
        <v>2</v>
      </c>
      <c r="K12" s="153">
        <f>Estratégia!J12</f>
        <v>2</v>
      </c>
      <c r="L12" s="153">
        <f>Estratégia!K12</f>
        <v>2</v>
      </c>
      <c r="M12" s="118" t="str">
        <f>Estratégia!L12</f>
        <v>Melhor Prática</v>
      </c>
      <c r="N12" s="120">
        <f>Estratégia!M12</f>
        <v>0.01</v>
      </c>
      <c r="O12" s="121">
        <f>Estratégia!N12</f>
        <v>0</v>
      </c>
      <c r="P12" s="153" t="str">
        <f>Estratégia!O12</f>
        <v>-</v>
      </c>
      <c r="Q12" s="153" t="str">
        <f>Estratégia!P12</f>
        <v>-</v>
      </c>
      <c r="R12" s="153" t="str">
        <f>Estratégia!Q12</f>
        <v>-</v>
      </c>
      <c r="S12" s="153" t="str">
        <f>Estratégia!R12</f>
        <v>D</v>
      </c>
      <c r="T12" s="156">
        <f>Estratégia!S12</f>
        <v>2</v>
      </c>
      <c r="U12" s="122" t="str">
        <f>Estratégia!T12</f>
        <v>Baixa</v>
      </c>
      <c r="V12" s="155" t="str">
        <f>IF(Estratégia!U12=0.5,"",Estratégia!U12)</f>
        <v/>
      </c>
      <c r="W12" s="155" t="str">
        <f>IF(Estratégia!V12=0.5,"",Estratégia!V12)</f>
        <v/>
      </c>
      <c r="X12" s="155" t="str">
        <f>IF(Estratégia!W12=0.5,"",Estratégia!W12)</f>
        <v/>
      </c>
      <c r="Y12" s="155" t="str">
        <f>IF(Estratégia!X12=0.5,"",Estratégia!X12)</f>
        <v/>
      </c>
      <c r="Z12" s="155" t="str">
        <f>IF(Estratégia!Y12=0.5,"",Estratégia!Y12)</f>
        <v/>
      </c>
      <c r="AA12" s="123" t="str">
        <f>Estratégia!Z12</f>
        <v>No Prazo</v>
      </c>
      <c r="AB12" s="118" t="str">
        <f>Estratégia!AA12</f>
        <v>Parcial</v>
      </c>
      <c r="AC12" s="120">
        <f>Estratégia!AB12</f>
        <v>4.0000000000000001E-3</v>
      </c>
      <c r="AD12" s="121">
        <f>Estratégia!AC12</f>
        <v>0.4</v>
      </c>
      <c r="AE12" s="153">
        <f>Estratégia!AD12</f>
        <v>3</v>
      </c>
      <c r="AF12" s="153">
        <f>Estratégia!AE12</f>
        <v>2</v>
      </c>
      <c r="AG12" s="153">
        <f>Estratégia!AF12</f>
        <v>3</v>
      </c>
      <c r="AH12" s="153" t="str">
        <f>Estratégia!AG12</f>
        <v/>
      </c>
      <c r="AI12" s="180" t="str">
        <f>IF('Estratégia 3'!E16=0,"",'Estratégia 3'!E16)</f>
        <v>NBC</v>
      </c>
      <c r="AJ12" s="180" t="str">
        <f>IF('Estratégia 3'!F16=0,"",'Estratégia 3'!F16)</f>
        <v/>
      </c>
      <c r="AK12" s="180" t="str">
        <f>IF('Estratégia 3'!G16=0,"",'Estratégia 3'!G16)</f>
        <v/>
      </c>
      <c r="AL12" s="180" t="str">
        <f>IF('Estratégia 3'!H16=0,"",'Estratégia 3'!H16)</f>
        <v/>
      </c>
      <c r="AM12" s="180" t="str">
        <f>IF('Estratégia 3'!I16=0,"",'Estratégia 3'!I16)</f>
        <v/>
      </c>
      <c r="AN12" s="1">
        <f t="shared" si="0"/>
        <v>4.0000000000000001E-3</v>
      </c>
      <c r="AO12" s="97">
        <f t="shared" si="1"/>
        <v>0.01</v>
      </c>
      <c r="AQ12" s="177" t="b">
        <f t="shared" si="3"/>
        <v>1</v>
      </c>
      <c r="AR12" s="177" t="b">
        <f t="shared" si="4"/>
        <v>1</v>
      </c>
      <c r="AS12" s="177" t="b">
        <f t="shared" si="5"/>
        <v>1</v>
      </c>
      <c r="AT12" s="177" t="b">
        <f t="shared" si="6"/>
        <v>1</v>
      </c>
    </row>
    <row r="13" spans="1:46" ht="45.75" customHeight="1" x14ac:dyDescent="0.45">
      <c r="A13" s="157">
        <v>4</v>
      </c>
      <c r="B13" s="137" t="s">
        <v>41</v>
      </c>
      <c r="C13" s="114" t="s">
        <v>42</v>
      </c>
      <c r="D13" s="124" t="s">
        <v>49</v>
      </c>
      <c r="E13" s="126" t="s">
        <v>50</v>
      </c>
      <c r="F13" s="125">
        <v>0.02</v>
      </c>
      <c r="G13" s="118" t="str">
        <f>Estratégia!F13</f>
        <v>Parcial</v>
      </c>
      <c r="H13" s="119">
        <f>Estratégia!G13</f>
        <v>8.0000000000000002E-3</v>
      </c>
      <c r="I13" s="153">
        <f>Estratégia!H13</f>
        <v>3</v>
      </c>
      <c r="J13" s="153" t="str">
        <f>Estratégia!I13</f>
        <v/>
      </c>
      <c r="K13" s="153" t="str">
        <f>Estratégia!J13</f>
        <v/>
      </c>
      <c r="L13" s="153" t="str">
        <f>Estratégia!K13</f>
        <v/>
      </c>
      <c r="M13" s="118" t="str">
        <f>Estratégia!L13</f>
        <v>Cumpre</v>
      </c>
      <c r="N13" s="120">
        <f>Estratégia!M13</f>
        <v>1.3999999999999999E-2</v>
      </c>
      <c r="O13" s="121">
        <f>Estratégia!N13</f>
        <v>0.57142857142857151</v>
      </c>
      <c r="P13" s="153" t="str">
        <f>Estratégia!O13</f>
        <v>-</v>
      </c>
      <c r="Q13" s="153" t="str">
        <f>Estratégia!P13</f>
        <v>D</v>
      </c>
      <c r="R13" s="153" t="str">
        <f>Estratégia!Q13</f>
        <v>-</v>
      </c>
      <c r="S13" s="153" t="str">
        <f>Estratégia!R13</f>
        <v>D</v>
      </c>
      <c r="T13" s="156">
        <f>Estratégia!S13</f>
        <v>3</v>
      </c>
      <c r="U13" s="122" t="str">
        <f>Estratégia!T13</f>
        <v>Alta</v>
      </c>
      <c r="V13" s="155" t="str">
        <f>IF(Estratégia!U13=0.5,"",Estratégia!U13)</f>
        <v/>
      </c>
      <c r="W13" s="155" t="str">
        <f>IF(Estratégia!V13=0.5,"",Estratégia!V13)</f>
        <v/>
      </c>
      <c r="X13" s="155" t="str">
        <f>IF(Estratégia!W13=0.5,"",Estratégia!W13)</f>
        <v/>
      </c>
      <c r="Y13" s="155" t="str">
        <f>IF(Estratégia!X13=0.5,"",Estratégia!X13)</f>
        <v/>
      </c>
      <c r="Z13" s="155" t="str">
        <f>IF(Estratégia!Y13=0.5,"",Estratégia!Y13)</f>
        <v/>
      </c>
      <c r="AA13" s="123" t="str">
        <f>Estratégia!Z13</f>
        <v>No Prazo</v>
      </c>
      <c r="AB13" s="118" t="str">
        <f>Estratégia!AA13</f>
        <v>Cumpre</v>
      </c>
      <c r="AC13" s="120">
        <f>Estratégia!AB13</f>
        <v>1.3999999999999999E-2</v>
      </c>
      <c r="AD13" s="121">
        <f>Estratégia!AC13</f>
        <v>1</v>
      </c>
      <c r="AE13" s="153">
        <f>Estratégia!AD13</f>
        <v>3</v>
      </c>
      <c r="AF13" s="153">
        <f>Estratégia!AE13</f>
        <v>3</v>
      </c>
      <c r="AG13" s="153" t="str">
        <f>Estratégia!AF13</f>
        <v/>
      </c>
      <c r="AH13" s="153" t="str">
        <f>Estratégia!AG13</f>
        <v/>
      </c>
      <c r="AI13" s="180" t="str">
        <f>IF('Estrategia 4'!E16=0,"",'Estrategia 4'!E16)</f>
        <v>NBC</v>
      </c>
      <c r="AJ13" s="180" t="str">
        <f>IF('Estrategia 4'!F16=0,"",'Estrategia 4'!F16)</f>
        <v/>
      </c>
      <c r="AK13" s="180" t="str">
        <f>IF('Estrategia 4'!G16=0,"",'Estrategia 4'!G16)</f>
        <v/>
      </c>
      <c r="AL13" s="180" t="str">
        <f>IF('Estrategia 4'!H16=0,"",'Estrategia 4'!H16)</f>
        <v/>
      </c>
      <c r="AM13" s="180" t="str">
        <f>IF('Estrategia 4'!I16=0,"",'Estrategia 4'!I16)</f>
        <v/>
      </c>
      <c r="AN13" s="1">
        <f t="shared" si="0"/>
        <v>5.9999999999999984E-3</v>
      </c>
      <c r="AO13" s="97">
        <f t="shared" si="1"/>
        <v>5.9999999999999984E-3</v>
      </c>
      <c r="AQ13" s="177" t="b">
        <f t="shared" si="3"/>
        <v>1</v>
      </c>
      <c r="AR13" s="177" t="b">
        <f t="shared" si="4"/>
        <v>1</v>
      </c>
      <c r="AS13" s="177" t="b">
        <f t="shared" si="5"/>
        <v>1</v>
      </c>
      <c r="AT13" s="177" t="b">
        <f t="shared" si="6"/>
        <v>1</v>
      </c>
    </row>
    <row r="14" spans="1:46" ht="45.75" customHeight="1" x14ac:dyDescent="0.45">
      <c r="A14" s="157">
        <v>5</v>
      </c>
      <c r="B14" s="137" t="s">
        <v>41</v>
      </c>
      <c r="C14" s="114" t="s">
        <v>51</v>
      </c>
      <c r="D14" s="124" t="s">
        <v>52</v>
      </c>
      <c r="E14" s="116" t="s">
        <v>53</v>
      </c>
      <c r="F14" s="117">
        <v>1.4999999999999999E-2</v>
      </c>
      <c r="G14" s="118" t="str">
        <f>Estratégia!F14</f>
        <v>Não cumpre</v>
      </c>
      <c r="H14" s="119">
        <f>Estratégia!G14</f>
        <v>0</v>
      </c>
      <c r="I14" s="153">
        <f>Estratégia!H14</f>
        <v>2</v>
      </c>
      <c r="J14" s="153">
        <f>Estratégia!I14</f>
        <v>2</v>
      </c>
      <c r="K14" s="153" t="str">
        <f>Estratégia!J14</f>
        <v/>
      </c>
      <c r="L14" s="153" t="str">
        <f>Estratégia!K14</f>
        <v/>
      </c>
      <c r="M14" s="118" t="str">
        <f>Estratégia!L14</f>
        <v>Cumpre</v>
      </c>
      <c r="N14" s="120">
        <f>Estratégia!M14</f>
        <v>1.0499999999999999E-2</v>
      </c>
      <c r="O14" s="121">
        <f>Estratégia!N14</f>
        <v>0</v>
      </c>
      <c r="P14" s="153" t="str">
        <f>Estratégia!O14</f>
        <v>-</v>
      </c>
      <c r="Q14" s="153" t="str">
        <f>Estratégia!P14</f>
        <v>D</v>
      </c>
      <c r="R14" s="153" t="str">
        <f>Estratégia!Q14</f>
        <v>-</v>
      </c>
      <c r="S14" s="153" t="str">
        <f>Estratégia!R14</f>
        <v>-</v>
      </c>
      <c r="T14" s="156">
        <f>Estratégia!S14</f>
        <v>1</v>
      </c>
      <c r="U14" s="122" t="str">
        <f>Estratégia!T14</f>
        <v>Baixa</v>
      </c>
      <c r="V14" s="155" t="str">
        <f>IF(Estratégia!U14=0.5,"",Estratégia!U14)</f>
        <v/>
      </c>
      <c r="W14" s="155" t="str">
        <f>IF(Estratégia!V14=0.5,"",Estratégia!V14)</f>
        <v/>
      </c>
      <c r="X14" s="155" t="str">
        <f>IF(Estratégia!W14=0.5,"",Estratégia!W14)</f>
        <v/>
      </c>
      <c r="Y14" s="155" t="str">
        <f>IF(Estratégia!X14=0.5,"",Estratégia!X14)</f>
        <v/>
      </c>
      <c r="Z14" s="155" t="str">
        <f>IF(Estratégia!Y14=0.5,"",Estratégia!Y14)</f>
        <v/>
      </c>
      <c r="AA14" s="123" t="str">
        <f>Estratégia!Z14</f>
        <v>No Prazo</v>
      </c>
      <c r="AB14" s="118" t="str">
        <f>Estratégia!AA14</f>
        <v/>
      </c>
      <c r="AC14" s="120">
        <f>Estratégia!AB14</f>
        <v>0</v>
      </c>
      <c r="AD14" s="121">
        <f>Estratégia!AC14</f>
        <v>0</v>
      </c>
      <c r="AE14" s="153" t="str">
        <f>Estratégia!AD14</f>
        <v/>
      </c>
      <c r="AF14" s="153" t="str">
        <f>Estratégia!AE14</f>
        <v/>
      </c>
      <c r="AG14" s="153" t="str">
        <f>Estratégia!AF14</f>
        <v/>
      </c>
      <c r="AH14" s="153" t="str">
        <f>Estratégia!AG14</f>
        <v/>
      </c>
      <c r="AI14" s="180" t="str">
        <f>IF('Estrategia 5'!E16=0,"",'Estrategia 5'!E16)</f>
        <v>NBC</v>
      </c>
      <c r="AJ14" s="180" t="str">
        <f>IF('Estrategia 5'!F16=0,"",'Estrategia 5'!F16)</f>
        <v/>
      </c>
      <c r="AK14" s="180" t="str">
        <f>IF('Estrategia 5'!G16=0,"",'Estrategia 5'!G16)</f>
        <v/>
      </c>
      <c r="AL14" s="180" t="str">
        <f>IF('Estrategia 5'!H16=0,"",'Estrategia 5'!H16)</f>
        <v/>
      </c>
      <c r="AM14" s="180" t="str">
        <f>IF('Estrategia 5'!I16=0,"",'Estrategia 5'!I16)</f>
        <v/>
      </c>
      <c r="AN14" s="1">
        <f t="shared" si="0"/>
        <v>0</v>
      </c>
      <c r="AO14" s="97">
        <f t="shared" si="1"/>
        <v>1.0499999999999999E-2</v>
      </c>
      <c r="AQ14" s="177" t="b">
        <f t="shared" si="3"/>
        <v>1</v>
      </c>
      <c r="AR14" s="177" t="b">
        <f t="shared" si="4"/>
        <v>1</v>
      </c>
      <c r="AS14" s="177" t="b">
        <f t="shared" si="5"/>
        <v>1</v>
      </c>
      <c r="AT14" s="177" t="b">
        <f t="shared" si="6"/>
        <v>1</v>
      </c>
    </row>
    <row r="15" spans="1:46" ht="45.75" customHeight="1" x14ac:dyDescent="0.45">
      <c r="A15" s="157">
        <v>6</v>
      </c>
      <c r="B15" s="137" t="s">
        <v>41</v>
      </c>
      <c r="C15" s="114" t="s">
        <v>51</v>
      </c>
      <c r="D15" s="124" t="s">
        <v>54</v>
      </c>
      <c r="E15" s="126" t="s">
        <v>55</v>
      </c>
      <c r="F15" s="125">
        <v>1.4999999999999999E-2</v>
      </c>
      <c r="G15" s="118" t="str">
        <f>Estratégia!F15</f>
        <v>Cumpre</v>
      </c>
      <c r="H15" s="119">
        <f>Estratégia!G15</f>
        <v>1.0499999999999999E-2</v>
      </c>
      <c r="I15" s="153">
        <f>Estratégia!H15</f>
        <v>3</v>
      </c>
      <c r="J15" s="153">
        <f>Estratégia!I15</f>
        <v>3</v>
      </c>
      <c r="K15" s="153" t="str">
        <f>Estratégia!J15</f>
        <v/>
      </c>
      <c r="L15" s="153" t="str">
        <f>Estratégia!K15</f>
        <v/>
      </c>
      <c r="M15" s="118" t="str">
        <f>Estratégia!L15</f>
        <v>Mais que Cumpre</v>
      </c>
      <c r="N15" s="120">
        <f>Estratégia!M15</f>
        <v>1.2749999999999999E-2</v>
      </c>
      <c r="O15" s="121">
        <f>Estratégia!N15</f>
        <v>0.82352941176470584</v>
      </c>
      <c r="P15" s="153" t="str">
        <f>Estratégia!O15</f>
        <v>-</v>
      </c>
      <c r="Q15" s="153" t="str">
        <f>Estratégia!P15</f>
        <v>D</v>
      </c>
      <c r="R15" s="153" t="str">
        <f>Estratégia!Q15</f>
        <v>-</v>
      </c>
      <c r="S15" s="153" t="str">
        <f>Estratégia!R15</f>
        <v>-</v>
      </c>
      <c r="T15" s="156">
        <f>Estratégia!S15</f>
        <v>2</v>
      </c>
      <c r="U15" s="122" t="str">
        <f>Estratégia!T15</f>
        <v>Baixa</v>
      </c>
      <c r="V15" s="155" t="str">
        <f>IF(Estratégia!U15=0.5,"",Estratégia!U15)</f>
        <v/>
      </c>
      <c r="W15" s="155" t="str">
        <f>IF(Estratégia!V15=0.5,"",Estratégia!V15)</f>
        <v/>
      </c>
      <c r="X15" s="155" t="str">
        <f>IF(Estratégia!W15=0.5,"",Estratégia!W15)</f>
        <v/>
      </c>
      <c r="Y15" s="155" t="str">
        <f>IF(Estratégia!X15=0.5,"",Estratégia!X15)</f>
        <v/>
      </c>
      <c r="Z15" s="155" t="str">
        <f>IF(Estratégia!Y15=0.5,"",Estratégia!Y15)</f>
        <v/>
      </c>
      <c r="AA15" s="123" t="str">
        <f>Estratégia!Z15</f>
        <v>No Prazo</v>
      </c>
      <c r="AB15" s="118" t="str">
        <f>Estratégia!AA15</f>
        <v>Cumpre</v>
      </c>
      <c r="AC15" s="120">
        <f>Estratégia!AB15</f>
        <v>1.0499999999999999E-2</v>
      </c>
      <c r="AD15" s="121">
        <f>Estratégia!AC15</f>
        <v>0.82352941176470584</v>
      </c>
      <c r="AE15" s="153">
        <f>Estratégia!AD15</f>
        <v>3</v>
      </c>
      <c r="AF15" s="153">
        <f>Estratégia!AE15</f>
        <v>3</v>
      </c>
      <c r="AG15" s="153" t="str">
        <f>Estratégia!AF15</f>
        <v/>
      </c>
      <c r="AH15" s="153" t="str">
        <f>Estratégia!AG15</f>
        <v/>
      </c>
      <c r="AI15" s="180" t="str">
        <f>IF('Estrategia 6'!E16=0,"",'Estrategia 6'!E16)</f>
        <v>NBC</v>
      </c>
      <c r="AJ15" s="180" t="str">
        <f>IF('Estrategia 6'!F16=0,"",'Estrategia 6'!F16)</f>
        <v/>
      </c>
      <c r="AK15" s="180" t="str">
        <f>IF('Estrategia 6'!G16=0,"",'Estrategia 6'!G16)</f>
        <v/>
      </c>
      <c r="AL15" s="180" t="str">
        <f>IF('Estrategia 6'!H16=0,"",'Estrategia 6'!H16)</f>
        <v/>
      </c>
      <c r="AM15" s="180" t="str">
        <f>IF('Estrategia 6'!I16=0,"",'Estrategia 6'!I16)</f>
        <v/>
      </c>
      <c r="AN15" s="1">
        <f t="shared" si="0"/>
        <v>0</v>
      </c>
      <c r="AO15" s="97">
        <f t="shared" si="1"/>
        <v>2.2500000000000003E-3</v>
      </c>
      <c r="AQ15" s="177" t="b">
        <f t="shared" si="3"/>
        <v>1</v>
      </c>
      <c r="AR15" s="177" t="b">
        <f t="shared" si="4"/>
        <v>1</v>
      </c>
      <c r="AS15" s="177" t="b">
        <f t="shared" si="5"/>
        <v>1</v>
      </c>
      <c r="AT15" s="177" t="b">
        <f t="shared" si="6"/>
        <v>1</v>
      </c>
    </row>
    <row r="16" spans="1:46" ht="45.75" customHeight="1" x14ac:dyDescent="0.45">
      <c r="A16" s="157">
        <v>7</v>
      </c>
      <c r="B16" s="137" t="s">
        <v>41</v>
      </c>
      <c r="C16" s="114" t="s">
        <v>56</v>
      </c>
      <c r="D16" s="124" t="s">
        <v>57</v>
      </c>
      <c r="E16" s="116" t="s">
        <v>58</v>
      </c>
      <c r="F16" s="117">
        <v>0.01</v>
      </c>
      <c r="G16" s="118" t="str">
        <f>Estratégia!F16</f>
        <v>Cumpre</v>
      </c>
      <c r="H16" s="119">
        <f>Estratégia!G16</f>
        <v>6.9999999999999993E-3</v>
      </c>
      <c r="I16" s="153">
        <f>Estratégia!H16</f>
        <v>3</v>
      </c>
      <c r="J16" s="153">
        <f>Estratégia!I16</f>
        <v>3</v>
      </c>
      <c r="K16" s="153">
        <f>Estratégia!J16</f>
        <v>2</v>
      </c>
      <c r="L16" s="153" t="str">
        <f>Estratégia!K16</f>
        <v/>
      </c>
      <c r="M16" s="118" t="str">
        <f>Estratégia!L16</f>
        <v>Mais que Cumpre</v>
      </c>
      <c r="N16" s="120">
        <f>Estratégia!M16</f>
        <v>8.5000000000000006E-3</v>
      </c>
      <c r="O16" s="121">
        <f>Estratégia!N16</f>
        <v>0.82352941176470573</v>
      </c>
      <c r="P16" s="153" t="str">
        <f>Estratégia!O16</f>
        <v>D</v>
      </c>
      <c r="Q16" s="153" t="str">
        <f>Estratégia!P16</f>
        <v>-</v>
      </c>
      <c r="R16" s="153" t="str">
        <f>Estratégia!Q16</f>
        <v>D</v>
      </c>
      <c r="S16" s="153" t="str">
        <f>Estratégia!R16</f>
        <v>-</v>
      </c>
      <c r="T16" s="156">
        <f>Estratégia!S16</f>
        <v>3</v>
      </c>
      <c r="U16" s="122" t="str">
        <f>Estratégia!T16</f>
        <v>Baixa</v>
      </c>
      <c r="V16" s="155" t="str">
        <f>IF(Estratégia!U16=0.5,"",Estratégia!U16)</f>
        <v/>
      </c>
      <c r="W16" s="155" t="str">
        <f>IF(Estratégia!V16=0.5,"",Estratégia!V16)</f>
        <v/>
      </c>
      <c r="X16" s="155" t="str">
        <f>IF(Estratégia!W16=0.5,"",Estratégia!W16)</f>
        <v/>
      </c>
      <c r="Y16" s="155" t="str">
        <f>IF(Estratégia!X16=0.5,"",Estratégia!X16)</f>
        <v/>
      </c>
      <c r="Z16" s="155" t="str">
        <f>IF(Estratégia!Y16=0.5,"",Estratégia!Y16)</f>
        <v/>
      </c>
      <c r="AA16" s="123" t="str">
        <f>Estratégia!Z16</f>
        <v>No Prazo</v>
      </c>
      <c r="AB16" s="118" t="str">
        <f>Estratégia!AA16</f>
        <v>Mais que Cumpre</v>
      </c>
      <c r="AC16" s="120">
        <f>Estratégia!AB16</f>
        <v>8.5000000000000006E-3</v>
      </c>
      <c r="AD16" s="121">
        <f>Estratégia!AC16</f>
        <v>1</v>
      </c>
      <c r="AE16" s="153">
        <f>Estratégia!AD16</f>
        <v>3</v>
      </c>
      <c r="AF16" s="153">
        <f>Estratégia!AE16</f>
        <v>3</v>
      </c>
      <c r="AG16" s="153">
        <f>Estratégia!AF16</f>
        <v>3</v>
      </c>
      <c r="AH16" s="153" t="str">
        <f>Estratégia!AG16</f>
        <v/>
      </c>
      <c r="AI16" s="180" t="str">
        <f>IF('Estrategia 7'!E16=0,"",'Estrategia 7'!E16)</f>
        <v>NBC</v>
      </c>
      <c r="AJ16" s="180" t="str">
        <f>IF('Estrategia 7'!F16=0,"",'Estrategia 7'!F16)</f>
        <v/>
      </c>
      <c r="AK16" s="180" t="str">
        <f>IF('Estrategia 7'!G16=0,"",'Estrategia 7'!G16)</f>
        <v/>
      </c>
      <c r="AL16" s="180" t="str">
        <f>IF('Estrategia 7'!H16=0,"",'Estrategia 7'!H16)</f>
        <v/>
      </c>
      <c r="AM16" s="180" t="str">
        <f>IF('Estrategia 7'!I16=0,"",'Estrategia 7'!I16)</f>
        <v/>
      </c>
      <c r="AN16" s="1">
        <f t="shared" si="0"/>
        <v>1.5000000000000013E-3</v>
      </c>
      <c r="AO16" s="97">
        <f t="shared" si="1"/>
        <v>1.5000000000000013E-3</v>
      </c>
      <c r="AQ16" s="177" t="b">
        <f t="shared" si="3"/>
        <v>1</v>
      </c>
      <c r="AR16" s="177" t="b">
        <f t="shared" si="4"/>
        <v>1</v>
      </c>
      <c r="AS16" s="177" t="b">
        <f t="shared" si="5"/>
        <v>1</v>
      </c>
      <c r="AT16" s="177" t="b">
        <f t="shared" si="6"/>
        <v>1</v>
      </c>
    </row>
    <row r="17" spans="1:46" ht="45.75" customHeight="1" x14ac:dyDescent="0.45">
      <c r="A17" s="157">
        <v>8</v>
      </c>
      <c r="B17" s="137" t="s">
        <v>41</v>
      </c>
      <c r="C17" s="114" t="s">
        <v>56</v>
      </c>
      <c r="D17" s="124" t="s">
        <v>59</v>
      </c>
      <c r="E17" s="126" t="s">
        <v>60</v>
      </c>
      <c r="F17" s="125">
        <v>0.02</v>
      </c>
      <c r="G17" s="118" t="str">
        <f>Estratégia!F17</f>
        <v>Não cumpre</v>
      </c>
      <c r="H17" s="119">
        <f>Estratégia!G17</f>
        <v>0</v>
      </c>
      <c r="I17" s="153">
        <f>Estratégia!H17</f>
        <v>2</v>
      </c>
      <c r="J17" s="153">
        <f>Estratégia!I17</f>
        <v>2</v>
      </c>
      <c r="K17" s="153">
        <f>Estratégia!J17</f>
        <v>2</v>
      </c>
      <c r="L17" s="153" t="str">
        <f>Estratégia!K17</f>
        <v/>
      </c>
      <c r="M17" s="118" t="str">
        <f>Estratégia!L17</f>
        <v>Mais que Cumpre</v>
      </c>
      <c r="N17" s="120">
        <f>Estratégia!M17</f>
        <v>1.7000000000000001E-2</v>
      </c>
      <c r="O17" s="121">
        <f>Estratégia!N17</f>
        <v>0</v>
      </c>
      <c r="P17" s="153" t="str">
        <f>Estratégia!O17</f>
        <v>D</v>
      </c>
      <c r="Q17" s="153" t="str">
        <f>Estratégia!P17</f>
        <v>-</v>
      </c>
      <c r="R17" s="153" t="str">
        <f>Estratégia!Q17</f>
        <v>D</v>
      </c>
      <c r="S17" s="153" t="str">
        <f>Estratégia!R17</f>
        <v>-</v>
      </c>
      <c r="T17" s="156">
        <f>Estratégia!S17</f>
        <v>3</v>
      </c>
      <c r="U17" s="122" t="str">
        <f>Estratégia!T17</f>
        <v>Baixa</v>
      </c>
      <c r="V17" s="155" t="str">
        <f>IF(Estratégia!U17=0.5,"",Estratégia!U17)</f>
        <v/>
      </c>
      <c r="W17" s="155" t="str">
        <f>IF(Estratégia!V17=0.5,"",Estratégia!V17)</f>
        <v/>
      </c>
      <c r="X17" s="155" t="str">
        <f>IF(Estratégia!W17=0.5,"",Estratégia!W17)</f>
        <v/>
      </c>
      <c r="Y17" s="155" t="str">
        <f>IF(Estratégia!X17=0.5,"",Estratégia!X17)</f>
        <v/>
      </c>
      <c r="Z17" s="155" t="str">
        <f>IF(Estratégia!Y17=0.5,"",Estratégia!Y17)</f>
        <v/>
      </c>
      <c r="AA17" s="123" t="str">
        <f>Estratégia!Z17</f>
        <v>Atrasado</v>
      </c>
      <c r="AB17" s="118" t="str">
        <f>Estratégia!AA17</f>
        <v>Mais que Cumpre</v>
      </c>
      <c r="AC17" s="120">
        <f>Estratégia!AB17</f>
        <v>1.7000000000000001E-2</v>
      </c>
      <c r="AD17" s="121">
        <f>Estratégia!AC17</f>
        <v>1</v>
      </c>
      <c r="AE17" s="153">
        <f>Estratégia!AD17</f>
        <v>3</v>
      </c>
      <c r="AF17" s="153">
        <f>Estratégia!AE17</f>
        <v>3</v>
      </c>
      <c r="AG17" s="153">
        <f>Estratégia!AF17</f>
        <v>3</v>
      </c>
      <c r="AH17" s="153">
        <f>Estratégia!AG17</f>
        <v>1</v>
      </c>
      <c r="AI17" s="180" t="str">
        <f>IF('Estrategia 8'!E16=0,"",'Estrategia 8'!E16)</f>
        <v>BC</v>
      </c>
      <c r="AJ17" s="180" t="str">
        <f>IF('Estrategia 8'!F16=0,"",'Estrategia 8'!F16)</f>
        <v>X</v>
      </c>
      <c r="AK17" s="180" t="str">
        <f>IF('Estrategia 8'!G16=0,"",'Estrategia 8'!G16)</f>
        <v>X</v>
      </c>
      <c r="AL17" s="180" t="str">
        <f>IF('Estrategia 8'!H16=0,"",'Estrategia 8'!H16)</f>
        <v>X</v>
      </c>
      <c r="AM17" s="180" t="str">
        <f>IF('Estrategia 8'!I16=0,"",'Estrategia 8'!I16)</f>
        <v/>
      </c>
      <c r="AN17" s="1">
        <f t="shared" si="0"/>
        <v>1.7000000000000001E-2</v>
      </c>
      <c r="AO17" s="97">
        <f t="shared" si="1"/>
        <v>1.7000000000000001E-2</v>
      </c>
      <c r="AQ17" s="177" t="b">
        <f t="shared" si="3"/>
        <v>1</v>
      </c>
      <c r="AR17" s="177" t="b">
        <f t="shared" si="4"/>
        <v>1</v>
      </c>
      <c r="AS17" s="177" t="b">
        <f t="shared" si="5"/>
        <v>1</v>
      </c>
      <c r="AT17" s="177" t="b">
        <f t="shared" si="6"/>
        <v>1</v>
      </c>
    </row>
    <row r="18" spans="1:46" ht="45.75" customHeight="1" x14ac:dyDescent="0.45">
      <c r="A18" s="157">
        <v>9</v>
      </c>
      <c r="B18" s="137" t="s">
        <v>41</v>
      </c>
      <c r="C18" s="114" t="s">
        <v>56</v>
      </c>
      <c r="D18" s="124" t="s">
        <v>61</v>
      </c>
      <c r="E18" s="126" t="s">
        <v>62</v>
      </c>
      <c r="F18" s="117">
        <v>2.5000000000000001E-2</v>
      </c>
      <c r="G18" s="118" t="str">
        <f>Estratégia!F18</f>
        <v>Parcial</v>
      </c>
      <c r="H18" s="119">
        <f>Estratégia!G18</f>
        <v>1.0000000000000002E-2</v>
      </c>
      <c r="I18" s="153">
        <f>Estratégia!H18</f>
        <v>3</v>
      </c>
      <c r="J18" s="153">
        <f>Estratégia!I18</f>
        <v>2</v>
      </c>
      <c r="K18" s="153">
        <f>Estratégia!J18</f>
        <v>3</v>
      </c>
      <c r="L18" s="153" t="str">
        <f>Estratégia!K18</f>
        <v/>
      </c>
      <c r="M18" s="118" t="str">
        <f>Estratégia!L18</f>
        <v>Mais que Cumpre</v>
      </c>
      <c r="N18" s="120">
        <f>Estratégia!M18</f>
        <v>2.1250000000000002E-2</v>
      </c>
      <c r="O18" s="121">
        <f>Estratégia!N18</f>
        <v>0.4705882352941177</v>
      </c>
      <c r="P18" s="153" t="str">
        <f>Estratégia!O18</f>
        <v>D</v>
      </c>
      <c r="Q18" s="153" t="str">
        <f>Estratégia!P18</f>
        <v>D</v>
      </c>
      <c r="R18" s="153" t="str">
        <f>Estratégia!Q18</f>
        <v>D</v>
      </c>
      <c r="S18" s="153" t="str">
        <f>Estratégia!R18</f>
        <v>-</v>
      </c>
      <c r="T18" s="156">
        <f>Estratégia!S18</f>
        <v>3</v>
      </c>
      <c r="U18" s="122" t="str">
        <f>Estratégia!T18</f>
        <v>Alta</v>
      </c>
      <c r="V18" s="155" t="str">
        <f>IF(Estratégia!U18=0.5,"",Estratégia!U18)</f>
        <v/>
      </c>
      <c r="W18" s="155" t="str">
        <f>IF(Estratégia!V18=0.5,"",Estratégia!V18)</f>
        <v/>
      </c>
      <c r="X18" s="155" t="str">
        <f>IF(Estratégia!W18=0.5,"",Estratégia!W18)</f>
        <v/>
      </c>
      <c r="Y18" s="155" t="str">
        <f>IF(Estratégia!X18=0.5,"",Estratégia!X18)</f>
        <v/>
      </c>
      <c r="Z18" s="155" t="str">
        <f>IF(Estratégia!Y18=0.5,"",Estratégia!Y18)</f>
        <v/>
      </c>
      <c r="AA18" s="123" t="str">
        <f>Estratégia!Z18</f>
        <v>Atrasado</v>
      </c>
      <c r="AB18" s="118" t="str">
        <f>Estratégia!AA18</f>
        <v>Mais que Cumpre</v>
      </c>
      <c r="AC18" s="120">
        <f>Estratégia!AB18</f>
        <v>2.1250000000000002E-2</v>
      </c>
      <c r="AD18" s="121">
        <f>Estratégia!AC18</f>
        <v>1</v>
      </c>
      <c r="AE18" s="153">
        <f>Estratégia!AD18</f>
        <v>3</v>
      </c>
      <c r="AF18" s="153">
        <f>Estratégia!AE18</f>
        <v>3</v>
      </c>
      <c r="AG18" s="153">
        <f>Estratégia!AF18</f>
        <v>3</v>
      </c>
      <c r="AH18" s="153" t="str">
        <f>Estratégia!AG18</f>
        <v/>
      </c>
      <c r="AI18" s="180" t="str">
        <f>IF('Estrategia 9'!E16=0,"",'Estrategia 9'!E16)</f>
        <v>BC</v>
      </c>
      <c r="AJ18" s="180" t="str">
        <f>IF('Estrategia 9'!F16=0,"",'Estrategia 9'!F16)</f>
        <v/>
      </c>
      <c r="AK18" s="180" t="str">
        <f>IF('Estrategia 9'!G16=0,"",'Estrategia 9'!G16)</f>
        <v/>
      </c>
      <c r="AL18" s="180" t="str">
        <f>IF('Estrategia 9'!H16=0,"",'Estrategia 9'!H16)</f>
        <v>x</v>
      </c>
      <c r="AM18" s="180" t="str">
        <f>IF('Estrategia 9'!I16=0,"",'Estrategia 9'!I16)</f>
        <v/>
      </c>
      <c r="AN18" s="1">
        <f t="shared" si="0"/>
        <v>1.125E-2</v>
      </c>
      <c r="AO18" s="97">
        <f t="shared" si="1"/>
        <v>1.125E-2</v>
      </c>
      <c r="AQ18" s="177" t="b">
        <f t="shared" si="3"/>
        <v>1</v>
      </c>
      <c r="AR18" s="177" t="b">
        <f t="shared" si="4"/>
        <v>1</v>
      </c>
      <c r="AS18" s="177" t="b">
        <f t="shared" si="5"/>
        <v>1</v>
      </c>
      <c r="AT18" s="177" t="b">
        <f t="shared" si="6"/>
        <v>1</v>
      </c>
    </row>
    <row r="19" spans="1:46" ht="45.75" customHeight="1" x14ac:dyDescent="0.45">
      <c r="A19" s="157">
        <v>10</v>
      </c>
      <c r="B19" s="137" t="s">
        <v>41</v>
      </c>
      <c r="C19" s="114" t="s">
        <v>63</v>
      </c>
      <c r="D19" s="124" t="s">
        <v>64</v>
      </c>
      <c r="E19" s="126" t="s">
        <v>65</v>
      </c>
      <c r="F19" s="125">
        <v>0.01</v>
      </c>
      <c r="G19" s="118" t="str">
        <f>Estratégia!F19</f>
        <v>Parcial</v>
      </c>
      <c r="H19" s="119">
        <f>Estratégia!G19</f>
        <v>4.0000000000000001E-3</v>
      </c>
      <c r="I19" s="153">
        <f>Estratégia!H19</f>
        <v>3</v>
      </c>
      <c r="J19" s="153">
        <f>Estratégia!I19</f>
        <v>2</v>
      </c>
      <c r="K19" s="153" t="str">
        <f>Estratégia!J19</f>
        <v/>
      </c>
      <c r="L19" s="153" t="str">
        <f>Estratégia!K19</f>
        <v/>
      </c>
      <c r="M19" s="118" t="str">
        <f>Estratégia!L19</f>
        <v>Mais que Cumpre</v>
      </c>
      <c r="N19" s="120">
        <f>Estratégia!M19</f>
        <v>8.5000000000000006E-3</v>
      </c>
      <c r="O19" s="121">
        <f>Estratégia!N19</f>
        <v>0.47058823529411764</v>
      </c>
      <c r="P19" s="153" t="str">
        <f>Estratégia!O19</f>
        <v>-</v>
      </c>
      <c r="Q19" s="153" t="str">
        <f>Estratégia!P19</f>
        <v>-</v>
      </c>
      <c r="R19" s="153" t="str">
        <f>Estratégia!Q19</f>
        <v>-</v>
      </c>
      <c r="S19" s="153" t="str">
        <f>Estratégia!R19</f>
        <v>-</v>
      </c>
      <c r="T19" s="156">
        <f>Estratégia!S19</f>
        <v>2</v>
      </c>
      <c r="U19" s="122" t="str">
        <f>Estratégia!T19</f>
        <v>Baixa</v>
      </c>
      <c r="V19" s="155" t="str">
        <f>IF(Estratégia!U19=0.5,"",Estratégia!U19)</f>
        <v/>
      </c>
      <c r="W19" s="155" t="str">
        <f>IF(Estratégia!V19=0.5,"",Estratégia!V19)</f>
        <v/>
      </c>
      <c r="X19" s="155">
        <f>IF(Estratégia!W19=0.5,"",Estratégia!W19)</f>
        <v>1</v>
      </c>
      <c r="Y19" s="155">
        <f>IF(Estratégia!X19=0.5,"",Estratégia!X19)</f>
        <v>1</v>
      </c>
      <c r="Z19" s="155">
        <f>IF(Estratégia!Y19=0.5,"",Estratégia!Y19)</f>
        <v>1</v>
      </c>
      <c r="AA19" s="123" t="str">
        <f>Estratégia!Z19</f>
        <v>No Prazo</v>
      </c>
      <c r="AB19" s="118" t="str">
        <f>Estratégia!AA19</f>
        <v>Parcial</v>
      </c>
      <c r="AC19" s="120">
        <f>Estratégia!AB19</f>
        <v>4.0000000000000001E-3</v>
      </c>
      <c r="AD19" s="121">
        <f>Estratégia!AC19</f>
        <v>0.47058823529411764</v>
      </c>
      <c r="AE19" s="153">
        <f>Estratégia!AD19</f>
        <v>3</v>
      </c>
      <c r="AF19" s="153">
        <f>Estratégia!AE19</f>
        <v>2</v>
      </c>
      <c r="AG19" s="153" t="str">
        <f>Estratégia!AF19</f>
        <v/>
      </c>
      <c r="AH19" s="153" t="str">
        <f>Estratégia!AG19</f>
        <v/>
      </c>
      <c r="AI19" s="180" t="str">
        <f>IF('Estrategia 10'!E16=0,"",'Estrategia 10'!E16)</f>
        <v>NBC</v>
      </c>
      <c r="AJ19" s="180" t="str">
        <f>IF('Estrategia 10'!F16=0,"",'Estrategia 10'!F16)</f>
        <v/>
      </c>
      <c r="AK19" s="180" t="str">
        <f>IF('Estrategia 10'!G16=0,"",'Estrategia 10'!G16)</f>
        <v/>
      </c>
      <c r="AL19" s="180" t="str">
        <f>IF('Estrategia 10'!H16=0,"",'Estrategia 10'!H16)</f>
        <v/>
      </c>
      <c r="AM19" s="180" t="str">
        <f>IF('Estrategia 10'!I16=0,"",'Estrategia 10'!I16)</f>
        <v/>
      </c>
      <c r="AN19" s="1">
        <f t="shared" si="0"/>
        <v>0</v>
      </c>
      <c r="AO19" s="97">
        <f t="shared" si="1"/>
        <v>4.5000000000000005E-3</v>
      </c>
      <c r="AQ19" s="177" t="b">
        <f t="shared" si="3"/>
        <v>1</v>
      </c>
      <c r="AR19" s="177" t="b">
        <f t="shared" si="4"/>
        <v>1</v>
      </c>
      <c r="AS19" s="177" t="b">
        <f t="shared" si="5"/>
        <v>1</v>
      </c>
      <c r="AT19" s="177" t="b">
        <f t="shared" si="6"/>
        <v>1</v>
      </c>
    </row>
    <row r="20" spans="1:46" ht="45.75" customHeight="1" x14ac:dyDescent="0.45">
      <c r="A20" s="157">
        <v>11</v>
      </c>
      <c r="B20" s="137" t="s">
        <v>41</v>
      </c>
      <c r="C20" s="114" t="s">
        <v>66</v>
      </c>
      <c r="D20" s="124" t="s">
        <v>67</v>
      </c>
      <c r="E20" s="116" t="s">
        <v>68</v>
      </c>
      <c r="F20" s="117">
        <v>0.02</v>
      </c>
      <c r="G20" s="118" t="str">
        <f>Estratégia!F20</f>
        <v>Parcial</v>
      </c>
      <c r="H20" s="119">
        <f>Estratégia!G20</f>
        <v>8.0000000000000002E-3</v>
      </c>
      <c r="I20" s="153">
        <f>Estratégia!H20</f>
        <v>3</v>
      </c>
      <c r="J20" s="153">
        <f>Estratégia!I20</f>
        <v>2</v>
      </c>
      <c r="K20" s="153">
        <f>Estratégia!J20</f>
        <v>3</v>
      </c>
      <c r="L20" s="153" t="str">
        <f>Estratégia!K20</f>
        <v/>
      </c>
      <c r="M20" s="118" t="str">
        <f>Estratégia!L20</f>
        <v>Mais que Cumpre</v>
      </c>
      <c r="N20" s="120">
        <f>Estratégia!M20</f>
        <v>1.7000000000000001E-2</v>
      </c>
      <c r="O20" s="121">
        <f>Estratégia!N20</f>
        <v>0.47058823529411764</v>
      </c>
      <c r="P20" s="153" t="str">
        <f>Estratégia!O20</f>
        <v>-</v>
      </c>
      <c r="Q20" s="153" t="str">
        <f>Estratégia!P20</f>
        <v>-</v>
      </c>
      <c r="R20" s="153" t="str">
        <f>Estratégia!Q20</f>
        <v>-</v>
      </c>
      <c r="S20" s="153" t="str">
        <f>Estratégia!R20</f>
        <v>D</v>
      </c>
      <c r="T20" s="156">
        <f>Estratégia!S20</f>
        <v>3</v>
      </c>
      <c r="U20" s="122" t="str">
        <f>Estratégia!T20</f>
        <v>Baixa</v>
      </c>
      <c r="V20" s="155" t="str">
        <f>IF(Estratégia!U20=0.5,"",Estratégia!U20)</f>
        <v/>
      </c>
      <c r="W20" s="155" t="str">
        <f>IF(Estratégia!V20=0.5,"",Estratégia!V20)</f>
        <v/>
      </c>
      <c r="X20" s="155" t="str">
        <f>IF(Estratégia!W20=0.5,"",Estratégia!W20)</f>
        <v/>
      </c>
      <c r="Y20" s="155" t="str">
        <f>IF(Estratégia!X20=0.5,"",Estratégia!X20)</f>
        <v/>
      </c>
      <c r="Z20" s="155" t="str">
        <f>IF(Estratégia!Y20=0.5,"",Estratégia!Y20)</f>
        <v/>
      </c>
      <c r="AA20" s="123" t="str">
        <f>Estratégia!Z20</f>
        <v>No Prazo</v>
      </c>
      <c r="AB20" s="118" t="str">
        <f>Estratégia!AA20</f>
        <v>Mais que Cumpre</v>
      </c>
      <c r="AC20" s="120">
        <f>Estratégia!AB20</f>
        <v>1.7000000000000001E-2</v>
      </c>
      <c r="AD20" s="121">
        <f>Estratégia!AC20</f>
        <v>1</v>
      </c>
      <c r="AE20" s="153">
        <f>Estratégia!AD20</f>
        <v>3</v>
      </c>
      <c r="AF20" s="153">
        <f>Estratégia!AE20</f>
        <v>3</v>
      </c>
      <c r="AG20" s="153">
        <f>Estratégia!AF20</f>
        <v>3</v>
      </c>
      <c r="AH20" s="153" t="str">
        <f>Estratégia!AG20</f>
        <v/>
      </c>
      <c r="AI20" s="180" t="str">
        <f>IF('Estrategia 11'!E16=0,"",'Estrategia 11'!E16)</f>
        <v>NBC</v>
      </c>
      <c r="AJ20" s="180" t="str">
        <f>IF('Estrategia 11'!F16=0,"",'Estrategia 11'!F16)</f>
        <v/>
      </c>
      <c r="AK20" s="180" t="str">
        <f>IF('Estrategia 11'!G16=0,"",'Estrategia 11'!G16)</f>
        <v/>
      </c>
      <c r="AL20" s="180" t="str">
        <f>IF('Estrategia 11'!H16=0,"",'Estrategia 11'!H16)</f>
        <v/>
      </c>
      <c r="AM20" s="180" t="str">
        <f>IF('Estrategia 11'!I16=0,"",'Estrategia 11'!I16)</f>
        <v/>
      </c>
      <c r="AN20" s="1">
        <f t="shared" si="0"/>
        <v>9.0000000000000011E-3</v>
      </c>
      <c r="AO20" s="97">
        <f t="shared" si="1"/>
        <v>9.0000000000000011E-3</v>
      </c>
      <c r="AQ20" s="177" t="b">
        <f t="shared" si="3"/>
        <v>1</v>
      </c>
      <c r="AR20" s="177" t="b">
        <f t="shared" si="4"/>
        <v>1</v>
      </c>
      <c r="AS20" s="177" t="b">
        <f t="shared" si="5"/>
        <v>1</v>
      </c>
      <c r="AT20" s="177" t="b">
        <f t="shared" si="6"/>
        <v>1</v>
      </c>
    </row>
    <row r="21" spans="1:46" ht="45.75" customHeight="1" x14ac:dyDescent="0.45">
      <c r="A21" s="157">
        <v>12</v>
      </c>
      <c r="B21" s="137" t="s">
        <v>41</v>
      </c>
      <c r="C21" s="114" t="s">
        <v>69</v>
      </c>
      <c r="D21" s="124" t="s">
        <v>70</v>
      </c>
      <c r="E21" s="126" t="s">
        <v>71</v>
      </c>
      <c r="F21" s="125">
        <v>1.4999999999999999E-2</v>
      </c>
      <c r="G21" s="118" t="str">
        <f>Estratégia!F21</f>
        <v/>
      </c>
      <c r="H21" s="119">
        <f>Estratégia!G21</f>
        <v>0</v>
      </c>
      <c r="I21" s="153" t="str">
        <f>Estratégia!H21</f>
        <v/>
      </c>
      <c r="J21" s="153" t="str">
        <f>Estratégia!I21</f>
        <v/>
      </c>
      <c r="K21" s="153" t="str">
        <f>Estratégia!J21</f>
        <v/>
      </c>
      <c r="L21" s="153" t="str">
        <f>Estratégia!K21</f>
        <v/>
      </c>
      <c r="M21" s="118" t="str">
        <f>Estratégia!L21</f>
        <v>Cumpre</v>
      </c>
      <c r="N21" s="120">
        <f>Estratégia!M21</f>
        <v>1.0499999999999999E-2</v>
      </c>
      <c r="O21" s="121">
        <f>Estratégia!N21</f>
        <v>0</v>
      </c>
      <c r="P21" s="153" t="str">
        <f>Estratégia!O21</f>
        <v>-</v>
      </c>
      <c r="Q21" s="153" t="str">
        <f>Estratégia!P21</f>
        <v>-</v>
      </c>
      <c r="R21" s="153" t="str">
        <f>Estratégia!Q21</f>
        <v>-</v>
      </c>
      <c r="S21" s="153" t="str">
        <f>Estratégia!R21</f>
        <v>D</v>
      </c>
      <c r="T21" s="156">
        <f>Estratégia!S21</f>
        <v>1</v>
      </c>
      <c r="U21" s="122" t="str">
        <f>Estratégia!T21</f>
        <v>Baixa</v>
      </c>
      <c r="V21" s="155" t="str">
        <f>IF(Estratégia!U21=0.5,"",Estratégia!U21)</f>
        <v/>
      </c>
      <c r="W21" s="155" t="str">
        <f>IF(Estratégia!V21=0.5,"",Estratégia!V21)</f>
        <v/>
      </c>
      <c r="X21" s="155">
        <f>IF(Estratégia!W21=0.5,"",Estratégia!W21)</f>
        <v>1</v>
      </c>
      <c r="Y21" s="155">
        <f>IF(Estratégia!X21=0.5,"",Estratégia!X21)</f>
        <v>1</v>
      </c>
      <c r="Z21" s="155">
        <f>IF(Estratégia!Y21=0.5,"",Estratégia!Y21)</f>
        <v>1</v>
      </c>
      <c r="AA21" s="123" t="str">
        <f>Estratégia!Z21</f>
        <v>No Prazo</v>
      </c>
      <c r="AB21" s="118" t="str">
        <f>Estratégia!AA21</f>
        <v>Mais que Cumpre</v>
      </c>
      <c r="AC21" s="120">
        <f>Estratégia!AB21</f>
        <v>1.2749999999999999E-2</v>
      </c>
      <c r="AD21" s="121">
        <f>Estratégia!AC21</f>
        <v>1.2142857142857144</v>
      </c>
      <c r="AE21" s="153">
        <f>Estratégia!AD21</f>
        <v>3</v>
      </c>
      <c r="AF21" s="153">
        <f>Estratégia!AE21</f>
        <v>3</v>
      </c>
      <c r="AG21" s="153">
        <f>Estratégia!AF21</f>
        <v>3</v>
      </c>
      <c r="AH21" s="153" t="str">
        <f>Estratégia!AG21</f>
        <v/>
      </c>
      <c r="AI21" s="180" t="str">
        <f>IF('Estrategia 12'!E16=0,"",'Estrategia 12'!E16)</f>
        <v>NBC</v>
      </c>
      <c r="AJ21" s="180" t="str">
        <f>IF('Estrategia 12'!F16=0,"",'Estrategia 12'!F16)</f>
        <v/>
      </c>
      <c r="AK21" s="180" t="str">
        <f>IF('Estrategia 12'!G16=0,"",'Estrategia 12'!G16)</f>
        <v/>
      </c>
      <c r="AL21" s="180" t="str">
        <f>IF('Estrategia 12'!H16=0,"",'Estrategia 12'!H16)</f>
        <v/>
      </c>
      <c r="AM21" s="180" t="str">
        <f>IF('Estrategia 12'!I16=0,"",'Estrategia 12'!I16)</f>
        <v/>
      </c>
      <c r="AN21" s="1">
        <f t="shared" si="0"/>
        <v>1.2749999999999999E-2</v>
      </c>
      <c r="AO21" s="97">
        <f t="shared" si="1"/>
        <v>1.0499999999999999E-2</v>
      </c>
      <c r="AQ21" s="177" t="b">
        <f t="shared" si="3"/>
        <v>1</v>
      </c>
      <c r="AR21" s="177" t="b">
        <f t="shared" si="4"/>
        <v>1</v>
      </c>
      <c r="AS21" s="177" t="b">
        <f t="shared" si="5"/>
        <v>1</v>
      </c>
      <c r="AT21" s="177" t="b">
        <f t="shared" si="6"/>
        <v>1</v>
      </c>
    </row>
    <row r="22" spans="1:46" ht="45.75" customHeight="1" x14ac:dyDescent="0.45">
      <c r="A22" s="157">
        <v>13</v>
      </c>
      <c r="B22" s="137" t="s">
        <v>41</v>
      </c>
      <c r="C22" s="114" t="s">
        <v>72</v>
      </c>
      <c r="D22" s="124" t="s">
        <v>73</v>
      </c>
      <c r="E22" s="116" t="s">
        <v>74</v>
      </c>
      <c r="F22" s="117">
        <v>2.5000000000000001E-2</v>
      </c>
      <c r="G22" s="118" t="str">
        <f>Estratégia!F22</f>
        <v>Parcial</v>
      </c>
      <c r="H22" s="119">
        <f>Estratégia!G22</f>
        <v>1.0000000000000002E-2</v>
      </c>
      <c r="I22" s="153">
        <f>Estratégia!H22</f>
        <v>3</v>
      </c>
      <c r="J22" s="153">
        <f>Estratégia!I22</f>
        <v>2</v>
      </c>
      <c r="K22" s="153" t="str">
        <f>Estratégia!J22</f>
        <v/>
      </c>
      <c r="L22" s="153" t="str">
        <f>Estratégia!K22</f>
        <v/>
      </c>
      <c r="M22" s="118" t="str">
        <f>Estratégia!L22</f>
        <v>Melhor Prática</v>
      </c>
      <c r="N22" s="120">
        <f>Estratégia!M22</f>
        <v>2.5000000000000001E-2</v>
      </c>
      <c r="O22" s="121">
        <f>Estratégia!N22</f>
        <v>0.40000000000000008</v>
      </c>
      <c r="P22" s="153" t="str">
        <f>Estratégia!O22</f>
        <v>-</v>
      </c>
      <c r="Q22" s="153" t="str">
        <f>Estratégia!P22</f>
        <v>D</v>
      </c>
      <c r="R22" s="153" t="str">
        <f>Estratégia!Q22</f>
        <v>D</v>
      </c>
      <c r="S22" s="153" t="str">
        <f>Estratégia!R22</f>
        <v>-</v>
      </c>
      <c r="T22" s="156">
        <f>Estratégia!S22</f>
        <v>2</v>
      </c>
      <c r="U22" s="122" t="str">
        <f>Estratégia!T22</f>
        <v>Alta</v>
      </c>
      <c r="V22" s="155" t="str">
        <f>IF(Estratégia!U22=0.5,"",Estratégia!U22)</f>
        <v/>
      </c>
      <c r="W22" s="155" t="str">
        <f>IF(Estratégia!V22=0.5,"",Estratégia!V22)</f>
        <v/>
      </c>
      <c r="X22" s="155" t="str">
        <f>IF(Estratégia!W22=0.5,"",Estratégia!W22)</f>
        <v/>
      </c>
      <c r="Y22" s="155" t="str">
        <f>IF(Estratégia!X22=0.5,"",Estratégia!X22)</f>
        <v/>
      </c>
      <c r="Z22" s="155" t="str">
        <f>IF(Estratégia!Y22=0.5,"",Estratégia!Y22)</f>
        <v/>
      </c>
      <c r="AA22" s="123" t="str">
        <f>Estratégia!Z22</f>
        <v>No Prazo</v>
      </c>
      <c r="AB22" s="118" t="str">
        <f>Estratégia!AA22</f>
        <v>Mais que Cumpre</v>
      </c>
      <c r="AC22" s="120">
        <f>Estratégia!AB22</f>
        <v>2.1250000000000002E-2</v>
      </c>
      <c r="AD22" s="121">
        <f>Estratégia!AC22</f>
        <v>0.85</v>
      </c>
      <c r="AE22" s="153">
        <f>Estratégia!AD22</f>
        <v>3</v>
      </c>
      <c r="AF22" s="153">
        <f>Estratégia!AE22</f>
        <v>3</v>
      </c>
      <c r="AG22" s="153">
        <f>Estratégia!AF22</f>
        <v>3</v>
      </c>
      <c r="AH22" s="153" t="str">
        <f>Estratégia!AG22</f>
        <v/>
      </c>
      <c r="AI22" s="180" t="str">
        <f>IF('Estrategia 13'!E16=0,"",'Estrategia 13'!E16)</f>
        <v>BC</v>
      </c>
      <c r="AJ22" s="180" t="str">
        <f>IF('Estrategia 13'!F16=0,"",'Estrategia 13'!F16)</f>
        <v/>
      </c>
      <c r="AK22" s="180" t="str">
        <f>IF('Estrategia 13'!G16=0,"",'Estrategia 13'!G16)</f>
        <v>x</v>
      </c>
      <c r="AL22" s="180" t="str">
        <f>IF('Estrategia 13'!H16=0,"",'Estrategia 13'!H16)</f>
        <v/>
      </c>
      <c r="AM22" s="180" t="str">
        <f>IF('Estrategia 13'!I16=0,"",'Estrategia 13'!I16)</f>
        <v/>
      </c>
      <c r="AN22" s="1">
        <f t="shared" si="0"/>
        <v>1.125E-2</v>
      </c>
      <c r="AO22" s="97">
        <f t="shared" si="1"/>
        <v>1.4999999999999999E-2</v>
      </c>
      <c r="AQ22" s="177" t="b">
        <f t="shared" si="3"/>
        <v>1</v>
      </c>
      <c r="AR22" s="177" t="b">
        <f t="shared" si="4"/>
        <v>1</v>
      </c>
      <c r="AS22" s="177" t="b">
        <f t="shared" si="5"/>
        <v>1</v>
      </c>
      <c r="AT22" s="177" t="b">
        <f t="shared" si="6"/>
        <v>1</v>
      </c>
    </row>
    <row r="23" spans="1:46" ht="45.75" customHeight="1" x14ac:dyDescent="0.45">
      <c r="A23" s="157">
        <v>14</v>
      </c>
      <c r="B23" s="137" t="s">
        <v>41</v>
      </c>
      <c r="C23" s="114" t="s">
        <v>72</v>
      </c>
      <c r="D23" s="124" t="s">
        <v>75</v>
      </c>
      <c r="E23" s="126" t="s">
        <v>76</v>
      </c>
      <c r="F23" s="125">
        <v>0.02</v>
      </c>
      <c r="G23" s="118" t="str">
        <f>Estratégia!F23</f>
        <v>Mais que Cumpre</v>
      </c>
      <c r="H23" s="119">
        <f>Estratégia!G23</f>
        <v>1.7000000000000001E-2</v>
      </c>
      <c r="I23" s="153">
        <f>Estratégia!H23</f>
        <v>3</v>
      </c>
      <c r="J23" s="153">
        <f>Estratégia!I23</f>
        <v>3</v>
      </c>
      <c r="K23" s="153">
        <f>Estratégia!J23</f>
        <v>3</v>
      </c>
      <c r="L23" s="153" t="str">
        <f>Estratégia!K23</f>
        <v/>
      </c>
      <c r="M23" s="118" t="str">
        <f>Estratégia!L23</f>
        <v>Melhor Prática</v>
      </c>
      <c r="N23" s="120">
        <f>Estratégia!M23</f>
        <v>0.02</v>
      </c>
      <c r="O23" s="121">
        <f>Estratégia!N23</f>
        <v>0.85000000000000009</v>
      </c>
      <c r="P23" s="153" t="str">
        <f>Estratégia!O23</f>
        <v>D</v>
      </c>
      <c r="Q23" s="153" t="str">
        <f>Estratégia!P23</f>
        <v>D</v>
      </c>
      <c r="R23" s="153" t="str">
        <f>Estratégia!Q23</f>
        <v>D</v>
      </c>
      <c r="S23" s="153" t="str">
        <f>Estratégia!R23</f>
        <v>-</v>
      </c>
      <c r="T23" s="156">
        <f>Estratégia!S23</f>
        <v>3</v>
      </c>
      <c r="U23" s="122" t="str">
        <f>Estratégia!T23</f>
        <v>Alta</v>
      </c>
      <c r="V23" s="155" t="str">
        <f>IF(Estratégia!U23=0.5,"",Estratégia!U23)</f>
        <v/>
      </c>
      <c r="W23" s="155" t="str">
        <f>IF(Estratégia!V23=0.5,"",Estratégia!V23)</f>
        <v/>
      </c>
      <c r="X23" s="155" t="str">
        <f>IF(Estratégia!W23=0.5,"",Estratégia!W23)</f>
        <v/>
      </c>
      <c r="Y23" s="155" t="str">
        <f>IF(Estratégia!X23=0.5,"",Estratégia!X23)</f>
        <v/>
      </c>
      <c r="Z23" s="155" t="str">
        <f>IF(Estratégia!Y23=0.5,"",Estratégia!Y23)</f>
        <v/>
      </c>
      <c r="AA23" s="123" t="str">
        <f>Estratégia!Z23</f>
        <v>Atrasado</v>
      </c>
      <c r="AB23" s="118" t="str">
        <f>Estratégia!AA23</f>
        <v>Cumpre</v>
      </c>
      <c r="AC23" s="120">
        <f>Estratégia!AB23</f>
        <v>1.3999999999999999E-2</v>
      </c>
      <c r="AD23" s="121">
        <f>Estratégia!AC23</f>
        <v>0.7</v>
      </c>
      <c r="AE23" s="153">
        <f>Estratégia!AD23</f>
        <v>3</v>
      </c>
      <c r="AF23" s="153">
        <f>Estratégia!AE23</f>
        <v>3</v>
      </c>
      <c r="AG23" s="153">
        <f>Estratégia!AF23</f>
        <v>1</v>
      </c>
      <c r="AH23" s="153">
        <f>Estratégia!AG23</f>
        <v>3</v>
      </c>
      <c r="AI23" s="180" t="str">
        <f>IF('Estrategia 14'!E16=0,"",'Estrategia 14'!E16)</f>
        <v>NBC</v>
      </c>
      <c r="AJ23" s="180" t="str">
        <f>IF('Estrategia 14'!F16=0,"",'Estrategia 14'!F16)</f>
        <v/>
      </c>
      <c r="AK23" s="180" t="str">
        <f>IF('Estrategia 14'!G16=0,"",'Estrategia 14'!G16)</f>
        <v/>
      </c>
      <c r="AL23" s="180" t="str">
        <f>IF('Estrategia 14'!H16=0,"",'Estrategia 14'!H16)</f>
        <v/>
      </c>
      <c r="AM23" s="180" t="str">
        <f>IF('Estrategia 14'!I16=0,"",'Estrategia 14'!I16)</f>
        <v/>
      </c>
      <c r="AN23" s="1">
        <f t="shared" si="0"/>
        <v>-3.0000000000000027E-3</v>
      </c>
      <c r="AO23" s="97">
        <f t="shared" si="1"/>
        <v>2.9999999999999992E-3</v>
      </c>
      <c r="AQ23" s="177" t="b">
        <f t="shared" si="3"/>
        <v>1</v>
      </c>
      <c r="AR23" s="177" t="b">
        <f t="shared" si="4"/>
        <v>1</v>
      </c>
      <c r="AS23" s="177" t="b">
        <f t="shared" si="5"/>
        <v>0</v>
      </c>
      <c r="AT23" s="177" t="b">
        <f t="shared" si="6"/>
        <v>1</v>
      </c>
    </row>
    <row r="24" spans="1:46" ht="45.75" customHeight="1" x14ac:dyDescent="0.45">
      <c r="A24" s="157">
        <v>15</v>
      </c>
      <c r="B24" s="137" t="s">
        <v>41</v>
      </c>
      <c r="C24" s="114" t="s">
        <v>72</v>
      </c>
      <c r="D24" s="124" t="s">
        <v>77</v>
      </c>
      <c r="E24" s="116" t="s">
        <v>78</v>
      </c>
      <c r="F24" s="117">
        <v>1.4999999999999999E-2</v>
      </c>
      <c r="G24" s="118" t="str">
        <f>Estratégia!F24</f>
        <v/>
      </c>
      <c r="H24" s="119">
        <f>Estratégia!G24</f>
        <v>0</v>
      </c>
      <c r="I24" s="153" t="str">
        <f>Estratégia!H24</f>
        <v/>
      </c>
      <c r="J24" s="153" t="str">
        <f>Estratégia!I24</f>
        <v/>
      </c>
      <c r="K24" s="153" t="str">
        <f>Estratégia!J24</f>
        <v/>
      </c>
      <c r="L24" s="153" t="str">
        <f>Estratégia!K24</f>
        <v/>
      </c>
      <c r="M24" s="118" t="str">
        <f>Estratégia!L24</f>
        <v>Cumpre</v>
      </c>
      <c r="N24" s="120">
        <f>Estratégia!M24</f>
        <v>1.0499999999999999E-2</v>
      </c>
      <c r="O24" s="121">
        <f>Estratégia!N24</f>
        <v>0</v>
      </c>
      <c r="P24" s="153" t="str">
        <f>Estratégia!O24</f>
        <v>D</v>
      </c>
      <c r="Q24" s="153" t="str">
        <f>Estratégia!P24</f>
        <v>D</v>
      </c>
      <c r="R24" s="153" t="str">
        <f>Estratégia!Q24</f>
        <v>D</v>
      </c>
      <c r="S24" s="153" t="str">
        <f>Estratégia!R24</f>
        <v>-</v>
      </c>
      <c r="T24" s="156">
        <f>Estratégia!S24</f>
        <v>3</v>
      </c>
      <c r="U24" s="122" t="str">
        <f>Estratégia!T24</f>
        <v>Alta</v>
      </c>
      <c r="V24" s="155" t="str">
        <f>IF(Estratégia!U24=0.5,"",Estratégia!U24)</f>
        <v/>
      </c>
      <c r="W24" s="155" t="str">
        <f>IF(Estratégia!V24=0.5,"",Estratégia!V24)</f>
        <v/>
      </c>
      <c r="X24" s="155">
        <f>IF(Estratégia!W24=0.5,"",Estratégia!W24)</f>
        <v>1</v>
      </c>
      <c r="Y24" s="155">
        <f>IF(Estratégia!X24=0.5,"",Estratégia!X24)</f>
        <v>1</v>
      </c>
      <c r="Z24" s="155">
        <f>IF(Estratégia!Y24=0.5,"",Estratégia!Y24)</f>
        <v>1</v>
      </c>
      <c r="AA24" s="123" t="str">
        <f>Estratégia!Z24</f>
        <v>No Prazo</v>
      </c>
      <c r="AB24" s="118" t="str">
        <f>Estratégia!AA24</f>
        <v>Cumpre</v>
      </c>
      <c r="AC24" s="120">
        <f>Estratégia!AB24</f>
        <v>1.0499999999999999E-2</v>
      </c>
      <c r="AD24" s="121">
        <f>Estratégia!AC24</f>
        <v>1</v>
      </c>
      <c r="AE24" s="153">
        <f>Estratégia!AD24</f>
        <v>3</v>
      </c>
      <c r="AF24" s="153">
        <f>Estratégia!AE24</f>
        <v>3</v>
      </c>
      <c r="AG24" s="153" t="str">
        <f>Estratégia!AF24</f>
        <v/>
      </c>
      <c r="AH24" s="153" t="str">
        <f>Estratégia!AG24</f>
        <v/>
      </c>
      <c r="AI24" s="180" t="str">
        <f>IF('Estrategia 15'!E16=0,"",'Estrategia 15'!E16)</f>
        <v>NBC</v>
      </c>
      <c r="AJ24" s="180" t="str">
        <f>IF('Estrategia 15'!F16=0,"",'Estrategia 15'!F16)</f>
        <v/>
      </c>
      <c r="AK24" s="180" t="str">
        <f>IF('Estrategia 15'!G16=0,"",'Estrategia 15'!G16)</f>
        <v/>
      </c>
      <c r="AL24" s="180" t="str">
        <f>IF('Estrategia 15'!H16=0,"",'Estrategia 15'!H16)</f>
        <v/>
      </c>
      <c r="AM24" s="180" t="str">
        <f>IF('Estrategia 15'!I16=0,"",'Estrategia 15'!I16)</f>
        <v/>
      </c>
      <c r="AN24" s="1">
        <f t="shared" si="0"/>
        <v>1.0499999999999999E-2</v>
      </c>
      <c r="AO24" s="97">
        <f t="shared" si="1"/>
        <v>1.0499999999999999E-2</v>
      </c>
      <c r="AQ24" s="177" t="b">
        <f t="shared" si="3"/>
        <v>1</v>
      </c>
      <c r="AR24" s="177" t="b">
        <f t="shared" si="4"/>
        <v>1</v>
      </c>
      <c r="AS24" s="177" t="b">
        <f t="shared" si="5"/>
        <v>1</v>
      </c>
      <c r="AT24" s="177" t="b">
        <f t="shared" si="6"/>
        <v>1</v>
      </c>
    </row>
    <row r="25" spans="1:46" ht="45.75" customHeight="1" x14ac:dyDescent="0.45">
      <c r="A25" s="157">
        <v>16</v>
      </c>
      <c r="B25" s="137" t="s">
        <v>41</v>
      </c>
      <c r="C25" s="114" t="s">
        <v>72</v>
      </c>
      <c r="D25" s="124" t="s">
        <v>79</v>
      </c>
      <c r="E25" s="116" t="s">
        <v>80</v>
      </c>
      <c r="F25" s="125">
        <v>0.01</v>
      </c>
      <c r="G25" s="118" t="str">
        <f>Estratégia!F25</f>
        <v>Não cumpre</v>
      </c>
      <c r="H25" s="119">
        <f>Estratégia!G25</f>
        <v>0</v>
      </c>
      <c r="I25" s="153">
        <f>Estratégia!H25</f>
        <v>2</v>
      </c>
      <c r="J25" s="153" t="str">
        <f>Estratégia!I25</f>
        <v/>
      </c>
      <c r="K25" s="153" t="str">
        <f>Estratégia!J25</f>
        <v/>
      </c>
      <c r="L25" s="153" t="str">
        <f>Estratégia!K25</f>
        <v/>
      </c>
      <c r="M25" s="118" t="str">
        <f>Estratégia!L25</f>
        <v>Cumpre</v>
      </c>
      <c r="N25" s="120">
        <f>Estratégia!M25</f>
        <v>6.9999999999999993E-3</v>
      </c>
      <c r="O25" s="121">
        <f>Estratégia!N25</f>
        <v>0</v>
      </c>
      <c r="P25" s="153" t="str">
        <f>Estratégia!O25</f>
        <v>D</v>
      </c>
      <c r="Q25" s="153" t="str">
        <f>Estratégia!P25</f>
        <v>D</v>
      </c>
      <c r="R25" s="153" t="str">
        <f>Estratégia!Q25</f>
        <v>D</v>
      </c>
      <c r="S25" s="153" t="str">
        <f>Estratégia!R25</f>
        <v>D</v>
      </c>
      <c r="T25" s="156">
        <f>Estratégia!S25</f>
        <v>1</v>
      </c>
      <c r="U25" s="122" t="str">
        <f>Estratégia!T25</f>
        <v>Baixa</v>
      </c>
      <c r="V25" s="155" t="str">
        <f>IF(Estratégia!U25=0.5,"",Estratégia!U25)</f>
        <v/>
      </c>
      <c r="W25" s="155" t="str">
        <f>IF(Estratégia!V25=0.5,"",Estratégia!V25)</f>
        <v/>
      </c>
      <c r="X25" s="155" t="str">
        <f>IF(Estratégia!W25=0.5,"",Estratégia!W25)</f>
        <v/>
      </c>
      <c r="Y25" s="155" t="str">
        <f>IF(Estratégia!X25=0.5,"",Estratégia!X25)</f>
        <v/>
      </c>
      <c r="Z25" s="155" t="str">
        <f>IF(Estratégia!Y25=0.5,"",Estratégia!Y25)</f>
        <v/>
      </c>
      <c r="AA25" s="123" t="str">
        <f>Estratégia!Z25</f>
        <v>No Prazo</v>
      </c>
      <c r="AB25" s="118" t="str">
        <f>Estratégia!AA25</f>
        <v/>
      </c>
      <c r="AC25" s="120">
        <f>Estratégia!AB25</f>
        <v>0</v>
      </c>
      <c r="AD25" s="121">
        <f>Estratégia!AC25</f>
        <v>0</v>
      </c>
      <c r="AE25" s="153" t="str">
        <f>Estratégia!AD25</f>
        <v/>
      </c>
      <c r="AF25" s="153" t="str">
        <f>Estratégia!AE25</f>
        <v/>
      </c>
      <c r="AG25" s="153" t="str">
        <f>Estratégia!AF25</f>
        <v/>
      </c>
      <c r="AH25" s="153" t="str">
        <f>Estratégia!AG25</f>
        <v/>
      </c>
      <c r="AI25" s="180" t="str">
        <f>IF('Estrategia 16'!E16=0,"",'Estrategia 16'!E16)</f>
        <v>NBC</v>
      </c>
      <c r="AJ25" s="180" t="str">
        <f>IF('Estrategia 16'!F16=0,"",'Estrategia 16'!F16)</f>
        <v/>
      </c>
      <c r="AK25" s="180" t="str">
        <f>IF('Estrategia 16'!G16=0,"",'Estrategia 16'!G16)</f>
        <v/>
      </c>
      <c r="AL25" s="180" t="str">
        <f>IF('Estrategia 16'!H16=0,"",'Estrategia 16'!H16)</f>
        <v/>
      </c>
      <c r="AM25" s="180" t="str">
        <f>IF('Estrategia 16'!I16=0,"",'Estrategia 16'!I16)</f>
        <v/>
      </c>
      <c r="AN25" s="1">
        <f t="shared" si="0"/>
        <v>0</v>
      </c>
      <c r="AO25" s="97">
        <f t="shared" si="1"/>
        <v>6.9999999999999993E-3</v>
      </c>
      <c r="AQ25" s="177" t="b">
        <f t="shared" si="3"/>
        <v>1</v>
      </c>
      <c r="AR25" s="177" t="b">
        <f t="shared" si="4"/>
        <v>1</v>
      </c>
      <c r="AS25" s="177" t="b">
        <f t="shared" si="5"/>
        <v>1</v>
      </c>
      <c r="AT25" s="177" t="b">
        <f t="shared" si="6"/>
        <v>1</v>
      </c>
    </row>
    <row r="26" spans="1:46" ht="45.75" customHeight="1" x14ac:dyDescent="0.45">
      <c r="A26" s="157">
        <v>17</v>
      </c>
      <c r="B26" s="137" t="s">
        <v>81</v>
      </c>
      <c r="C26" s="114" t="s">
        <v>51</v>
      </c>
      <c r="D26" s="124" t="s">
        <v>43</v>
      </c>
      <c r="E26" s="126" t="s">
        <v>82</v>
      </c>
      <c r="F26" s="117">
        <v>1.4999999999999999E-2</v>
      </c>
      <c r="G26" s="118" t="str">
        <f>Adquisición!F10</f>
        <v>Melhor Prática</v>
      </c>
      <c r="H26" s="119">
        <f>Adquisición!G10</f>
        <v>1.4999999999999999E-2</v>
      </c>
      <c r="I26" s="153">
        <f>Adquisición!H10</f>
        <v>3</v>
      </c>
      <c r="J26" s="153">
        <f>Adquisición!I10</f>
        <v>3</v>
      </c>
      <c r="K26" s="153">
        <f>Adquisición!J10</f>
        <v>3</v>
      </c>
      <c r="L26" s="153">
        <f>Adquisición!K10</f>
        <v>3</v>
      </c>
      <c r="M26" s="118" t="str">
        <f>Adquisición!L10</f>
        <v>Melhor Prática</v>
      </c>
      <c r="N26" s="120">
        <f>Adquisición!M10</f>
        <v>1.4999999999999999E-2</v>
      </c>
      <c r="O26" s="121">
        <f>Adquisición!N10</f>
        <v>1</v>
      </c>
      <c r="P26" s="153" t="str">
        <f>Adquisición!O10</f>
        <v>-</v>
      </c>
      <c r="Q26" s="153" t="str">
        <f>Adquisición!P10</f>
        <v>-</v>
      </c>
      <c r="R26" s="153" t="str">
        <f>Adquisición!Q10</f>
        <v>-</v>
      </c>
      <c r="S26" s="153" t="str">
        <f>Adquisición!R10</f>
        <v>-</v>
      </c>
      <c r="T26" s="156">
        <f>Adquisición!S10</f>
        <v>1</v>
      </c>
      <c r="U26" s="122" t="str">
        <f>Adquisición!T10</f>
        <v>Não Planificado</v>
      </c>
      <c r="V26" s="155" t="str">
        <f>IF(Adquisición!U10=0.5,"",Adquisición!U10)</f>
        <v/>
      </c>
      <c r="W26" s="155" t="str">
        <f>IF(Adquisición!V10=0.5,"",Adquisición!V10)</f>
        <v/>
      </c>
      <c r="X26" s="155" t="str">
        <f>IF(Adquisición!W10=0.5,"",Adquisición!W10)</f>
        <v/>
      </c>
      <c r="Y26" s="155" t="str">
        <f>IF(Adquisición!X10=0.5,"",Adquisición!X10)</f>
        <v/>
      </c>
      <c r="Z26" s="155" t="str">
        <f>IF(Adquisición!Y10=0.5,"",Adquisición!Y10)</f>
        <v/>
      </c>
      <c r="AA26" s="123" t="str">
        <f>Adquisición!Z10</f>
        <v>No Prazo</v>
      </c>
      <c r="AB26" s="118" t="str">
        <f>Adquisición!AA10</f>
        <v>Cumpre</v>
      </c>
      <c r="AC26" s="120">
        <f>Adquisición!AB10</f>
        <v>1.0499999999999999E-2</v>
      </c>
      <c r="AD26" s="121">
        <f>Adquisición!AC10</f>
        <v>0.7</v>
      </c>
      <c r="AE26" s="153">
        <f>Adquisición!AD10</f>
        <v>3</v>
      </c>
      <c r="AF26" s="153">
        <f>Adquisición!AE10</f>
        <v>3</v>
      </c>
      <c r="AG26" s="153">
        <f>Adquisición!AF10</f>
        <v>1</v>
      </c>
      <c r="AH26" s="153">
        <f>Adquisición!AG10</f>
        <v>3</v>
      </c>
      <c r="AI26" s="180" t="str">
        <f>IF('Adquisición 1'!E16=0,"",'Adquisición 1'!E16)</f>
        <v>NBC</v>
      </c>
      <c r="AJ26" s="180" t="str">
        <f>IF('Adquisición 1'!F16=0,"",'Adquisición 1'!F16)</f>
        <v/>
      </c>
      <c r="AK26" s="180" t="str">
        <f>IF('Adquisición 1'!G16=0,"",'Adquisición 1'!G16)</f>
        <v/>
      </c>
      <c r="AL26" s="180" t="str">
        <f>IF('Adquisición 1'!H16=0,"",'Adquisición 1'!H16)</f>
        <v/>
      </c>
      <c r="AM26" s="180" t="str">
        <f>IF('Adquisición 1'!I16=0,"",'Adquisición 1'!I16)</f>
        <v/>
      </c>
      <c r="AN26" s="1">
        <f t="shared" si="0"/>
        <v>-4.5000000000000005E-3</v>
      </c>
      <c r="AO26" s="97">
        <f t="shared" si="1"/>
        <v>0</v>
      </c>
      <c r="AQ26" s="177" t="b">
        <f t="shared" si="3"/>
        <v>1</v>
      </c>
      <c r="AR26" s="177" t="b">
        <f t="shared" si="4"/>
        <v>1</v>
      </c>
      <c r="AS26" s="177" t="b">
        <f t="shared" si="5"/>
        <v>0</v>
      </c>
      <c r="AT26" s="177" t="b">
        <f t="shared" si="6"/>
        <v>1</v>
      </c>
    </row>
    <row r="27" spans="1:46" ht="45.75" customHeight="1" x14ac:dyDescent="0.45">
      <c r="A27" s="157">
        <v>18</v>
      </c>
      <c r="B27" s="137" t="s">
        <v>81</v>
      </c>
      <c r="C27" s="114" t="s">
        <v>83</v>
      </c>
      <c r="D27" s="115" t="s">
        <v>45</v>
      </c>
      <c r="E27" s="116" t="s">
        <v>84</v>
      </c>
      <c r="F27" s="125">
        <v>0.01</v>
      </c>
      <c r="G27" s="118" t="str">
        <f>Adquisición!F11</f>
        <v>Não cumpre</v>
      </c>
      <c r="H27" s="119">
        <f>Adquisición!G11</f>
        <v>0</v>
      </c>
      <c r="I27" s="153">
        <f>Adquisición!H11</f>
        <v>2</v>
      </c>
      <c r="J27" s="153">
        <f>Adquisición!I11</f>
        <v>2</v>
      </c>
      <c r="K27" s="153" t="str">
        <f>Adquisición!J11</f>
        <v/>
      </c>
      <c r="L27" s="153" t="str">
        <f>Adquisición!K11</f>
        <v/>
      </c>
      <c r="M27" s="118" t="str">
        <f>Adquisición!L11</f>
        <v>Cumpre</v>
      </c>
      <c r="N27" s="120">
        <f>Adquisición!M11</f>
        <v>6.9999999999999993E-3</v>
      </c>
      <c r="O27" s="121">
        <f>Adquisición!N11</f>
        <v>0</v>
      </c>
      <c r="P27" s="153" t="str">
        <f>Adquisición!O11</f>
        <v>D</v>
      </c>
      <c r="Q27" s="153" t="str">
        <f>Adquisición!P11</f>
        <v>-</v>
      </c>
      <c r="R27" s="153" t="str">
        <f>Adquisición!Q11</f>
        <v>-</v>
      </c>
      <c r="S27" s="153" t="str">
        <f>Adquisición!R11</f>
        <v>D</v>
      </c>
      <c r="T27" s="156">
        <f>Adquisición!S11</f>
        <v>2</v>
      </c>
      <c r="U27" s="122" t="str">
        <f>Adquisición!T11</f>
        <v>Alta</v>
      </c>
      <c r="V27" s="155" t="str">
        <f>IF(Adquisición!U11=0.5,"",Adquisición!U11)</f>
        <v/>
      </c>
      <c r="W27" s="155" t="str">
        <f>IF(Adquisición!V11=0.5,"",Adquisición!V11)</f>
        <v/>
      </c>
      <c r="X27" s="155" t="str">
        <f>IF(Adquisición!W11=0.5,"",Adquisición!W11)</f>
        <v/>
      </c>
      <c r="Y27" s="155" t="str">
        <f>IF(Adquisición!X11=0.5,"",Adquisición!X11)</f>
        <v/>
      </c>
      <c r="Z27" s="155" t="str">
        <f>IF(Adquisición!Y11=0.5,"",Adquisición!Y11)</f>
        <v/>
      </c>
      <c r="AA27" s="123" t="str">
        <f>Adquisición!Z11</f>
        <v>No Prazo</v>
      </c>
      <c r="AB27" s="118" t="str">
        <f>Adquisición!AA11</f>
        <v>Cumpre</v>
      </c>
      <c r="AC27" s="120">
        <f>Adquisición!AB11</f>
        <v>6.9999999999999993E-3</v>
      </c>
      <c r="AD27" s="121">
        <f>Adquisición!AC11</f>
        <v>1</v>
      </c>
      <c r="AE27" s="153">
        <f>Adquisición!AD11</f>
        <v>3</v>
      </c>
      <c r="AF27" s="153">
        <f>Adquisición!AE11</f>
        <v>3</v>
      </c>
      <c r="AG27" s="153" t="str">
        <f>Adquisición!AF11</f>
        <v/>
      </c>
      <c r="AH27" s="153" t="str">
        <f>Adquisición!AG11</f>
        <v/>
      </c>
      <c r="AI27" s="180" t="str">
        <f>IF('Adquisición 2'!E16=0,"",'Adquisición 2'!E16)</f>
        <v>NBC</v>
      </c>
      <c r="AJ27" s="180" t="str">
        <f>IF('Adquisición 2'!F16=0,"",'Adquisición 2'!F16)</f>
        <v/>
      </c>
      <c r="AK27" s="180" t="str">
        <f>IF('Adquisición 2'!G16=0,"",'Adquisición 2'!G16)</f>
        <v/>
      </c>
      <c r="AL27" s="180" t="str">
        <f>IF('Adquisición 2'!H16=0,"",'Adquisición 2'!H16)</f>
        <v/>
      </c>
      <c r="AM27" s="180" t="str">
        <f>IF('Adquisición 2'!I16=0,"",'Adquisición 2'!I16)</f>
        <v/>
      </c>
      <c r="AN27" s="1">
        <f t="shared" si="0"/>
        <v>6.9999999999999993E-3</v>
      </c>
      <c r="AO27" s="97">
        <f t="shared" si="1"/>
        <v>6.9999999999999993E-3</v>
      </c>
      <c r="AQ27" s="177" t="b">
        <f t="shared" si="3"/>
        <v>1</v>
      </c>
      <c r="AR27" s="177" t="b">
        <f t="shared" si="4"/>
        <v>1</v>
      </c>
      <c r="AS27" s="177" t="b">
        <f t="shared" si="5"/>
        <v>1</v>
      </c>
      <c r="AT27" s="177" t="b">
        <f t="shared" si="6"/>
        <v>1</v>
      </c>
    </row>
    <row r="28" spans="1:46" ht="45.75" customHeight="1" x14ac:dyDescent="0.45">
      <c r="A28" s="157">
        <v>19</v>
      </c>
      <c r="B28" s="137" t="s">
        <v>81</v>
      </c>
      <c r="C28" s="114" t="s">
        <v>63</v>
      </c>
      <c r="D28" s="115" t="s">
        <v>47</v>
      </c>
      <c r="E28" s="126" t="s">
        <v>85</v>
      </c>
      <c r="F28" s="117">
        <v>0.01</v>
      </c>
      <c r="G28" s="118" t="str">
        <f>Adquisición!F12</f>
        <v>Cumpre</v>
      </c>
      <c r="H28" s="119">
        <f>Adquisición!G12</f>
        <v>6.9999999999999993E-3</v>
      </c>
      <c r="I28" s="153">
        <f>Adquisición!H12</f>
        <v>3</v>
      </c>
      <c r="J28" s="153">
        <f>Adquisición!I12</f>
        <v>3</v>
      </c>
      <c r="K28" s="153">
        <f>Adquisición!J12</f>
        <v>2</v>
      </c>
      <c r="L28" s="153" t="str">
        <f>Adquisición!K12</f>
        <v/>
      </c>
      <c r="M28" s="118" t="str">
        <f>Adquisición!L12</f>
        <v>Mais que Cumpre</v>
      </c>
      <c r="N28" s="120">
        <f>Adquisición!M12</f>
        <v>8.5000000000000006E-3</v>
      </c>
      <c r="O28" s="121">
        <f>Adquisición!N12</f>
        <v>0.82352941176470573</v>
      </c>
      <c r="P28" s="153" t="str">
        <f>Adquisición!O12</f>
        <v>D</v>
      </c>
      <c r="Q28" s="153" t="str">
        <f>Adquisición!P12</f>
        <v>D</v>
      </c>
      <c r="R28" s="153" t="str">
        <f>Adquisición!Q12</f>
        <v>D</v>
      </c>
      <c r="S28" s="153" t="str">
        <f>Adquisición!R12</f>
        <v>-</v>
      </c>
      <c r="T28" s="156">
        <f>Adquisición!S12</f>
        <v>3</v>
      </c>
      <c r="U28" s="122" t="str">
        <f>Adquisición!T12</f>
        <v>Baixa</v>
      </c>
      <c r="V28" s="155" t="str">
        <f>IF(Adquisición!U12=0.5,"",Adquisición!U12)</f>
        <v/>
      </c>
      <c r="W28" s="155" t="str">
        <f>IF(Adquisición!V12=0.5,"",Adquisición!V12)</f>
        <v/>
      </c>
      <c r="X28" s="155" t="str">
        <f>IF(Adquisición!W12=0.5,"",Adquisición!W12)</f>
        <v/>
      </c>
      <c r="Y28" s="155" t="str">
        <f>IF(Adquisición!X12=0.5,"",Adquisición!X12)</f>
        <v/>
      </c>
      <c r="Z28" s="155" t="str">
        <f>IF(Adquisición!Y12=0.5,"",Adquisición!Y12)</f>
        <v/>
      </c>
      <c r="AA28" s="123" t="str">
        <f>Adquisición!Z12</f>
        <v>No Prazo</v>
      </c>
      <c r="AB28" s="118" t="str">
        <f>Adquisición!AA12</f>
        <v>Mais que Cumpre</v>
      </c>
      <c r="AC28" s="120">
        <f>Adquisición!AB12</f>
        <v>8.5000000000000006E-3</v>
      </c>
      <c r="AD28" s="121">
        <f>Adquisición!AC12</f>
        <v>1</v>
      </c>
      <c r="AE28" s="153">
        <f>Adquisición!AD12</f>
        <v>3</v>
      </c>
      <c r="AF28" s="153">
        <f>Adquisición!AE12</f>
        <v>3</v>
      </c>
      <c r="AG28" s="153">
        <f>Adquisición!AF12</f>
        <v>3</v>
      </c>
      <c r="AH28" s="153" t="str">
        <f>Adquisición!AG12</f>
        <v/>
      </c>
      <c r="AI28" s="180" t="str">
        <f>IF('Adquisición 3'!E16=0,"",'Adquisición 3'!E16)</f>
        <v>NBC</v>
      </c>
      <c r="AJ28" s="180" t="str">
        <f>IF('Adquisición 3'!F16=0,"",'Adquisición 3'!F16)</f>
        <v/>
      </c>
      <c r="AK28" s="180" t="str">
        <f>IF('Adquisición 3'!G16=0,"",'Adquisición 3'!G16)</f>
        <v/>
      </c>
      <c r="AL28" s="180" t="str">
        <f>IF('Adquisición 3'!H16=0,"",'Adquisición 3'!H16)</f>
        <v/>
      </c>
      <c r="AM28" s="180" t="str">
        <f>IF('Adquisición 3'!I16=0,"",'Adquisición 3'!I16)</f>
        <v/>
      </c>
      <c r="AN28" s="1">
        <f t="shared" si="0"/>
        <v>1.5000000000000013E-3</v>
      </c>
      <c r="AO28" s="97">
        <f t="shared" si="1"/>
        <v>1.5000000000000013E-3</v>
      </c>
      <c r="AQ28" s="177" t="b">
        <f t="shared" si="3"/>
        <v>1</v>
      </c>
      <c r="AR28" s="177" t="b">
        <f t="shared" si="4"/>
        <v>1</v>
      </c>
      <c r="AS28" s="177" t="b">
        <f t="shared" si="5"/>
        <v>1</v>
      </c>
      <c r="AT28" s="177" t="b">
        <f t="shared" si="6"/>
        <v>1</v>
      </c>
    </row>
    <row r="29" spans="1:46" ht="45.75" customHeight="1" x14ac:dyDescent="0.45">
      <c r="A29" s="157">
        <v>20</v>
      </c>
      <c r="B29" s="137" t="s">
        <v>81</v>
      </c>
      <c r="C29" s="114" t="s">
        <v>63</v>
      </c>
      <c r="D29" s="115" t="s">
        <v>49</v>
      </c>
      <c r="E29" s="126" t="s">
        <v>86</v>
      </c>
      <c r="F29" s="125">
        <v>0.01</v>
      </c>
      <c r="G29" s="118" t="str">
        <f>Adquisición!F13</f>
        <v>Parcial</v>
      </c>
      <c r="H29" s="119">
        <f>Adquisición!G13</f>
        <v>4.0000000000000001E-3</v>
      </c>
      <c r="I29" s="153">
        <f>Adquisición!H13</f>
        <v>3</v>
      </c>
      <c r="J29" s="153">
        <f>Adquisición!I13</f>
        <v>2</v>
      </c>
      <c r="K29" s="153">
        <f>Adquisición!J13</f>
        <v>2</v>
      </c>
      <c r="L29" s="153" t="str">
        <f>Adquisición!K13</f>
        <v/>
      </c>
      <c r="M29" s="118" t="str">
        <f>Adquisición!L13</f>
        <v>Mais que Cumpre</v>
      </c>
      <c r="N29" s="120">
        <f>Adquisición!M13</f>
        <v>8.5000000000000006E-3</v>
      </c>
      <c r="O29" s="121">
        <f>Adquisición!N13</f>
        <v>0.47058823529411764</v>
      </c>
      <c r="P29" s="153" t="str">
        <f>Adquisición!O13</f>
        <v>-</v>
      </c>
      <c r="Q29" s="153" t="str">
        <f>Adquisición!P13</f>
        <v>-</v>
      </c>
      <c r="R29" s="153" t="str">
        <f>Adquisición!Q13</f>
        <v>-</v>
      </c>
      <c r="S29" s="153" t="str">
        <f>Adquisición!R13</f>
        <v>-</v>
      </c>
      <c r="T29" s="156">
        <f>Adquisición!S13</f>
        <v>2</v>
      </c>
      <c r="U29" s="122" t="str">
        <f>Adquisición!T13</f>
        <v>Baixa</v>
      </c>
      <c r="V29" s="155" t="str">
        <f>IF(Adquisición!U13=0.5,"",Adquisición!U13)</f>
        <v/>
      </c>
      <c r="W29" s="155" t="str">
        <f>IF(Adquisición!V13=0.5,"",Adquisición!V13)</f>
        <v/>
      </c>
      <c r="X29" s="155">
        <f>IF(Adquisición!W13=0.5,"",Adquisición!W13)</f>
        <v>1</v>
      </c>
      <c r="Y29" s="155">
        <f>IF(Adquisición!X13=0.5,"",Adquisición!X13)</f>
        <v>1</v>
      </c>
      <c r="Z29" s="155">
        <f>IF(Adquisición!Y13=0.5,"",Adquisición!Y13)</f>
        <v>1</v>
      </c>
      <c r="AA29" s="123" t="str">
        <f>Adquisición!Z13</f>
        <v>No Prazo</v>
      </c>
      <c r="AB29" s="118" t="str">
        <f>Adquisición!AA13</f>
        <v>Mais que Cumpre</v>
      </c>
      <c r="AC29" s="120">
        <f>Adquisición!AB13</f>
        <v>8.5000000000000006E-3</v>
      </c>
      <c r="AD29" s="121">
        <f>Adquisición!AC13</f>
        <v>1</v>
      </c>
      <c r="AE29" s="153">
        <f>Adquisición!AD13</f>
        <v>3</v>
      </c>
      <c r="AF29" s="153">
        <f>Adquisición!AE13</f>
        <v>3</v>
      </c>
      <c r="AG29" s="153">
        <f>Adquisición!AF13</f>
        <v>3</v>
      </c>
      <c r="AH29" s="153" t="str">
        <f>Adquisición!AG13</f>
        <v/>
      </c>
      <c r="AI29" s="180" t="str">
        <f>IF('Adquisición 4'!E16=0,"",'Adquisición 4'!E16)</f>
        <v>NBC</v>
      </c>
      <c r="AJ29" s="180" t="str">
        <f>IF('Adquisición 4'!F16=0,"",'Adquisición 4'!F16)</f>
        <v/>
      </c>
      <c r="AK29" s="180" t="str">
        <f>IF('Adquisición 4'!G16=0,"",'Adquisición 4'!G16)</f>
        <v/>
      </c>
      <c r="AL29" s="180" t="str">
        <f>IF('Adquisición 4'!H16=0,"",'Adquisición 4'!H16)</f>
        <v/>
      </c>
      <c r="AM29" s="180" t="str">
        <f>IF('Adquisición 4'!I16=0,"",'Adquisición 4'!I16)</f>
        <v/>
      </c>
      <c r="AN29" s="1">
        <f t="shared" si="0"/>
        <v>4.5000000000000005E-3</v>
      </c>
      <c r="AO29" s="97">
        <f t="shared" si="1"/>
        <v>4.5000000000000005E-3</v>
      </c>
      <c r="AQ29" s="177" t="b">
        <f t="shared" si="3"/>
        <v>1</v>
      </c>
      <c r="AR29" s="177" t="b">
        <f t="shared" si="4"/>
        <v>1</v>
      </c>
      <c r="AS29" s="177" t="b">
        <f t="shared" si="5"/>
        <v>1</v>
      </c>
      <c r="AT29" s="177" t="b">
        <f t="shared" si="6"/>
        <v>1</v>
      </c>
    </row>
    <row r="30" spans="1:46" ht="45.75" customHeight="1" x14ac:dyDescent="0.45">
      <c r="A30" s="157">
        <v>21</v>
      </c>
      <c r="B30" s="137" t="s">
        <v>81</v>
      </c>
      <c r="C30" s="114" t="s">
        <v>63</v>
      </c>
      <c r="D30" s="115" t="s">
        <v>52</v>
      </c>
      <c r="E30" s="126" t="s">
        <v>87</v>
      </c>
      <c r="F30" s="117">
        <v>5.0000000000000001E-3</v>
      </c>
      <c r="G30" s="118" t="str">
        <f>Adquisición!F14</f>
        <v>Não cumpre</v>
      </c>
      <c r="H30" s="119">
        <f>Adquisición!G14</f>
        <v>0</v>
      </c>
      <c r="I30" s="153">
        <f>Adquisición!H14</f>
        <v>1</v>
      </c>
      <c r="J30" s="153" t="str">
        <f>Adquisición!I14</f>
        <v/>
      </c>
      <c r="K30" s="153" t="str">
        <f>Adquisición!J14</f>
        <v/>
      </c>
      <c r="L30" s="153" t="str">
        <f>Adquisición!K14</f>
        <v/>
      </c>
      <c r="M30" s="118" t="str">
        <f>Adquisición!L14</f>
        <v>Mais que Cumpre</v>
      </c>
      <c r="N30" s="120">
        <f>Adquisición!M14</f>
        <v>4.2500000000000003E-3</v>
      </c>
      <c r="O30" s="121">
        <f>Adquisición!N14</f>
        <v>0</v>
      </c>
      <c r="P30" s="153" t="str">
        <f>Adquisición!O14</f>
        <v>-</v>
      </c>
      <c r="Q30" s="153" t="str">
        <f>Adquisición!P14</f>
        <v>-</v>
      </c>
      <c r="R30" s="153" t="str">
        <f>Adquisición!Q14</f>
        <v>-</v>
      </c>
      <c r="S30" s="153" t="str">
        <f>Adquisición!R14</f>
        <v>-</v>
      </c>
      <c r="T30" s="156">
        <f>Adquisición!S14</f>
        <v>1</v>
      </c>
      <c r="U30" s="122" t="str">
        <f>Adquisición!T14</f>
        <v>Baixa</v>
      </c>
      <c r="V30" s="155" t="str">
        <f>IF(Adquisición!U14=0.5,"",Adquisición!U14)</f>
        <v/>
      </c>
      <c r="W30" s="155" t="str">
        <f>IF(Adquisición!V14=0.5,"",Adquisición!V14)</f>
        <v/>
      </c>
      <c r="X30" s="155" t="str">
        <f>IF(Adquisición!W14=0.5,"",Adquisición!W14)</f>
        <v/>
      </c>
      <c r="Y30" s="155" t="str">
        <f>IF(Adquisición!X14=0.5,"",Adquisición!X14)</f>
        <v/>
      </c>
      <c r="Z30" s="155" t="str">
        <f>IF(Adquisición!Y14=0.5,"",Adquisición!Y14)</f>
        <v/>
      </c>
      <c r="AA30" s="123" t="str">
        <f>Adquisición!Z14</f>
        <v>Atrasado</v>
      </c>
      <c r="AB30" s="118" t="str">
        <f>Adquisición!AA14</f>
        <v>Cumpre</v>
      </c>
      <c r="AC30" s="120">
        <f>Adquisición!AB14</f>
        <v>3.4999999999999996E-3</v>
      </c>
      <c r="AD30" s="121">
        <f>Adquisición!AC14</f>
        <v>0.82352941176470573</v>
      </c>
      <c r="AE30" s="153">
        <f>Adquisición!AD14</f>
        <v>3</v>
      </c>
      <c r="AF30" s="153">
        <f>Adquisición!AE14</f>
        <v>3</v>
      </c>
      <c r="AG30" s="153">
        <f>Adquisición!AF14</f>
        <v>2</v>
      </c>
      <c r="AH30" s="153" t="str">
        <f>Adquisición!AG14</f>
        <v/>
      </c>
      <c r="AI30" s="180" t="str">
        <f>IF('Adquisición 5'!E16=0,"",'Adquisición 5'!E16)</f>
        <v>NBC</v>
      </c>
      <c r="AJ30" s="180" t="str">
        <f>IF('Adquisición 5'!F16=0,"",'Adquisición 5'!F16)</f>
        <v/>
      </c>
      <c r="AK30" s="180" t="str">
        <f>IF('Adquisición 5'!G16=0,"",'Adquisición 5'!G16)</f>
        <v/>
      </c>
      <c r="AL30" s="180" t="str">
        <f>IF('Adquisición 5'!H16=0,"",'Adquisición 5'!H16)</f>
        <v/>
      </c>
      <c r="AM30" s="180" t="str">
        <f>IF('Adquisición 5'!I16=0,"",'Adquisición 5'!I16)</f>
        <v/>
      </c>
      <c r="AN30" s="1">
        <f t="shared" si="0"/>
        <v>3.4999999999999996E-3</v>
      </c>
      <c r="AO30" s="97">
        <f t="shared" si="1"/>
        <v>4.2500000000000003E-3</v>
      </c>
      <c r="AQ30" s="177" t="b">
        <f t="shared" si="3"/>
        <v>1</v>
      </c>
      <c r="AR30" s="177" t="b">
        <f t="shared" si="4"/>
        <v>1</v>
      </c>
      <c r="AS30" s="177" t="b">
        <f t="shared" si="5"/>
        <v>1</v>
      </c>
      <c r="AT30" s="177" t="b">
        <f t="shared" si="6"/>
        <v>1</v>
      </c>
    </row>
    <row r="31" spans="1:46" ht="45.75" customHeight="1" x14ac:dyDescent="0.45">
      <c r="A31" s="157">
        <v>22</v>
      </c>
      <c r="B31" s="137" t="s">
        <v>88</v>
      </c>
      <c r="C31" s="114" t="s">
        <v>89</v>
      </c>
      <c r="D31" s="115" t="s">
        <v>43</v>
      </c>
      <c r="E31" s="116" t="s">
        <v>90</v>
      </c>
      <c r="F31" s="117">
        <v>1.4999999999999999E-2</v>
      </c>
      <c r="G31" s="118" t="str">
        <f>Control!F10</f>
        <v>Mais que Cumpre</v>
      </c>
      <c r="H31" s="119">
        <f>Control!G10</f>
        <v>1.2749999999999999E-2</v>
      </c>
      <c r="I31" s="153">
        <f>Control!H10</f>
        <v>3</v>
      </c>
      <c r="J31" s="153">
        <f>Control!I10</f>
        <v>3</v>
      </c>
      <c r="K31" s="153">
        <f>Control!J10</f>
        <v>3</v>
      </c>
      <c r="L31" s="153" t="str">
        <f>Control!K10</f>
        <v/>
      </c>
      <c r="M31" s="118" t="str">
        <f>Control!L10</f>
        <v>Melhor Prática</v>
      </c>
      <c r="N31" s="120">
        <f>Control!M10</f>
        <v>1.4999999999999999E-2</v>
      </c>
      <c r="O31" s="121">
        <f>Control!N10</f>
        <v>0.85</v>
      </c>
      <c r="P31" s="153" t="str">
        <f>Control!O10</f>
        <v>-</v>
      </c>
      <c r="Q31" s="153" t="str">
        <f>Control!P10</f>
        <v>-</v>
      </c>
      <c r="R31" s="153" t="str">
        <f>Control!Q10</f>
        <v>D</v>
      </c>
      <c r="S31" s="153" t="str">
        <f>Control!R10</f>
        <v>D</v>
      </c>
      <c r="T31" s="156">
        <f>Control!S10</f>
        <v>3</v>
      </c>
      <c r="U31" s="122" t="str">
        <f>Control!T10</f>
        <v>Alta</v>
      </c>
      <c r="V31" s="155" t="str">
        <f>IF(Control!U10=0.5,"",Control!U10)</f>
        <v/>
      </c>
      <c r="W31" s="155" t="str">
        <f>IF(Control!V10=0.5,"",Control!V10)</f>
        <v/>
      </c>
      <c r="X31" s="155" t="str">
        <f>IF(Control!W10=0.5,"",Control!W10)</f>
        <v/>
      </c>
      <c r="Y31" s="155" t="str">
        <f>IF(Control!X10=0.5,"",Control!X10)</f>
        <v/>
      </c>
      <c r="Z31" s="155" t="str">
        <f>IF(Control!Y10=0.5,"",Control!Y10)</f>
        <v/>
      </c>
      <c r="AA31" s="123" t="str">
        <f>Control!Z10</f>
        <v>No Prazo</v>
      </c>
      <c r="AB31" s="118" t="str">
        <f>Control!AA10</f>
        <v>Mais que Cumpre</v>
      </c>
      <c r="AC31" s="120">
        <f>Control!AB10</f>
        <v>1.2749999999999999E-2</v>
      </c>
      <c r="AD31" s="121">
        <f>Control!AC10</f>
        <v>0.85</v>
      </c>
      <c r="AE31" s="153">
        <f>Control!AD10</f>
        <v>3</v>
      </c>
      <c r="AF31" s="153">
        <f>Control!AE10</f>
        <v>3</v>
      </c>
      <c r="AG31" s="153">
        <f>Control!AF10</f>
        <v>3</v>
      </c>
      <c r="AH31" s="153" t="str">
        <f>Control!AG10</f>
        <v/>
      </c>
      <c r="AI31" s="180" t="str">
        <f>IF('Control 1'!E16=0,"",'Control 1'!E16)</f>
        <v>NBC</v>
      </c>
      <c r="AJ31" s="180" t="str">
        <f>IF('Control 1'!F16=0,"",'Control 1'!F16)</f>
        <v/>
      </c>
      <c r="AK31" s="180" t="str">
        <f>IF('Control 1'!G16=0,"",'Control 1'!G16)</f>
        <v/>
      </c>
      <c r="AL31" s="180" t="str">
        <f>IF('Control 1'!H16=0,"",'Control 1'!H16)</f>
        <v/>
      </c>
      <c r="AM31" s="180" t="str">
        <f>IF('Control 1'!I16=0,"",'Control 1'!I16)</f>
        <v/>
      </c>
      <c r="AN31" s="1">
        <f t="shared" si="0"/>
        <v>0</v>
      </c>
      <c r="AO31" s="97">
        <f t="shared" si="1"/>
        <v>2.2500000000000003E-3</v>
      </c>
      <c r="AQ31" s="177" t="b">
        <f t="shared" si="3"/>
        <v>1</v>
      </c>
      <c r="AR31" s="177" t="b">
        <f t="shared" si="4"/>
        <v>1</v>
      </c>
      <c r="AS31" s="177" t="b">
        <f t="shared" si="5"/>
        <v>1</v>
      </c>
      <c r="AT31" s="177" t="b">
        <f t="shared" si="6"/>
        <v>1</v>
      </c>
    </row>
    <row r="32" spans="1:46" ht="45.75" customHeight="1" x14ac:dyDescent="0.45">
      <c r="A32" s="157">
        <v>23</v>
      </c>
      <c r="B32" s="137" t="s">
        <v>88</v>
      </c>
      <c r="C32" s="114" t="s">
        <v>89</v>
      </c>
      <c r="D32" s="115" t="s">
        <v>45</v>
      </c>
      <c r="E32" s="126" t="s">
        <v>91</v>
      </c>
      <c r="F32" s="125">
        <v>1.4999999999999999E-2</v>
      </c>
      <c r="G32" s="118" t="str">
        <f>Control!F11</f>
        <v>Mais que Cumpre</v>
      </c>
      <c r="H32" s="119">
        <f>Control!G11</f>
        <v>1.2749999999999999E-2</v>
      </c>
      <c r="I32" s="153">
        <f>Control!H11</f>
        <v>3</v>
      </c>
      <c r="J32" s="153">
        <f>Control!I11</f>
        <v>3</v>
      </c>
      <c r="K32" s="153">
        <f>Control!J11</f>
        <v>3</v>
      </c>
      <c r="L32" s="153" t="str">
        <f>Control!K11</f>
        <v/>
      </c>
      <c r="M32" s="118" t="str">
        <f>Control!L11</f>
        <v>Mais que Cumpre</v>
      </c>
      <c r="N32" s="120">
        <f>Control!M11</f>
        <v>1.2749999999999999E-2</v>
      </c>
      <c r="O32" s="121">
        <f>Control!N11</f>
        <v>1</v>
      </c>
      <c r="P32" s="153" t="str">
        <f>Control!O11</f>
        <v>-</v>
      </c>
      <c r="Q32" s="153" t="str">
        <f>Control!P11</f>
        <v>-</v>
      </c>
      <c r="R32" s="153" t="str">
        <f>Control!Q11</f>
        <v>-</v>
      </c>
      <c r="S32" s="153" t="str">
        <f>Control!R11</f>
        <v>-</v>
      </c>
      <c r="T32" s="156">
        <f>Control!S11</f>
        <v>1</v>
      </c>
      <c r="U32" s="122" t="str">
        <f>Control!T11</f>
        <v>Não Planificado</v>
      </c>
      <c r="V32" s="155" t="str">
        <f>IF(Control!U11=0.5,"",Control!U11)</f>
        <v/>
      </c>
      <c r="W32" s="155" t="str">
        <f>IF(Control!V11=0.5,"",Control!V11)</f>
        <v/>
      </c>
      <c r="X32" s="155" t="str">
        <f>IF(Control!W11=0.5,"",Control!W11)</f>
        <v/>
      </c>
      <c r="Y32" s="155" t="str">
        <f>IF(Control!X11=0.5,"",Control!X11)</f>
        <v/>
      </c>
      <c r="Z32" s="155" t="str">
        <f>IF(Control!Y11=0.5,"",Control!Y11)</f>
        <v/>
      </c>
      <c r="AA32" s="123" t="str">
        <f>Control!Z11</f>
        <v>No Prazo</v>
      </c>
      <c r="AB32" s="118" t="str">
        <f>Control!AA11</f>
        <v/>
      </c>
      <c r="AC32" s="120">
        <f>Control!AB11</f>
        <v>0</v>
      </c>
      <c r="AD32" s="121">
        <f>Control!AC11</f>
        <v>0</v>
      </c>
      <c r="AE32" s="153" t="str">
        <f>Control!AD11</f>
        <v/>
      </c>
      <c r="AF32" s="153" t="str">
        <f>Control!AE11</f>
        <v/>
      </c>
      <c r="AG32" s="153" t="str">
        <f>Control!AF11</f>
        <v/>
      </c>
      <c r="AH32" s="153" t="str">
        <f>Control!AG11</f>
        <v/>
      </c>
      <c r="AI32" s="180" t="str">
        <f>IF('Control 2'!E16=0,"",'Control 2'!E16)</f>
        <v>BC</v>
      </c>
      <c r="AJ32" s="180" t="str">
        <f>IF('Control 2'!F16=0,"",'Control 2'!F16)</f>
        <v>X</v>
      </c>
      <c r="AK32" s="180" t="str">
        <f>IF('Control 2'!G16=0,"",'Control 2'!G16)</f>
        <v>X</v>
      </c>
      <c r="AL32" s="180" t="str">
        <f>IF('Control 2'!H16=0,"",'Control 2'!H16)</f>
        <v/>
      </c>
      <c r="AM32" s="180" t="str">
        <f>IF('Control 2'!I16=0,"",'Control 2'!I16)</f>
        <v/>
      </c>
      <c r="AN32" s="1">
        <f t="shared" si="0"/>
        <v>0</v>
      </c>
      <c r="AO32" s="97">
        <f t="shared" si="1"/>
        <v>0</v>
      </c>
      <c r="AQ32" s="177" t="b">
        <f t="shared" si="3"/>
        <v>1</v>
      </c>
      <c r="AR32" s="177" t="b">
        <f t="shared" si="4"/>
        <v>1</v>
      </c>
      <c r="AS32" s="177" t="b">
        <f t="shared" si="5"/>
        <v>1</v>
      </c>
      <c r="AT32" s="177" t="b">
        <f t="shared" si="6"/>
        <v>1</v>
      </c>
    </row>
    <row r="33" spans="1:46" ht="45.75" customHeight="1" x14ac:dyDescent="0.45">
      <c r="A33" s="157">
        <v>24</v>
      </c>
      <c r="B33" s="137" t="s">
        <v>88</v>
      </c>
      <c r="C33" s="114" t="s">
        <v>89</v>
      </c>
      <c r="D33" s="115" t="s">
        <v>47</v>
      </c>
      <c r="E33" s="116" t="s">
        <v>92</v>
      </c>
      <c r="F33" s="117">
        <v>5.0000000000000001E-3</v>
      </c>
      <c r="G33" s="118" t="str">
        <f>Control!F12</f>
        <v>Cumpre</v>
      </c>
      <c r="H33" s="119">
        <f>Control!G12</f>
        <v>3.4999999999999996E-3</v>
      </c>
      <c r="I33" s="153">
        <f>Control!H12</f>
        <v>3</v>
      </c>
      <c r="J33" s="153">
        <f>Control!I12</f>
        <v>3</v>
      </c>
      <c r="K33" s="153">
        <f>Control!J12</f>
        <v>2</v>
      </c>
      <c r="L33" s="153">
        <f>Control!K12</f>
        <v>2</v>
      </c>
      <c r="M33" s="118" t="str">
        <f>Control!L12</f>
        <v>Melhor Prática</v>
      </c>
      <c r="N33" s="120">
        <f>Control!M12</f>
        <v>5.0000000000000001E-3</v>
      </c>
      <c r="O33" s="121">
        <f>Control!N12</f>
        <v>0.7</v>
      </c>
      <c r="P33" s="153" t="str">
        <f>Control!O12</f>
        <v>-</v>
      </c>
      <c r="Q33" s="153" t="str">
        <f>Control!P12</f>
        <v>-</v>
      </c>
      <c r="R33" s="153" t="str">
        <f>Control!Q12</f>
        <v>-</v>
      </c>
      <c r="S33" s="153" t="str">
        <f>Control!R12</f>
        <v>-</v>
      </c>
      <c r="T33" s="156">
        <f>Control!S12</f>
        <v>3</v>
      </c>
      <c r="U33" s="122" t="str">
        <f>Control!T12</f>
        <v>Baixa</v>
      </c>
      <c r="V33" s="155" t="str">
        <f>IF(Control!U12=0.5,"",Control!U12)</f>
        <v/>
      </c>
      <c r="W33" s="155" t="str">
        <f>IF(Control!V12=0.5,"",Control!V12)</f>
        <v/>
      </c>
      <c r="X33" s="155" t="str">
        <f>IF(Control!W12=0.5,"",Control!W12)</f>
        <v/>
      </c>
      <c r="Y33" s="155">
        <f>IF(Control!X12=0.5,"",Control!X12)</f>
        <v>0</v>
      </c>
      <c r="Z33" s="155">
        <f>IF(Control!Y12=0.5,"",Control!Y12)</f>
        <v>0</v>
      </c>
      <c r="AA33" s="123" t="str">
        <f>Control!Z12</f>
        <v>Atrasado</v>
      </c>
      <c r="AB33" s="118" t="str">
        <f>Control!AA12</f>
        <v>Melhor Prática</v>
      </c>
      <c r="AC33" s="120">
        <f>Control!AB12</f>
        <v>5.0000000000000001E-3</v>
      </c>
      <c r="AD33" s="121">
        <f>Control!AC12</f>
        <v>1</v>
      </c>
      <c r="AE33" s="153">
        <f>Control!AD12</f>
        <v>3</v>
      </c>
      <c r="AF33" s="153">
        <f>Control!AE12</f>
        <v>3</v>
      </c>
      <c r="AG33" s="153">
        <f>Control!AF12</f>
        <v>3</v>
      </c>
      <c r="AH33" s="153">
        <f>Control!AG12</f>
        <v>3</v>
      </c>
      <c r="AI33" s="180" t="str">
        <f>IF('Control 3'!E16=0,"",'Control 3'!E16)</f>
        <v>NBC</v>
      </c>
      <c r="AJ33" s="180" t="str">
        <f>IF('Control 3'!F16=0,"",'Control 3'!F16)</f>
        <v/>
      </c>
      <c r="AK33" s="180" t="str">
        <f>IF('Control 3'!G16=0,"",'Control 3'!G16)</f>
        <v/>
      </c>
      <c r="AL33" s="180" t="str">
        <f>IF('Control 3'!H16=0,"",'Control 3'!H16)</f>
        <v/>
      </c>
      <c r="AM33" s="180" t="str">
        <f>IF('Control 3'!I16=0,"",'Control 3'!I16)</f>
        <v/>
      </c>
      <c r="AN33" s="1">
        <f t="shared" si="0"/>
        <v>1.5000000000000005E-3</v>
      </c>
      <c r="AO33" s="97">
        <f t="shared" si="1"/>
        <v>1.5000000000000005E-3</v>
      </c>
      <c r="AQ33" s="177" t="b">
        <f t="shared" si="3"/>
        <v>1</v>
      </c>
      <c r="AR33" s="177" t="b">
        <f t="shared" si="4"/>
        <v>1</v>
      </c>
      <c r="AS33" s="177" t="b">
        <f t="shared" si="5"/>
        <v>1</v>
      </c>
      <c r="AT33" s="177" t="b">
        <f t="shared" si="6"/>
        <v>1</v>
      </c>
    </row>
    <row r="34" spans="1:46" ht="45.75" customHeight="1" x14ac:dyDescent="0.45">
      <c r="A34" s="157">
        <v>25</v>
      </c>
      <c r="B34" s="137" t="s">
        <v>88</v>
      </c>
      <c r="C34" s="114" t="s">
        <v>89</v>
      </c>
      <c r="D34" s="115" t="s">
        <v>49</v>
      </c>
      <c r="E34" s="126" t="s">
        <v>93</v>
      </c>
      <c r="F34" s="125">
        <v>1.4999999999999999E-2</v>
      </c>
      <c r="G34" s="118" t="str">
        <f>Control!F13</f>
        <v>Cumpre</v>
      </c>
      <c r="H34" s="119">
        <f>Control!G13</f>
        <v>1.0499999999999999E-2</v>
      </c>
      <c r="I34" s="153">
        <f>Control!H13</f>
        <v>3</v>
      </c>
      <c r="J34" s="153">
        <f>Control!I13</f>
        <v>3</v>
      </c>
      <c r="K34" s="153">
        <f>Control!J13</f>
        <v>2</v>
      </c>
      <c r="L34" s="153">
        <f>Control!K13</f>
        <v>3</v>
      </c>
      <c r="M34" s="118" t="str">
        <f>Control!L13</f>
        <v>Melhor Prática</v>
      </c>
      <c r="N34" s="120">
        <f>Control!M13</f>
        <v>1.4999999999999999E-2</v>
      </c>
      <c r="O34" s="121">
        <f>Control!N13</f>
        <v>0.7</v>
      </c>
      <c r="P34" s="153" t="str">
        <f>Control!O13</f>
        <v>-</v>
      </c>
      <c r="Q34" s="153" t="str">
        <f>Control!P13</f>
        <v>-</v>
      </c>
      <c r="R34" s="153" t="str">
        <f>Control!Q13</f>
        <v>-</v>
      </c>
      <c r="S34" s="153" t="str">
        <f>Control!R13</f>
        <v>-</v>
      </c>
      <c r="T34" s="156">
        <f>Control!S13</f>
        <v>3</v>
      </c>
      <c r="U34" s="122" t="str">
        <f>Control!T13</f>
        <v>Alta</v>
      </c>
      <c r="V34" s="155" t="str">
        <f>IF(Control!U13=0.5,"",Control!U13)</f>
        <v/>
      </c>
      <c r="W34" s="155" t="str">
        <f>IF(Control!V13=0.5,"",Control!V13)</f>
        <v/>
      </c>
      <c r="X34" s="155" t="str">
        <f>IF(Control!W13=0.5,"",Control!W13)</f>
        <v/>
      </c>
      <c r="Y34" s="155">
        <f>IF(Control!X13=0.5,"",Control!X13)</f>
        <v>0</v>
      </c>
      <c r="Z34" s="155">
        <f>IF(Control!Y13=0.5,"",Control!Y13)</f>
        <v>0</v>
      </c>
      <c r="AA34" s="123" t="str">
        <f>Control!Z13</f>
        <v>Atrasado</v>
      </c>
      <c r="AB34" s="118" t="str">
        <f>Control!AA13</f>
        <v>Melhor Prática</v>
      </c>
      <c r="AC34" s="120">
        <f>Control!AB13</f>
        <v>1.4999999999999999E-2</v>
      </c>
      <c r="AD34" s="121">
        <f>Control!AC13</f>
        <v>1</v>
      </c>
      <c r="AE34" s="153">
        <f>Control!AD13</f>
        <v>3</v>
      </c>
      <c r="AF34" s="153">
        <f>Control!AE13</f>
        <v>3</v>
      </c>
      <c r="AG34" s="153">
        <f>Control!AF13</f>
        <v>3</v>
      </c>
      <c r="AH34" s="153">
        <f>Control!AG13</f>
        <v>3</v>
      </c>
      <c r="AI34" s="180" t="str">
        <f>IF('Control 4'!E16=0,"",'Control 4'!E16)</f>
        <v>NBC</v>
      </c>
      <c r="AJ34" s="180" t="str">
        <f>IF('Control 4'!F16=0,"",'Control 4'!F16)</f>
        <v/>
      </c>
      <c r="AK34" s="180" t="str">
        <f>IF('Control 4'!G16=0,"",'Control 4'!G16)</f>
        <v/>
      </c>
      <c r="AL34" s="180" t="str">
        <f>IF('Control 4'!H16=0,"",'Control 4'!H16)</f>
        <v/>
      </c>
      <c r="AM34" s="180" t="str">
        <f>IF('Control 4'!I16=0,"",'Control 4'!I16)</f>
        <v/>
      </c>
      <c r="AN34" s="1">
        <f t="shared" si="0"/>
        <v>4.5000000000000005E-3</v>
      </c>
      <c r="AO34" s="97">
        <f t="shared" si="1"/>
        <v>4.5000000000000005E-3</v>
      </c>
      <c r="AQ34" s="177" t="b">
        <f t="shared" si="3"/>
        <v>1</v>
      </c>
      <c r="AR34" s="177" t="b">
        <f t="shared" si="4"/>
        <v>1</v>
      </c>
      <c r="AS34" s="177" t="b">
        <f t="shared" si="5"/>
        <v>1</v>
      </c>
      <c r="AT34" s="177" t="b">
        <f t="shared" si="6"/>
        <v>1</v>
      </c>
    </row>
    <row r="35" spans="1:46" ht="45.75" customHeight="1" x14ac:dyDescent="0.45">
      <c r="A35" s="157">
        <v>26</v>
      </c>
      <c r="B35" s="137" t="s">
        <v>88</v>
      </c>
      <c r="C35" s="114" t="s">
        <v>94</v>
      </c>
      <c r="D35" s="115" t="s">
        <v>52</v>
      </c>
      <c r="E35" s="116" t="s">
        <v>95</v>
      </c>
      <c r="F35" s="117">
        <v>0.02</v>
      </c>
      <c r="G35" s="118" t="str">
        <f>Control!F14</f>
        <v>Não cumpre</v>
      </c>
      <c r="H35" s="119">
        <f>Control!G14</f>
        <v>0</v>
      </c>
      <c r="I35" s="153">
        <f>Control!H14</f>
        <v>2</v>
      </c>
      <c r="J35" s="153">
        <f>Control!I14</f>
        <v>3</v>
      </c>
      <c r="K35" s="153" t="str">
        <f>Control!J14</f>
        <v/>
      </c>
      <c r="L35" s="153" t="str">
        <f>Control!K14</f>
        <v/>
      </c>
      <c r="M35" s="118" t="str">
        <f>Control!L14</f>
        <v>Mais que Cumpre</v>
      </c>
      <c r="N35" s="120">
        <f>Control!M14</f>
        <v>1.7000000000000001E-2</v>
      </c>
      <c r="O35" s="121">
        <f>Control!N14</f>
        <v>0</v>
      </c>
      <c r="P35" s="153" t="str">
        <f>Control!O14</f>
        <v>-</v>
      </c>
      <c r="Q35" s="153" t="str">
        <f>Control!P14</f>
        <v>D</v>
      </c>
      <c r="R35" s="153" t="str">
        <f>Control!Q14</f>
        <v>D</v>
      </c>
      <c r="S35" s="153" t="str">
        <f>Control!R14</f>
        <v>D</v>
      </c>
      <c r="T35" s="156">
        <f>Control!S14</f>
        <v>2</v>
      </c>
      <c r="U35" s="122" t="str">
        <f>Control!T14</f>
        <v>Alta</v>
      </c>
      <c r="V35" s="155" t="str">
        <f>IF(Control!U14=0.5,"",Control!U14)</f>
        <v/>
      </c>
      <c r="W35" s="155" t="str">
        <f>IF(Control!V14=0.5,"",Control!V14)</f>
        <v/>
      </c>
      <c r="X35" s="155" t="str">
        <f>IF(Control!W14=0.5,"",Control!W14)</f>
        <v/>
      </c>
      <c r="Y35" s="155" t="str">
        <f>IF(Control!X14=0.5,"",Control!X14)</f>
        <v/>
      </c>
      <c r="Z35" s="155" t="str">
        <f>IF(Control!Y14=0.5,"",Control!Y14)</f>
        <v/>
      </c>
      <c r="AA35" s="123" t="str">
        <f>Control!Z14</f>
        <v>No Prazo</v>
      </c>
      <c r="AB35" s="118" t="str">
        <f>Control!AA14</f>
        <v>Melhor Prática</v>
      </c>
      <c r="AC35" s="120">
        <f>Control!AB14</f>
        <v>0.02</v>
      </c>
      <c r="AD35" s="121">
        <f>Control!AC14</f>
        <v>1.1764705882352942</v>
      </c>
      <c r="AE35" s="153">
        <f>Control!AD14</f>
        <v>3</v>
      </c>
      <c r="AF35" s="153">
        <f>Control!AE14</f>
        <v>3</v>
      </c>
      <c r="AG35" s="153">
        <f>Control!AF14</f>
        <v>3</v>
      </c>
      <c r="AH35" s="153">
        <f>Control!AG14</f>
        <v>3</v>
      </c>
      <c r="AI35" s="180" t="str">
        <f>IF('Control 5'!E16=0,"",'Control 5'!E16)</f>
        <v>NBC</v>
      </c>
      <c r="AJ35" s="180" t="str">
        <f>IF('Control 5'!F16=0,"",'Control 5'!F16)</f>
        <v/>
      </c>
      <c r="AK35" s="180" t="str">
        <f>IF('Control 5'!G16=0,"",'Control 5'!G16)</f>
        <v/>
      </c>
      <c r="AL35" s="180" t="str">
        <f>IF('Control 5'!H16=0,"",'Control 5'!H16)</f>
        <v/>
      </c>
      <c r="AM35" s="180" t="str">
        <f>IF('Control 5'!I16=0,"",'Control 5'!I16)</f>
        <v/>
      </c>
      <c r="AN35" s="1">
        <f t="shared" si="0"/>
        <v>0.02</v>
      </c>
      <c r="AO35" s="97">
        <f t="shared" si="1"/>
        <v>1.7000000000000001E-2</v>
      </c>
      <c r="AQ35" s="177" t="b">
        <f t="shared" si="3"/>
        <v>1</v>
      </c>
      <c r="AR35" s="177" t="b">
        <f t="shared" si="4"/>
        <v>1</v>
      </c>
      <c r="AS35" s="177" t="b">
        <f t="shared" si="5"/>
        <v>1</v>
      </c>
      <c r="AT35" s="177" t="b">
        <f t="shared" si="6"/>
        <v>1</v>
      </c>
    </row>
    <row r="36" spans="1:46" ht="45.75" customHeight="1" x14ac:dyDescent="0.45">
      <c r="A36" s="157">
        <v>27</v>
      </c>
      <c r="B36" s="137" t="s">
        <v>88</v>
      </c>
      <c r="C36" s="114" t="s">
        <v>96</v>
      </c>
      <c r="D36" s="115" t="s">
        <v>54</v>
      </c>
      <c r="E36" s="116" t="s">
        <v>97</v>
      </c>
      <c r="F36" s="117">
        <v>0.01</v>
      </c>
      <c r="G36" s="118" t="str">
        <f>Control!F15</f>
        <v>Cumpre</v>
      </c>
      <c r="H36" s="119">
        <f>Control!G15</f>
        <v>6.9999999999999993E-3</v>
      </c>
      <c r="I36" s="153">
        <f>Control!H15</f>
        <v>3</v>
      </c>
      <c r="J36" s="153">
        <f>Control!I15</f>
        <v>3</v>
      </c>
      <c r="K36" s="153" t="str">
        <f>Control!J15</f>
        <v/>
      </c>
      <c r="L36" s="153">
        <f>Control!K15</f>
        <v>2</v>
      </c>
      <c r="M36" s="118" t="str">
        <f>Control!L15</f>
        <v>Melhor Prática</v>
      </c>
      <c r="N36" s="120">
        <f>Control!M15</f>
        <v>0.01</v>
      </c>
      <c r="O36" s="121">
        <f>Control!N15</f>
        <v>0.7</v>
      </c>
      <c r="P36" s="153" t="str">
        <f>Control!O15</f>
        <v>-</v>
      </c>
      <c r="Q36" s="153" t="str">
        <f>Control!P15</f>
        <v>D</v>
      </c>
      <c r="R36" s="153" t="str">
        <f>Control!Q15</f>
        <v>D</v>
      </c>
      <c r="S36" s="153" t="str">
        <f>Control!R15</f>
        <v>-</v>
      </c>
      <c r="T36" s="156">
        <f>Control!S15</f>
        <v>2</v>
      </c>
      <c r="U36" s="122" t="str">
        <f>Control!T15</f>
        <v>Baixa</v>
      </c>
      <c r="V36" s="155" t="str">
        <f>IF(Control!U15=0.5,"",Control!U15)</f>
        <v/>
      </c>
      <c r="W36" s="155" t="str">
        <f>IF(Control!V15=0.5,"",Control!V15)</f>
        <v/>
      </c>
      <c r="X36" s="155">
        <f>IF(Control!W15=0.5,"",Control!W15)</f>
        <v>1</v>
      </c>
      <c r="Y36" s="155">
        <f>IF(Control!X15=0.5,"",Control!X15)</f>
        <v>1</v>
      </c>
      <c r="Z36" s="155">
        <f>IF(Control!Y15=0.5,"",Control!Y15)</f>
        <v>1</v>
      </c>
      <c r="AA36" s="123" t="str">
        <f>Control!Z15</f>
        <v>No Prazo</v>
      </c>
      <c r="AB36" s="118" t="str">
        <f>Control!AA15</f>
        <v>Cumpre</v>
      </c>
      <c r="AC36" s="120">
        <f>Control!AB15</f>
        <v>6.9999999999999993E-3</v>
      </c>
      <c r="AD36" s="121">
        <f>Control!AC15</f>
        <v>0.7</v>
      </c>
      <c r="AE36" s="153">
        <f>Control!AD15</f>
        <v>3</v>
      </c>
      <c r="AF36" s="153">
        <f>Control!AE15</f>
        <v>3</v>
      </c>
      <c r="AG36" s="153" t="str">
        <f>Control!AF15</f>
        <v/>
      </c>
      <c r="AH36" s="153" t="str">
        <f>Control!AG15</f>
        <v/>
      </c>
      <c r="AI36" s="180" t="str">
        <f>IF('Control 6'!E16=0,"",'Control 6'!E16)</f>
        <v>NBC</v>
      </c>
      <c r="AJ36" s="180" t="str">
        <f>IF('Control 6'!F16=0,"",'Control 6'!F16)</f>
        <v/>
      </c>
      <c r="AK36" s="180" t="str">
        <f>IF('Control 6'!G16=0,"",'Control 6'!G16)</f>
        <v/>
      </c>
      <c r="AL36" s="180" t="str">
        <f>IF('Control 6'!H16=0,"",'Control 6'!H16)</f>
        <v/>
      </c>
      <c r="AM36" s="180" t="str">
        <f>IF('Control 6'!I16=0,"",'Control 6'!I16)</f>
        <v/>
      </c>
      <c r="AN36" s="1">
        <f t="shared" si="0"/>
        <v>0</v>
      </c>
      <c r="AO36" s="97">
        <f t="shared" si="1"/>
        <v>3.0000000000000009E-3</v>
      </c>
      <c r="AQ36" s="177" t="b">
        <f t="shared" si="3"/>
        <v>1</v>
      </c>
      <c r="AR36" s="177" t="b">
        <f t="shared" si="4"/>
        <v>1</v>
      </c>
      <c r="AS36" s="177" t="b">
        <f t="shared" si="5"/>
        <v>1</v>
      </c>
      <c r="AT36" s="177" t="b">
        <f t="shared" si="6"/>
        <v>1</v>
      </c>
    </row>
    <row r="37" spans="1:46" ht="45.75" customHeight="1" x14ac:dyDescent="0.45">
      <c r="A37" s="157">
        <v>28</v>
      </c>
      <c r="B37" s="137" t="s">
        <v>88</v>
      </c>
      <c r="C37" s="114" t="s">
        <v>96</v>
      </c>
      <c r="D37" s="115" t="s">
        <v>57</v>
      </c>
      <c r="E37" s="116" t="s">
        <v>98</v>
      </c>
      <c r="F37" s="117">
        <v>0.01</v>
      </c>
      <c r="G37" s="118" t="str">
        <f>Control!F16</f>
        <v>Parcial</v>
      </c>
      <c r="H37" s="119">
        <f>Control!G16</f>
        <v>4.0000000000000001E-3</v>
      </c>
      <c r="I37" s="153">
        <f>Control!H16</f>
        <v>3</v>
      </c>
      <c r="J37" s="153" t="str">
        <f>Control!I16</f>
        <v/>
      </c>
      <c r="K37" s="153" t="str">
        <f>Control!J16</f>
        <v/>
      </c>
      <c r="L37" s="153" t="str">
        <f>Control!K16</f>
        <v/>
      </c>
      <c r="M37" s="118" t="str">
        <f>Control!L16</f>
        <v>Mais que Cumpre</v>
      </c>
      <c r="N37" s="120">
        <f>Control!M16</f>
        <v>8.5000000000000006E-3</v>
      </c>
      <c r="O37" s="121">
        <f>Control!N16</f>
        <v>0.47058823529411764</v>
      </c>
      <c r="P37" s="153" t="str">
        <f>Control!O16</f>
        <v>-</v>
      </c>
      <c r="Q37" s="153" t="str">
        <f>Control!P16</f>
        <v>D</v>
      </c>
      <c r="R37" s="153" t="str">
        <f>Control!Q16</f>
        <v>-</v>
      </c>
      <c r="S37" s="153" t="str">
        <f>Control!R16</f>
        <v>-</v>
      </c>
      <c r="T37" s="156">
        <f>Control!S16</f>
        <v>3</v>
      </c>
      <c r="U37" s="122" t="str">
        <f>Control!T16</f>
        <v>Baixa</v>
      </c>
      <c r="V37" s="155" t="str">
        <f>IF(Control!U16=0.5,"",Control!U16)</f>
        <v/>
      </c>
      <c r="W37" s="155" t="str">
        <f>IF(Control!V16=0.5,"",Control!V16)</f>
        <v/>
      </c>
      <c r="X37" s="155">
        <f>IF(Control!W16=0.5,"",Control!W16)</f>
        <v>1</v>
      </c>
      <c r="Y37" s="155">
        <f>IF(Control!X16=0.5,"",Control!X16)</f>
        <v>1</v>
      </c>
      <c r="Z37" s="155">
        <f>IF(Control!Y16=0.5,"",Control!Y16)</f>
        <v>1</v>
      </c>
      <c r="AA37" s="123" t="str">
        <f>Control!Z16</f>
        <v>No Prazo</v>
      </c>
      <c r="AB37" s="118" t="str">
        <f>Control!AA16</f>
        <v/>
      </c>
      <c r="AC37" s="120">
        <f>Control!AB16</f>
        <v>0</v>
      </c>
      <c r="AD37" s="121">
        <f>Control!AC16</f>
        <v>0</v>
      </c>
      <c r="AE37" s="153" t="str">
        <f>Control!AD16</f>
        <v/>
      </c>
      <c r="AF37" s="153" t="str">
        <f>Control!AE16</f>
        <v/>
      </c>
      <c r="AG37" s="153" t="str">
        <f>Control!AF16</f>
        <v/>
      </c>
      <c r="AH37" s="153" t="str">
        <f>Control!AG16</f>
        <v/>
      </c>
      <c r="AI37" s="180" t="str">
        <f>IF('Control 7'!E16=0,"",'Control 7'!E16)</f>
        <v>NBC</v>
      </c>
      <c r="AJ37" s="180" t="str">
        <f>IF('Control 7'!F16=0,"",'Control 7'!F16)</f>
        <v/>
      </c>
      <c r="AK37" s="180" t="str">
        <f>IF('Control 7'!G16=0,"",'Control 7'!G16)</f>
        <v/>
      </c>
      <c r="AL37" s="180" t="str">
        <f>IF('Control 7'!H16=0,"",'Control 7'!H16)</f>
        <v/>
      </c>
      <c r="AM37" s="180" t="str">
        <f>IF('Control 7'!I16=0,"",'Control 7'!I16)</f>
        <v/>
      </c>
      <c r="AN37" s="1">
        <f t="shared" si="0"/>
        <v>0</v>
      </c>
      <c r="AO37" s="97">
        <f t="shared" si="1"/>
        <v>4.5000000000000005E-3</v>
      </c>
      <c r="AQ37" s="177" t="b">
        <f t="shared" si="3"/>
        <v>1</v>
      </c>
      <c r="AR37" s="177" t="b">
        <f t="shared" si="4"/>
        <v>1</v>
      </c>
      <c r="AS37" s="177" t="b">
        <f t="shared" si="5"/>
        <v>1</v>
      </c>
      <c r="AT37" s="177" t="b">
        <f t="shared" si="6"/>
        <v>1</v>
      </c>
    </row>
    <row r="38" spans="1:46" ht="45.75" customHeight="1" x14ac:dyDescent="0.45">
      <c r="A38" s="157">
        <v>29</v>
      </c>
      <c r="B38" s="137" t="s">
        <v>88</v>
      </c>
      <c r="C38" s="114" t="s">
        <v>96</v>
      </c>
      <c r="D38" s="115" t="s">
        <v>59</v>
      </c>
      <c r="E38" s="126" t="s">
        <v>99</v>
      </c>
      <c r="F38" s="125">
        <v>2.5000000000000001E-2</v>
      </c>
      <c r="G38" s="118" t="str">
        <f>Control!F17</f>
        <v>Não cumpre</v>
      </c>
      <c r="H38" s="119">
        <f>Control!G17</f>
        <v>0</v>
      </c>
      <c r="I38" s="153">
        <f>Control!H17</f>
        <v>2</v>
      </c>
      <c r="J38" s="153">
        <f>Control!I17</f>
        <v>2</v>
      </c>
      <c r="K38" s="153" t="str">
        <f>Control!J17</f>
        <v/>
      </c>
      <c r="L38" s="153" t="str">
        <f>Control!K17</f>
        <v/>
      </c>
      <c r="M38" s="118" t="str">
        <f>Control!L17</f>
        <v>Mais que Cumpre</v>
      </c>
      <c r="N38" s="120">
        <f>Control!M17</f>
        <v>2.1250000000000002E-2</v>
      </c>
      <c r="O38" s="121">
        <f>Control!N17</f>
        <v>0</v>
      </c>
      <c r="P38" s="153" t="str">
        <f>Control!O17</f>
        <v>D</v>
      </c>
      <c r="Q38" s="153" t="str">
        <f>Control!P17</f>
        <v>D</v>
      </c>
      <c r="R38" s="153" t="str">
        <f>Control!Q17</f>
        <v>D</v>
      </c>
      <c r="S38" s="153" t="str">
        <f>Control!R17</f>
        <v>D</v>
      </c>
      <c r="T38" s="156">
        <f>Control!S17</f>
        <v>2</v>
      </c>
      <c r="U38" s="122" t="str">
        <f>Control!T17</f>
        <v>Alta</v>
      </c>
      <c r="V38" s="155" t="str">
        <f>IF(Control!U17=0.5,"",Control!U17)</f>
        <v/>
      </c>
      <c r="W38" s="155" t="str">
        <f>IF(Control!V17=0.5,"",Control!V17)</f>
        <v/>
      </c>
      <c r="X38" s="155" t="str">
        <f>IF(Control!W17=0.5,"",Control!W17)</f>
        <v/>
      </c>
      <c r="Y38" s="155" t="str">
        <f>IF(Control!X17=0.5,"",Control!X17)</f>
        <v/>
      </c>
      <c r="Z38" s="155" t="str">
        <f>IF(Control!Y17=0.5,"",Control!Y17)</f>
        <v/>
      </c>
      <c r="AA38" s="123" t="str">
        <f>Control!Z17</f>
        <v>Atrasado</v>
      </c>
      <c r="AB38" s="118" t="str">
        <f>Control!AA17</f>
        <v>Melhor Prática</v>
      </c>
      <c r="AC38" s="120">
        <f>Control!AB17</f>
        <v>2.5000000000000001E-2</v>
      </c>
      <c r="AD38" s="121">
        <f>Control!AC17</f>
        <v>1.1764705882352942</v>
      </c>
      <c r="AE38" s="153">
        <f>Control!AD17</f>
        <v>3</v>
      </c>
      <c r="AF38" s="153">
        <f>Control!AE17</f>
        <v>3</v>
      </c>
      <c r="AG38" s="153">
        <f>Control!AF17</f>
        <v>3</v>
      </c>
      <c r="AH38" s="153">
        <f>Control!AG17</f>
        <v>3</v>
      </c>
      <c r="AI38" s="180" t="str">
        <f>IF('Control 8'!E16=0,"",'Control 8'!E16)</f>
        <v>NBC</v>
      </c>
      <c r="AJ38" s="180" t="str">
        <f>IF('Control 8'!F16=0,"",'Control 8'!F16)</f>
        <v/>
      </c>
      <c r="AK38" s="180" t="str">
        <f>IF('Control 8'!G16=0,"",'Control 8'!G16)</f>
        <v/>
      </c>
      <c r="AL38" s="180" t="str">
        <f>IF('Control 8'!H16=0,"",'Control 8'!H16)</f>
        <v/>
      </c>
      <c r="AM38" s="180" t="str">
        <f>IF('Control 8'!I16=0,"",'Control 8'!I16)</f>
        <v/>
      </c>
      <c r="AN38" s="1">
        <f t="shared" si="0"/>
        <v>2.5000000000000001E-2</v>
      </c>
      <c r="AO38" s="97">
        <f t="shared" si="1"/>
        <v>2.1250000000000002E-2</v>
      </c>
      <c r="AQ38" s="177" t="b">
        <f t="shared" si="3"/>
        <v>1</v>
      </c>
      <c r="AR38" s="177" t="b">
        <f t="shared" si="4"/>
        <v>1</v>
      </c>
      <c r="AS38" s="177" t="b">
        <f t="shared" si="5"/>
        <v>1</v>
      </c>
      <c r="AT38" s="177" t="b">
        <f t="shared" si="6"/>
        <v>1</v>
      </c>
    </row>
    <row r="39" spans="1:46" ht="45.75" customHeight="1" x14ac:dyDescent="0.45">
      <c r="A39" s="157">
        <v>30</v>
      </c>
      <c r="B39" s="137" t="s">
        <v>88</v>
      </c>
      <c r="C39" s="114" t="s">
        <v>96</v>
      </c>
      <c r="D39" s="115" t="s">
        <v>61</v>
      </c>
      <c r="E39" s="116" t="s">
        <v>100</v>
      </c>
      <c r="F39" s="117">
        <v>2.5000000000000001E-2</v>
      </c>
      <c r="G39" s="118" t="str">
        <f>Control!F18</f>
        <v>Parcial</v>
      </c>
      <c r="H39" s="119">
        <f>Control!G18</f>
        <v>1.0000000000000002E-2</v>
      </c>
      <c r="I39" s="153">
        <f>Control!H18</f>
        <v>3</v>
      </c>
      <c r="J39" s="153" t="str">
        <f>Control!I18</f>
        <v/>
      </c>
      <c r="K39" s="153" t="str">
        <f>Control!J18</f>
        <v/>
      </c>
      <c r="L39" s="153" t="str">
        <f>Control!K18</f>
        <v/>
      </c>
      <c r="M39" s="118" t="str">
        <f>Control!L18</f>
        <v>Cumpre</v>
      </c>
      <c r="N39" s="120">
        <f>Control!M18</f>
        <v>1.7499999999999998E-2</v>
      </c>
      <c r="O39" s="121">
        <f>Control!N18</f>
        <v>0.57142857142857162</v>
      </c>
      <c r="P39" s="153" t="str">
        <f>Control!O18</f>
        <v>-</v>
      </c>
      <c r="Q39" s="153" t="str">
        <f>Control!P18</f>
        <v>D</v>
      </c>
      <c r="R39" s="153" t="str">
        <f>Control!Q18</f>
        <v>D</v>
      </c>
      <c r="S39" s="153" t="str">
        <f>Control!R18</f>
        <v>D</v>
      </c>
      <c r="T39" s="156">
        <f>Control!S18</f>
        <v>2</v>
      </c>
      <c r="U39" s="122" t="str">
        <f>Control!T18</f>
        <v>Alta</v>
      </c>
      <c r="V39" s="155" t="str">
        <f>IF(Control!U18=0.5,"",Control!U18)</f>
        <v/>
      </c>
      <c r="W39" s="155" t="str">
        <f>IF(Control!V18=0.5,"",Control!V18)</f>
        <v/>
      </c>
      <c r="X39" s="155" t="str">
        <f>IF(Control!W18=0.5,"",Control!W18)</f>
        <v/>
      </c>
      <c r="Y39" s="155" t="str">
        <f>IF(Control!X18=0.5,"",Control!X18)</f>
        <v/>
      </c>
      <c r="Z39" s="155" t="str">
        <f>IF(Control!Y18=0.5,"",Control!Y18)</f>
        <v/>
      </c>
      <c r="AA39" s="123" t="str">
        <f>Control!Z18</f>
        <v>No Prazo</v>
      </c>
      <c r="AB39" s="118" t="str">
        <f>Control!AA18</f>
        <v/>
      </c>
      <c r="AC39" s="120">
        <f>Control!AB18</f>
        <v>0</v>
      </c>
      <c r="AD39" s="121">
        <f>Control!AC18</f>
        <v>0</v>
      </c>
      <c r="AE39" s="153" t="str">
        <f>Control!AD18</f>
        <v/>
      </c>
      <c r="AF39" s="153" t="str">
        <f>Control!AE18</f>
        <v/>
      </c>
      <c r="AG39" s="153" t="str">
        <f>Control!AF18</f>
        <v/>
      </c>
      <c r="AH39" s="153" t="str">
        <f>Control!AG18</f>
        <v/>
      </c>
      <c r="AI39" s="180" t="str">
        <f>IF('Control 9'!E16=0,"",'Control 9'!E16)</f>
        <v>NBC</v>
      </c>
      <c r="AJ39" s="180" t="str">
        <f>IF('Control 9'!F16=0,"",'Control 9'!F16)</f>
        <v/>
      </c>
      <c r="AK39" s="180" t="str">
        <f>IF('Control 9'!G16=0,"",'Control 9'!G16)</f>
        <v/>
      </c>
      <c r="AL39" s="180" t="str">
        <f>IF('Control 9'!H16=0,"",'Control 9'!H16)</f>
        <v/>
      </c>
      <c r="AM39" s="180" t="str">
        <f>IF('Control 9'!I16=0,"",'Control 9'!I16)</f>
        <v/>
      </c>
      <c r="AN39" s="1">
        <f t="shared" si="0"/>
        <v>0</v>
      </c>
      <c r="AO39" s="97">
        <f t="shared" si="1"/>
        <v>7.4999999999999963E-3</v>
      </c>
      <c r="AQ39" s="177" t="b">
        <f t="shared" si="3"/>
        <v>1</v>
      </c>
      <c r="AR39" s="177" t="b">
        <f t="shared" si="4"/>
        <v>1</v>
      </c>
      <c r="AS39" s="177" t="b">
        <f t="shared" si="5"/>
        <v>1</v>
      </c>
      <c r="AT39" s="177" t="b">
        <f t="shared" si="6"/>
        <v>1</v>
      </c>
    </row>
    <row r="40" spans="1:46" ht="45.75" customHeight="1" x14ac:dyDescent="0.45">
      <c r="A40" s="157">
        <v>31</v>
      </c>
      <c r="B40" s="137" t="s">
        <v>88</v>
      </c>
      <c r="C40" s="114" t="s">
        <v>101</v>
      </c>
      <c r="D40" s="115" t="s">
        <v>64</v>
      </c>
      <c r="E40" s="126" t="s">
        <v>102</v>
      </c>
      <c r="F40" s="125">
        <v>2.5000000000000001E-2</v>
      </c>
      <c r="G40" s="118" t="str">
        <f>Control!F19</f>
        <v/>
      </c>
      <c r="H40" s="119">
        <f>Control!G19</f>
        <v>0</v>
      </c>
      <c r="I40" s="153" t="str">
        <f>Control!H19</f>
        <v/>
      </c>
      <c r="J40" s="153" t="str">
        <f>Control!I19</f>
        <v/>
      </c>
      <c r="K40" s="153" t="str">
        <f>Control!J19</f>
        <v/>
      </c>
      <c r="L40" s="153" t="str">
        <f>Control!K19</f>
        <v/>
      </c>
      <c r="M40" s="118" t="str">
        <f>Control!L19</f>
        <v>Cumpre</v>
      </c>
      <c r="N40" s="120">
        <f>Control!M19</f>
        <v>1.7499999999999998E-2</v>
      </c>
      <c r="O40" s="121">
        <f>Control!N19</f>
        <v>0</v>
      </c>
      <c r="P40" s="153" t="str">
        <f>Control!O19</f>
        <v>-</v>
      </c>
      <c r="Q40" s="153" t="str">
        <f>Control!P19</f>
        <v>-</v>
      </c>
      <c r="R40" s="153" t="str">
        <f>Control!Q19</f>
        <v>-</v>
      </c>
      <c r="S40" s="153" t="str">
        <f>Control!R19</f>
        <v>-</v>
      </c>
      <c r="T40" s="156">
        <f>Control!S19</f>
        <v>1</v>
      </c>
      <c r="U40" s="122" t="str">
        <f>Control!T19</f>
        <v>Alta</v>
      </c>
      <c r="V40" s="155" t="str">
        <f>IF(Control!U19=0.5,"",Control!U19)</f>
        <v/>
      </c>
      <c r="W40" s="155" t="str">
        <f>IF(Control!V19=0.5,"",Control!V19)</f>
        <v/>
      </c>
      <c r="X40" s="155">
        <f>IF(Control!W19=0.5,"",Control!W19)</f>
        <v>1</v>
      </c>
      <c r="Y40" s="155">
        <f>IF(Control!X19=0.5,"",Control!X19)</f>
        <v>1</v>
      </c>
      <c r="Z40" s="155">
        <f>IF(Control!Y19=0.5,"",Control!Y19)</f>
        <v>1</v>
      </c>
      <c r="AA40" s="123" t="str">
        <f>Control!Z19</f>
        <v>No Prazo</v>
      </c>
      <c r="AB40" s="118" t="str">
        <f>Control!AA19</f>
        <v>Mais que Cumpre</v>
      </c>
      <c r="AC40" s="120">
        <f>Control!AB19</f>
        <v>2.1250000000000002E-2</v>
      </c>
      <c r="AD40" s="121">
        <f>Control!AC19</f>
        <v>1.2142857142857144</v>
      </c>
      <c r="AE40" s="153">
        <f>Control!AD19</f>
        <v>3</v>
      </c>
      <c r="AF40" s="153">
        <f>Control!AE19</f>
        <v>3</v>
      </c>
      <c r="AG40" s="153">
        <f>Control!AF19</f>
        <v>3</v>
      </c>
      <c r="AH40" s="153" t="str">
        <f>Control!AG19</f>
        <v/>
      </c>
      <c r="AI40" s="180" t="str">
        <f>IF('Control 10'!E16=0,"",'Control 10'!E16)</f>
        <v>NBC</v>
      </c>
      <c r="AJ40" s="180" t="str">
        <f>IF('Control 10'!F16=0,"",'Control 10'!F16)</f>
        <v/>
      </c>
      <c r="AK40" s="180" t="str">
        <f>IF('Control 10'!G16=0,"",'Control 10'!G16)</f>
        <v/>
      </c>
      <c r="AL40" s="180" t="str">
        <f>IF('Control 10'!H16=0,"",'Control 10'!H16)</f>
        <v/>
      </c>
      <c r="AM40" s="180" t="str">
        <f>IF('Control 10'!I16=0,"",'Control 10'!I16)</f>
        <v/>
      </c>
      <c r="AN40" s="1">
        <f t="shared" si="0"/>
        <v>2.1250000000000002E-2</v>
      </c>
      <c r="AO40" s="97">
        <f t="shared" si="1"/>
        <v>1.7499999999999998E-2</v>
      </c>
      <c r="AQ40" s="177" t="b">
        <f t="shared" si="3"/>
        <v>1</v>
      </c>
      <c r="AR40" s="177" t="b">
        <f t="shared" si="4"/>
        <v>1</v>
      </c>
      <c r="AS40" s="177" t="b">
        <f t="shared" si="5"/>
        <v>1</v>
      </c>
      <c r="AT40" s="177" t="b">
        <f t="shared" si="6"/>
        <v>1</v>
      </c>
    </row>
    <row r="41" spans="1:46" ht="45.75" customHeight="1" x14ac:dyDescent="0.45">
      <c r="A41" s="157">
        <v>32</v>
      </c>
      <c r="B41" s="137" t="s">
        <v>88</v>
      </c>
      <c r="C41" s="114" t="s">
        <v>101</v>
      </c>
      <c r="D41" s="115" t="s">
        <v>67</v>
      </c>
      <c r="E41" s="116" t="s">
        <v>103</v>
      </c>
      <c r="F41" s="117">
        <v>1.4999999999999999E-2</v>
      </c>
      <c r="G41" s="118" t="str">
        <f>Control!F20</f>
        <v>Cumpre</v>
      </c>
      <c r="H41" s="119">
        <f>Control!G20</f>
        <v>1.0499999999999999E-2</v>
      </c>
      <c r="I41" s="153">
        <f>Control!H20</f>
        <v>3</v>
      </c>
      <c r="J41" s="153">
        <f>Control!I20</f>
        <v>3</v>
      </c>
      <c r="K41" s="153" t="str">
        <f>Control!J20</f>
        <v/>
      </c>
      <c r="L41" s="153" t="str">
        <f>Control!K20</f>
        <v/>
      </c>
      <c r="M41" s="118" t="str">
        <f>Control!L20</f>
        <v>Mais que Cumpre</v>
      </c>
      <c r="N41" s="120">
        <f>Control!M20</f>
        <v>1.2749999999999999E-2</v>
      </c>
      <c r="O41" s="121">
        <f>Control!N20</f>
        <v>0.82352941176470584</v>
      </c>
      <c r="P41" s="153" t="str">
        <f>Control!O20</f>
        <v>-</v>
      </c>
      <c r="Q41" s="153" t="str">
        <f>Control!P20</f>
        <v>D</v>
      </c>
      <c r="R41" s="153" t="str">
        <f>Control!Q20</f>
        <v>D</v>
      </c>
      <c r="S41" s="153" t="str">
        <f>Control!R20</f>
        <v>-</v>
      </c>
      <c r="T41" s="156">
        <f>Control!S20</f>
        <v>3</v>
      </c>
      <c r="U41" s="122" t="str">
        <f>Control!T20</f>
        <v>Alta</v>
      </c>
      <c r="V41" s="155" t="str">
        <f>IF(Control!U20=0.5,"",Control!U20)</f>
        <v/>
      </c>
      <c r="W41" s="155" t="str">
        <f>IF(Control!V20=0.5,"",Control!V20)</f>
        <v/>
      </c>
      <c r="X41" s="155" t="str">
        <f>IF(Control!W20=0.5,"",Control!W20)</f>
        <v/>
      </c>
      <c r="Y41" s="155" t="str">
        <f>IF(Control!X20=0.5,"",Control!X20)</f>
        <v/>
      </c>
      <c r="Z41" s="155" t="str">
        <f>IF(Control!Y20=0.5,"",Control!Y20)</f>
        <v/>
      </c>
      <c r="AA41" s="123" t="str">
        <f>Control!Z20</f>
        <v>No Prazo</v>
      </c>
      <c r="AB41" s="118" t="str">
        <f>Control!AA20</f>
        <v/>
      </c>
      <c r="AC41" s="120">
        <f>Control!AB20</f>
        <v>0</v>
      </c>
      <c r="AD41" s="121">
        <f>Control!AC20</f>
        <v>0</v>
      </c>
      <c r="AE41" s="153" t="str">
        <f>Control!AD20</f>
        <v/>
      </c>
      <c r="AF41" s="153">
        <f>Control!AE20</f>
        <v>3</v>
      </c>
      <c r="AG41" s="153" t="str">
        <f>Control!AF20</f>
        <v/>
      </c>
      <c r="AH41" s="153" t="str">
        <f>Control!AG20</f>
        <v/>
      </c>
      <c r="AI41" s="180" t="str">
        <f>IF('Control 11'!E16=0,"",'Control 11'!E16)</f>
        <v>NBC</v>
      </c>
      <c r="AJ41" s="180" t="str">
        <f>IF('Control 11'!F16=0,"",'Control 11'!F16)</f>
        <v/>
      </c>
      <c r="AK41" s="180" t="str">
        <f>IF('Control 11'!G16=0,"",'Control 11'!G16)</f>
        <v/>
      </c>
      <c r="AL41" s="180" t="str">
        <f>IF('Control 11'!H16=0,"",'Control 11'!H16)</f>
        <v/>
      </c>
      <c r="AM41" s="180" t="str">
        <f>IF('Control 11'!I16=0,"",'Control 11'!I16)</f>
        <v/>
      </c>
      <c r="AN41" s="1">
        <f t="shared" si="0"/>
        <v>0</v>
      </c>
      <c r="AO41" s="97">
        <f t="shared" si="1"/>
        <v>2.2500000000000003E-3</v>
      </c>
      <c r="AQ41" s="177" t="b">
        <f t="shared" si="3"/>
        <v>0</v>
      </c>
      <c r="AR41" s="177" t="b">
        <f t="shared" si="4"/>
        <v>1</v>
      </c>
      <c r="AS41" s="177" t="b">
        <f t="shared" si="5"/>
        <v>1</v>
      </c>
      <c r="AT41" s="177" t="b">
        <f t="shared" si="6"/>
        <v>1</v>
      </c>
    </row>
    <row r="42" spans="1:46" ht="45.75" customHeight="1" x14ac:dyDescent="0.45">
      <c r="A42" s="157">
        <v>33</v>
      </c>
      <c r="B42" s="137" t="s">
        <v>88</v>
      </c>
      <c r="C42" s="114" t="s">
        <v>66</v>
      </c>
      <c r="D42" s="115" t="s">
        <v>70</v>
      </c>
      <c r="E42" s="126" t="s">
        <v>104</v>
      </c>
      <c r="F42" s="125">
        <v>1.4999999999999999E-2</v>
      </c>
      <c r="G42" s="118" t="str">
        <f>Control!F21</f>
        <v>Não cumpre</v>
      </c>
      <c r="H42" s="119">
        <f>Control!G21</f>
        <v>0</v>
      </c>
      <c r="I42" s="153">
        <f>Control!H21</f>
        <v>2</v>
      </c>
      <c r="J42" s="153">
        <f>Control!I21</f>
        <v>2</v>
      </c>
      <c r="K42" s="153" t="str">
        <f>Control!J21</f>
        <v/>
      </c>
      <c r="L42" s="153" t="str">
        <f>Control!K21</f>
        <v/>
      </c>
      <c r="M42" s="118" t="str">
        <f>Control!L21</f>
        <v>Cumpre</v>
      </c>
      <c r="N42" s="120">
        <f>Control!M21</f>
        <v>1.0499999999999999E-2</v>
      </c>
      <c r="O42" s="121">
        <f>Control!N21</f>
        <v>0</v>
      </c>
      <c r="P42" s="153" t="str">
        <f>Control!O21</f>
        <v>D</v>
      </c>
      <c r="Q42" s="153" t="str">
        <f>Control!P21</f>
        <v>-</v>
      </c>
      <c r="R42" s="153" t="str">
        <f>Control!Q21</f>
        <v>-</v>
      </c>
      <c r="S42" s="153" t="str">
        <f>Control!R21</f>
        <v>-</v>
      </c>
      <c r="T42" s="156">
        <f>Control!S21</f>
        <v>3</v>
      </c>
      <c r="U42" s="122" t="str">
        <f>Control!T21</f>
        <v>Alta</v>
      </c>
      <c r="V42" s="155" t="str">
        <f>IF(Control!U21=0.5,"",Control!U21)</f>
        <v/>
      </c>
      <c r="W42" s="155" t="str">
        <f>IF(Control!V21=0.5,"",Control!V21)</f>
        <v/>
      </c>
      <c r="X42" s="155" t="str">
        <f>IF(Control!W21=0.5,"",Control!W21)</f>
        <v/>
      </c>
      <c r="Y42" s="155" t="str">
        <f>IF(Control!X21=0.5,"",Control!X21)</f>
        <v/>
      </c>
      <c r="Z42" s="155" t="str">
        <f>IF(Control!Y21=0.5,"",Control!Y21)</f>
        <v/>
      </c>
      <c r="AA42" s="123" t="str">
        <f>Control!Z21</f>
        <v>No Prazo</v>
      </c>
      <c r="AB42" s="118" t="str">
        <f>Control!AA21</f>
        <v>Cumpre</v>
      </c>
      <c r="AC42" s="120">
        <f>Control!AB21</f>
        <v>1.0499999999999999E-2</v>
      </c>
      <c r="AD42" s="121">
        <f>Control!AC21</f>
        <v>1</v>
      </c>
      <c r="AE42" s="153">
        <f>Control!AD21</f>
        <v>3</v>
      </c>
      <c r="AF42" s="153">
        <f>Control!AE21</f>
        <v>3</v>
      </c>
      <c r="AG42" s="153" t="str">
        <f>Control!AF21</f>
        <v/>
      </c>
      <c r="AH42" s="153" t="str">
        <f>Control!AG21</f>
        <v/>
      </c>
      <c r="AI42" s="180" t="str">
        <f>IF('Control 12'!E16=0,"",'Control 12'!E16)</f>
        <v>NBC</v>
      </c>
      <c r="AJ42" s="180" t="str">
        <f>IF('Control 12'!F16=0,"",'Control 12'!F16)</f>
        <v/>
      </c>
      <c r="AK42" s="180" t="str">
        <f>IF('Control 12'!G16=0,"",'Control 12'!G16)</f>
        <v/>
      </c>
      <c r="AL42" s="180" t="str">
        <f>IF('Control 12'!H16=0,"",'Control 12'!H16)</f>
        <v/>
      </c>
      <c r="AM42" s="180" t="str">
        <f>IF('Control 12'!I16=0,"",'Control 12'!I16)</f>
        <v/>
      </c>
      <c r="AN42" s="1">
        <f t="shared" ref="AN42:AN73" si="7">IF(AB42&lt;&gt;"",SUM(AC42-H42),0)</f>
        <v>1.0499999999999999E-2</v>
      </c>
      <c r="AO42" s="97">
        <f t="shared" ref="AO42:AO73" si="8">N42-H42</f>
        <v>1.0499999999999999E-2</v>
      </c>
      <c r="AQ42" s="177" t="b">
        <f t="shared" si="3"/>
        <v>1</v>
      </c>
      <c r="AR42" s="177" t="b">
        <f t="shared" si="4"/>
        <v>1</v>
      </c>
      <c r="AS42" s="177" t="b">
        <f t="shared" si="5"/>
        <v>1</v>
      </c>
      <c r="AT42" s="177" t="b">
        <f t="shared" si="6"/>
        <v>1</v>
      </c>
    </row>
    <row r="43" spans="1:46" ht="45.75" customHeight="1" x14ac:dyDescent="0.45">
      <c r="A43" s="157">
        <v>34</v>
      </c>
      <c r="B43" s="137" t="s">
        <v>88</v>
      </c>
      <c r="C43" s="114" t="s">
        <v>105</v>
      </c>
      <c r="D43" s="115" t="s">
        <v>73</v>
      </c>
      <c r="E43" s="126" t="s">
        <v>106</v>
      </c>
      <c r="F43" s="117">
        <v>5.0000000000000001E-3</v>
      </c>
      <c r="G43" s="118" t="str">
        <f>Control!F22</f>
        <v>Não cumpre</v>
      </c>
      <c r="H43" s="119">
        <f>Control!G22</f>
        <v>0</v>
      </c>
      <c r="I43" s="153">
        <f>Control!H22</f>
        <v>2</v>
      </c>
      <c r="J43" s="153">
        <f>Control!I22</f>
        <v>3</v>
      </c>
      <c r="K43" s="153">
        <f>Control!J22</f>
        <v>3</v>
      </c>
      <c r="L43" s="153">
        <f>Control!K22</f>
        <v>3</v>
      </c>
      <c r="M43" s="118" t="str">
        <f>Control!L22</f>
        <v>Melhor Prática</v>
      </c>
      <c r="N43" s="120">
        <f>Control!M22</f>
        <v>5.0000000000000001E-3</v>
      </c>
      <c r="O43" s="121">
        <f>Control!N22</f>
        <v>0</v>
      </c>
      <c r="P43" s="153" t="str">
        <f>Control!O22</f>
        <v>-</v>
      </c>
      <c r="Q43" s="153" t="str">
        <f>Control!P22</f>
        <v>-</v>
      </c>
      <c r="R43" s="153" t="str">
        <f>Control!Q22</f>
        <v>-</v>
      </c>
      <c r="S43" s="153" t="str">
        <f>Control!R22</f>
        <v>-</v>
      </c>
      <c r="T43" s="156">
        <f>Control!S22</f>
        <v>3</v>
      </c>
      <c r="U43" s="122" t="str">
        <f>Control!T22</f>
        <v>Baixa</v>
      </c>
      <c r="V43" s="155" t="str">
        <f>IF(Control!U22=0.5,"",Control!U22)</f>
        <v/>
      </c>
      <c r="W43" s="155" t="str">
        <f>IF(Control!V22=0.5,"",Control!V22)</f>
        <v/>
      </c>
      <c r="X43" s="155">
        <f>IF(Control!W22=0.5,"",Control!W22)</f>
        <v>1</v>
      </c>
      <c r="Y43" s="155">
        <f>IF(Control!X22=0.5,"",Control!X22)</f>
        <v>1</v>
      </c>
      <c r="Z43" s="155">
        <f>IF(Control!Y22=0.5,"",Control!Y22)</f>
        <v>1</v>
      </c>
      <c r="AA43" s="123" t="str">
        <f>Control!Z22</f>
        <v>Finalizado</v>
      </c>
      <c r="AB43" s="118" t="str">
        <f>Control!AA22</f>
        <v>Melhor Prática</v>
      </c>
      <c r="AC43" s="120">
        <f>Control!AB22</f>
        <v>5.0000000000000001E-3</v>
      </c>
      <c r="AD43" s="121">
        <f>Control!AC22</f>
        <v>1</v>
      </c>
      <c r="AE43" s="153">
        <f>Control!AD22</f>
        <v>3</v>
      </c>
      <c r="AF43" s="153">
        <f>Control!AE22</f>
        <v>3</v>
      </c>
      <c r="AG43" s="153">
        <f>Control!AF22</f>
        <v>3</v>
      </c>
      <c r="AH43" s="153">
        <f>Control!AG22</f>
        <v>3</v>
      </c>
      <c r="AI43" s="180" t="str">
        <f>IF('Control 13'!E16=0,"",'Control 13'!E16)</f>
        <v>NBC</v>
      </c>
      <c r="AJ43" s="180" t="str">
        <f>IF('Control 13'!F16=0,"",'Control 13'!F16)</f>
        <v/>
      </c>
      <c r="AK43" s="180" t="str">
        <f>IF('Control 13'!G16=0,"",'Control 13'!G16)</f>
        <v/>
      </c>
      <c r="AL43" s="180" t="str">
        <f>IF('Control 13'!H16=0,"",'Control 13'!H16)</f>
        <v/>
      </c>
      <c r="AM43" s="180" t="str">
        <f>IF('Control 13'!I16=0,"",'Control 13'!I16)</f>
        <v/>
      </c>
      <c r="AN43" s="1">
        <f t="shared" si="7"/>
        <v>5.0000000000000001E-3</v>
      </c>
      <c r="AO43" s="97">
        <f t="shared" si="8"/>
        <v>5.0000000000000001E-3</v>
      </c>
      <c r="AQ43" s="177" t="b">
        <f t="shared" si="3"/>
        <v>1</v>
      </c>
      <c r="AR43" s="177" t="b">
        <f t="shared" si="4"/>
        <v>1</v>
      </c>
      <c r="AS43" s="177" t="b">
        <f t="shared" si="5"/>
        <v>1</v>
      </c>
      <c r="AT43" s="177" t="b">
        <f t="shared" si="6"/>
        <v>1</v>
      </c>
    </row>
    <row r="44" spans="1:46" ht="45.75" customHeight="1" x14ac:dyDescent="0.45">
      <c r="A44" s="157">
        <v>35</v>
      </c>
      <c r="B44" s="137" t="s">
        <v>107</v>
      </c>
      <c r="C44" s="114" t="s">
        <v>89</v>
      </c>
      <c r="D44" s="115" t="s">
        <v>43</v>
      </c>
      <c r="E44" s="126" t="s">
        <v>108</v>
      </c>
      <c r="F44" s="117">
        <v>0.02</v>
      </c>
      <c r="G44" s="118" t="str">
        <f>Mercado!F10</f>
        <v>Parcial</v>
      </c>
      <c r="H44" s="121">
        <f>Mercado!G10</f>
        <v>8.0000000000000002E-3</v>
      </c>
      <c r="I44" s="184">
        <f>Mercado!H10</f>
        <v>3</v>
      </c>
      <c r="J44" s="184">
        <f>Mercado!I10</f>
        <v>2</v>
      </c>
      <c r="K44" s="184" t="str">
        <f>Mercado!J10</f>
        <v/>
      </c>
      <c r="L44" s="184" t="str">
        <f>Mercado!K10</f>
        <v/>
      </c>
      <c r="M44" s="118" t="str">
        <f>Mercado!L10</f>
        <v>Mais que Cumpre</v>
      </c>
      <c r="N44" s="121">
        <f>Mercado!M10</f>
        <v>1.7000000000000001E-2</v>
      </c>
      <c r="O44" s="118">
        <f>Mercado!N10</f>
        <v>0.47058823529411764</v>
      </c>
      <c r="P44" s="118" t="str">
        <f>Mercado!O10</f>
        <v>-</v>
      </c>
      <c r="Q44" s="118" t="str">
        <f>Mercado!P10</f>
        <v>-</v>
      </c>
      <c r="R44" s="118" t="str">
        <f>Mercado!Q10</f>
        <v>-</v>
      </c>
      <c r="S44" s="118" t="str">
        <f>Mercado!R10</f>
        <v>-</v>
      </c>
      <c r="T44" s="185">
        <f>Mercado!S10</f>
        <v>3</v>
      </c>
      <c r="U44" s="118" t="str">
        <f>Mercado!T10</f>
        <v>Alta</v>
      </c>
      <c r="V44" s="155" t="str">
        <f>IF(Mercado!U10=0.5,"",Mercado!U10)</f>
        <v/>
      </c>
      <c r="W44" s="155" t="str">
        <f>IF(Mercado!V10=0.5,"",Mercado!V10)</f>
        <v/>
      </c>
      <c r="X44" s="155" t="str">
        <f>IF(Mercado!W10=0.5,"",Mercado!W10)</f>
        <v/>
      </c>
      <c r="Y44" s="155" t="str">
        <f>IF(Mercado!X10=0.5,"",Mercado!X10)</f>
        <v/>
      </c>
      <c r="Z44" s="155" t="str">
        <f>IF(Mercado!Y10=0.5,"",Mercado!Y10)</f>
        <v/>
      </c>
      <c r="AA44" s="123" t="str">
        <f>Mercado!Z10</f>
        <v>À Tempo</v>
      </c>
      <c r="AB44" s="118" t="str">
        <f>Mercado!AA10</f>
        <v>Mais que cumpre</v>
      </c>
      <c r="AC44" s="121">
        <f>Mercado!AB10</f>
        <v>1.7000000000000001E-2</v>
      </c>
      <c r="AD44" s="118">
        <f>Mercado!AC10</f>
        <v>1</v>
      </c>
      <c r="AE44" s="153">
        <f>Mercado!AD10</f>
        <v>3</v>
      </c>
      <c r="AF44" s="153">
        <f>Mercado!AE10</f>
        <v>3</v>
      </c>
      <c r="AG44" s="153">
        <f>Mercado!AF10</f>
        <v>3</v>
      </c>
      <c r="AH44" s="153" t="str">
        <f>Mercado!AG10</f>
        <v/>
      </c>
      <c r="AI44" s="180" t="str">
        <f>IF('Mercado 1'!E16=0,"",'Mercado 1'!E16)</f>
        <v>BC</v>
      </c>
      <c r="AJ44" s="180" t="str">
        <f>IF('Mercado 1'!F16=0,"",'Mercado 1'!F16)</f>
        <v/>
      </c>
      <c r="AK44" s="180" t="str">
        <f>IF('Mercado 1'!G16=0,"",'Mercado 1'!G16)</f>
        <v>x</v>
      </c>
      <c r="AL44" s="180" t="str">
        <f>IF('Mercado 1'!H16=0,"",'Mercado 1'!H16)</f>
        <v/>
      </c>
      <c r="AM44" s="180" t="str">
        <f>IF('Mercado 1'!I16=0,"",'Mercado 1'!I16)</f>
        <v/>
      </c>
      <c r="AN44" s="1">
        <f t="shared" si="7"/>
        <v>9.0000000000000011E-3</v>
      </c>
      <c r="AO44" s="97">
        <f t="shared" si="8"/>
        <v>9.0000000000000011E-3</v>
      </c>
      <c r="AQ44" s="177" t="b">
        <f t="shared" si="3"/>
        <v>1</v>
      </c>
      <c r="AR44" s="177" t="b">
        <f t="shared" si="4"/>
        <v>1</v>
      </c>
      <c r="AS44" s="177" t="b">
        <f t="shared" si="5"/>
        <v>1</v>
      </c>
      <c r="AT44" s="177" t="b">
        <f t="shared" si="6"/>
        <v>1</v>
      </c>
    </row>
    <row r="45" spans="1:46" ht="45.75" customHeight="1" x14ac:dyDescent="0.45">
      <c r="A45" s="157">
        <v>36</v>
      </c>
      <c r="B45" s="137" t="s">
        <v>107</v>
      </c>
      <c r="C45" s="114" t="s">
        <v>89</v>
      </c>
      <c r="D45" s="115" t="s">
        <v>45</v>
      </c>
      <c r="E45" s="126" t="s">
        <v>109</v>
      </c>
      <c r="F45" s="117">
        <v>1.4999999999999999E-2</v>
      </c>
      <c r="G45" s="118" t="str">
        <f>Mercado!F11</f>
        <v>Mais que cumpre</v>
      </c>
      <c r="H45" s="121">
        <f>Mercado!G11</f>
        <v>1.2749999999999999E-2</v>
      </c>
      <c r="I45" s="153">
        <f>Mercado!H11</f>
        <v>3</v>
      </c>
      <c r="J45" s="153">
        <f>Mercado!I11</f>
        <v>3</v>
      </c>
      <c r="K45" s="153">
        <f>Mercado!J11</f>
        <v>3</v>
      </c>
      <c r="L45" s="153">
        <f>Mercado!K11</f>
        <v>2</v>
      </c>
      <c r="M45" s="118" t="str">
        <f>Mercado!L11</f>
        <v>Melhor Prática</v>
      </c>
      <c r="N45" s="121">
        <f>Mercado!M11</f>
        <v>0</v>
      </c>
      <c r="O45" s="118" t="str">
        <f>Mercado!N11</f>
        <v/>
      </c>
      <c r="P45" s="118" t="str">
        <f>Mercado!O11</f>
        <v>-</v>
      </c>
      <c r="Q45" s="118" t="str">
        <f>Mercado!P11</f>
        <v>-</v>
      </c>
      <c r="R45" s="118" t="str">
        <f>Mercado!Q11</f>
        <v>-</v>
      </c>
      <c r="S45" s="118" t="str">
        <f>Mercado!R11</f>
        <v>-</v>
      </c>
      <c r="T45" s="156">
        <f>Mercado!S11</f>
        <v>3</v>
      </c>
      <c r="U45" s="118" t="str">
        <f>Mercado!T11</f>
        <v>Baja</v>
      </c>
      <c r="V45" s="155" t="str">
        <f>IF(Mercado!U11=0.5,"",Mercado!U11)</f>
        <v/>
      </c>
      <c r="W45" s="155" t="str">
        <f>IF(Mercado!V11=0.5,"",Mercado!V11)</f>
        <v/>
      </c>
      <c r="X45" s="155">
        <f>IF(Mercado!W11=0.5,"",Mercado!W11)</f>
        <v>1</v>
      </c>
      <c r="Y45" s="155">
        <f>IF(Mercado!X11=0.5,"",Mercado!X11)</f>
        <v>1</v>
      </c>
      <c r="Z45" s="155">
        <f>IF(Mercado!Y11=0.5,"",Mercado!Y11)</f>
        <v>1</v>
      </c>
      <c r="AA45" s="123" t="str">
        <f>Mercado!Z11</f>
        <v>À Tempo</v>
      </c>
      <c r="AB45" s="118" t="str">
        <f>Mercado!AA11</f>
        <v/>
      </c>
      <c r="AC45" s="121">
        <f>Mercado!AB11</f>
        <v>0</v>
      </c>
      <c r="AD45" s="118" t="str">
        <f>Mercado!AC11</f>
        <v/>
      </c>
      <c r="AE45" s="153" t="str">
        <f>Mercado!AD11</f>
        <v/>
      </c>
      <c r="AF45" s="153" t="str">
        <f>Mercado!AE11</f>
        <v/>
      </c>
      <c r="AG45" s="153" t="str">
        <f>Mercado!AF11</f>
        <v/>
      </c>
      <c r="AH45" s="153" t="str">
        <f>Mercado!AG11</f>
        <v/>
      </c>
      <c r="AI45" s="180" t="str">
        <f>IF('Mercado 2'!E16=0,"",'Mercado 2'!E16)</f>
        <v>BC</v>
      </c>
      <c r="AJ45" s="180" t="str">
        <f>IF('Mercado 2'!F16=0,"",'Mercado 2'!F16)</f>
        <v/>
      </c>
      <c r="AK45" s="180" t="str">
        <f>IF('Mercado 2'!G16=0,"",'Mercado 2'!G16)</f>
        <v/>
      </c>
      <c r="AL45" s="180" t="str">
        <f>IF('Mercado 2'!H16=0,"",'Mercado 2'!H16)</f>
        <v>X</v>
      </c>
      <c r="AM45" s="180" t="str">
        <f>IF('Mercado 2'!I16=0,"",'Mercado 2'!I16)</f>
        <v/>
      </c>
      <c r="AN45" s="1">
        <f t="shared" si="7"/>
        <v>0</v>
      </c>
      <c r="AO45" s="97">
        <f t="shared" si="8"/>
        <v>-1.2749999999999999E-2</v>
      </c>
      <c r="AQ45" s="177" t="b">
        <f t="shared" si="3"/>
        <v>1</v>
      </c>
      <c r="AR45" s="177" t="b">
        <f t="shared" si="4"/>
        <v>1</v>
      </c>
      <c r="AS45" s="177" t="b">
        <f t="shared" si="5"/>
        <v>1</v>
      </c>
      <c r="AT45" s="177" t="b">
        <f t="shared" si="6"/>
        <v>1</v>
      </c>
    </row>
    <row r="46" spans="1:46" ht="45.75" customHeight="1" x14ac:dyDescent="0.45">
      <c r="A46" s="157">
        <v>37</v>
      </c>
      <c r="B46" s="137" t="s">
        <v>107</v>
      </c>
      <c r="C46" s="114" t="s">
        <v>89</v>
      </c>
      <c r="D46" s="115" t="s">
        <v>47</v>
      </c>
      <c r="E46" s="126" t="s">
        <v>110</v>
      </c>
      <c r="F46" s="117">
        <v>1.4999999999999999E-2</v>
      </c>
      <c r="G46" s="118" t="str">
        <f>Mercado!F12</f>
        <v>Parcial</v>
      </c>
      <c r="H46" s="121">
        <f>Mercado!G12</f>
        <v>6.0000000000000001E-3</v>
      </c>
      <c r="I46" s="153">
        <f>Mercado!H12</f>
        <v>3</v>
      </c>
      <c r="J46" s="153" t="str">
        <f>Mercado!I12</f>
        <v/>
      </c>
      <c r="K46" s="153" t="str">
        <f>Mercado!J12</f>
        <v/>
      </c>
      <c r="L46" s="153" t="str">
        <f>Mercado!K12</f>
        <v/>
      </c>
      <c r="M46" s="118" t="str">
        <f>Mercado!L12</f>
        <v>Mais que Cumpre</v>
      </c>
      <c r="N46" s="121">
        <f>Mercado!M12</f>
        <v>1.2749999999999999E-2</v>
      </c>
      <c r="O46" s="118">
        <f>Mercado!N12</f>
        <v>0.4705882352941177</v>
      </c>
      <c r="P46" s="118" t="str">
        <f>Mercado!O12</f>
        <v>D</v>
      </c>
      <c r="Q46" s="118" t="str">
        <f>Mercado!P12</f>
        <v>D</v>
      </c>
      <c r="R46" s="118" t="str">
        <f>Mercado!Q12</f>
        <v>D</v>
      </c>
      <c r="S46" s="118" t="str">
        <f>Mercado!R12</f>
        <v>-</v>
      </c>
      <c r="T46" s="156">
        <f>Mercado!S12</f>
        <v>3</v>
      </c>
      <c r="U46" s="118" t="str">
        <f>Mercado!T12</f>
        <v>Alta</v>
      </c>
      <c r="V46" s="155" t="str">
        <f>IF(Mercado!U12=0.5,"",Mercado!U12)</f>
        <v/>
      </c>
      <c r="W46" s="155" t="str">
        <f>IF(Mercado!V12=0.5,"",Mercado!V12)</f>
        <v/>
      </c>
      <c r="X46" s="155">
        <f>IF(Mercado!W12=0.5,"",Mercado!W12)</f>
        <v>1</v>
      </c>
      <c r="Y46" s="155">
        <f>IF(Mercado!X12=0.5,"",Mercado!X12)</f>
        <v>1</v>
      </c>
      <c r="Z46" s="155">
        <f>IF(Mercado!Y12=0.5,"",Mercado!Y12)</f>
        <v>1</v>
      </c>
      <c r="AA46" s="123" t="str">
        <f>Mercado!Z12</f>
        <v>À Tempo</v>
      </c>
      <c r="AB46" s="118" t="str">
        <f>Mercado!AA12</f>
        <v>Melhor Pratica</v>
      </c>
      <c r="AC46" s="121">
        <f>Mercado!AB12</f>
        <v>1.4999999999999999E-2</v>
      </c>
      <c r="AD46" s="118">
        <f>Mercado!AC12</f>
        <v>1.1764705882352942</v>
      </c>
      <c r="AE46" s="153">
        <f>Mercado!AD12</f>
        <v>3</v>
      </c>
      <c r="AF46" s="153">
        <f>Mercado!AE12</f>
        <v>3</v>
      </c>
      <c r="AG46" s="153">
        <f>Mercado!AF12</f>
        <v>3</v>
      </c>
      <c r="AH46" s="153">
        <f>Mercado!AG12</f>
        <v>3</v>
      </c>
      <c r="AI46" s="180" t="str">
        <f>IF('Mercado 3'!E16=0,"",'Mercado 3'!E16)</f>
        <v>NBC</v>
      </c>
      <c r="AJ46" s="180" t="str">
        <f>IF('Mercado 3'!F16=0,"",'Mercado 3'!F16)</f>
        <v/>
      </c>
      <c r="AK46" s="180" t="str">
        <f>IF('Mercado 3'!G16=0,"",'Mercado 3'!G16)</f>
        <v/>
      </c>
      <c r="AL46" s="180" t="str">
        <f>IF('Mercado 3'!H16=0,"",'Mercado 3'!H16)</f>
        <v/>
      </c>
      <c r="AM46" s="180" t="str">
        <f>IF('Mercado 3'!I16=0,"",'Mercado 3'!I16)</f>
        <v/>
      </c>
      <c r="AN46" s="1">
        <f t="shared" si="7"/>
        <v>8.9999999999999993E-3</v>
      </c>
      <c r="AO46" s="97">
        <f t="shared" si="8"/>
        <v>6.7499999999999991E-3</v>
      </c>
      <c r="AQ46" s="177" t="b">
        <f t="shared" si="3"/>
        <v>1</v>
      </c>
      <c r="AR46" s="177" t="b">
        <f t="shared" si="4"/>
        <v>1</v>
      </c>
      <c r="AS46" s="177" t="b">
        <f t="shared" si="5"/>
        <v>1</v>
      </c>
      <c r="AT46" s="177" t="b">
        <f t="shared" si="6"/>
        <v>1</v>
      </c>
    </row>
    <row r="47" spans="1:46" ht="45.75" customHeight="1" x14ac:dyDescent="0.45">
      <c r="A47" s="157">
        <v>38</v>
      </c>
      <c r="B47" s="137" t="s">
        <v>107</v>
      </c>
      <c r="C47" s="114" t="s">
        <v>111</v>
      </c>
      <c r="D47" s="115" t="s">
        <v>49</v>
      </c>
      <c r="E47" s="126" t="s">
        <v>112</v>
      </c>
      <c r="F47" s="117">
        <v>0.02</v>
      </c>
      <c r="G47" s="118" t="str">
        <f>Mercado!F13</f>
        <v>Cumpre</v>
      </c>
      <c r="H47" s="121">
        <f>Mercado!G13</f>
        <v>1.3999999999999999E-2</v>
      </c>
      <c r="I47" s="184">
        <f>Mercado!H13</f>
        <v>3</v>
      </c>
      <c r="J47" s="184">
        <f>Mercado!I13</f>
        <v>3</v>
      </c>
      <c r="K47" s="184">
        <f>Mercado!J13</f>
        <v>2</v>
      </c>
      <c r="L47" s="184" t="str">
        <f>Mercado!K13</f>
        <v/>
      </c>
      <c r="M47" s="118" t="str">
        <f>Mercado!L13</f>
        <v>Mais que Cumpre</v>
      </c>
      <c r="N47" s="121">
        <f>Mercado!M13</f>
        <v>1.7000000000000001E-2</v>
      </c>
      <c r="O47" s="118">
        <f>Mercado!N13</f>
        <v>0.82352941176470573</v>
      </c>
      <c r="P47" s="118" t="str">
        <f>Mercado!O13</f>
        <v>-</v>
      </c>
      <c r="Q47" s="118" t="str">
        <f>Mercado!P13</f>
        <v>D</v>
      </c>
      <c r="R47" s="118" t="str">
        <f>Mercado!Q13</f>
        <v>D</v>
      </c>
      <c r="S47" s="118" t="str">
        <f>Mercado!R13</f>
        <v>-</v>
      </c>
      <c r="T47" s="185">
        <f>Mercado!S13</f>
        <v>3</v>
      </c>
      <c r="U47" s="118" t="str">
        <f>Mercado!T13</f>
        <v>Alta</v>
      </c>
      <c r="V47" s="155" t="str">
        <f>IF(Mercado!U13=0.5,"",Mercado!U13)</f>
        <v/>
      </c>
      <c r="W47" s="155" t="str">
        <f>IF(Mercado!V13=0.5,"",Mercado!V13)</f>
        <v/>
      </c>
      <c r="X47" s="155" t="str">
        <f>IF(Mercado!W13=0.5,"",Mercado!W13)</f>
        <v/>
      </c>
      <c r="Y47" s="155" t="str">
        <f>IF(Mercado!X13=0.5,"",Mercado!X13)</f>
        <v/>
      </c>
      <c r="Z47" s="155" t="str">
        <f>IF(Mercado!Y13=0.5,"",Mercado!Y13)</f>
        <v/>
      </c>
      <c r="AA47" s="123" t="str">
        <f>Mercado!Z13</f>
        <v>À Tempo</v>
      </c>
      <c r="AB47" s="118" t="str">
        <f>Mercado!AA13</f>
        <v>Mais que cumpre</v>
      </c>
      <c r="AC47" s="121">
        <f>Mercado!AB13</f>
        <v>1.7000000000000001E-2</v>
      </c>
      <c r="AD47" s="118">
        <f>Mercado!AC13</f>
        <v>1</v>
      </c>
      <c r="AE47" s="153">
        <f>Mercado!AD13</f>
        <v>3</v>
      </c>
      <c r="AF47" s="153">
        <f>Mercado!AE13</f>
        <v>3</v>
      </c>
      <c r="AG47" s="153">
        <f>Mercado!AF13</f>
        <v>3</v>
      </c>
      <c r="AH47" s="153" t="str">
        <f>Mercado!AG13</f>
        <v/>
      </c>
      <c r="AI47" s="180" t="str">
        <f>IF('Mercado 4'!E16=0,"",'Mercado 4'!E16)</f>
        <v>NBC</v>
      </c>
      <c r="AJ47" s="180" t="str">
        <f>IF('Mercado 4'!F16=0,"",'Mercado 4'!F16)</f>
        <v/>
      </c>
      <c r="AK47" s="180" t="str">
        <f>IF('Mercado 4'!G16=0,"",'Mercado 4'!G16)</f>
        <v/>
      </c>
      <c r="AL47" s="180" t="str">
        <f>IF('Mercado 4'!H16=0,"",'Mercado 4'!H16)</f>
        <v/>
      </c>
      <c r="AM47" s="180" t="str">
        <f>IF('Mercado 4'!I16=0,"",'Mercado 4'!I16)</f>
        <v/>
      </c>
      <c r="AN47" s="1">
        <f t="shared" si="7"/>
        <v>3.0000000000000027E-3</v>
      </c>
      <c r="AO47" s="97">
        <f t="shared" si="8"/>
        <v>3.0000000000000027E-3</v>
      </c>
      <c r="AQ47" s="177" t="b">
        <f t="shared" si="3"/>
        <v>1</v>
      </c>
      <c r="AR47" s="177" t="b">
        <f t="shared" si="4"/>
        <v>1</v>
      </c>
      <c r="AS47" s="177" t="b">
        <f t="shared" si="5"/>
        <v>1</v>
      </c>
      <c r="AT47" s="177" t="b">
        <f t="shared" si="6"/>
        <v>1</v>
      </c>
    </row>
    <row r="48" spans="1:46" ht="45.75" customHeight="1" x14ac:dyDescent="0.45">
      <c r="A48" s="157">
        <v>39</v>
      </c>
      <c r="B48" s="137" t="s">
        <v>107</v>
      </c>
      <c r="C48" s="114" t="s">
        <v>111</v>
      </c>
      <c r="D48" s="115" t="s">
        <v>52</v>
      </c>
      <c r="E48" s="126" t="s">
        <v>113</v>
      </c>
      <c r="F48" s="117">
        <v>1.4999999999999999E-2</v>
      </c>
      <c r="G48" s="118" t="str">
        <f>Mercado!F14</f>
        <v>Não cumpre</v>
      </c>
      <c r="H48" s="121">
        <f>Mercado!G14</f>
        <v>0</v>
      </c>
      <c r="I48" s="153">
        <f>Mercado!H14</f>
        <v>2</v>
      </c>
      <c r="J48" s="153">
        <f>Mercado!I14</f>
        <v>3</v>
      </c>
      <c r="K48" s="153">
        <f>Mercado!J14</f>
        <v>2</v>
      </c>
      <c r="L48" s="153" t="str">
        <f>Mercado!K14</f>
        <v/>
      </c>
      <c r="M48" s="118" t="str">
        <f>Mercado!L14</f>
        <v>Mais que Cumpre</v>
      </c>
      <c r="N48" s="121">
        <f>Mercado!M14</f>
        <v>1.2749999999999999E-2</v>
      </c>
      <c r="O48" s="118">
        <f>Mercado!N14</f>
        <v>0</v>
      </c>
      <c r="P48" s="118" t="str">
        <f>Mercado!O14</f>
        <v>-</v>
      </c>
      <c r="Q48" s="118" t="str">
        <f>Mercado!P14</f>
        <v>D</v>
      </c>
      <c r="R48" s="118" t="str">
        <f>Mercado!Q14</f>
        <v>D</v>
      </c>
      <c r="S48" s="118" t="str">
        <f>Mercado!R14</f>
        <v>-</v>
      </c>
      <c r="T48" s="156">
        <f>Mercado!S14</f>
        <v>3</v>
      </c>
      <c r="U48" s="118" t="str">
        <f>Mercado!T14</f>
        <v>Alta</v>
      </c>
      <c r="V48" s="155" t="str">
        <f>IF(Mercado!U14=0.5,"",Mercado!U14)</f>
        <v/>
      </c>
      <c r="W48" s="155" t="str">
        <f>IF(Mercado!V14=0.5,"",Mercado!V14)</f>
        <v/>
      </c>
      <c r="X48" s="155" t="str">
        <f>IF(Mercado!W14=0.5,"",Mercado!W14)</f>
        <v/>
      </c>
      <c r="Y48" s="155" t="str">
        <f>IF(Mercado!X14=0.5,"",Mercado!X14)</f>
        <v/>
      </c>
      <c r="Z48" s="155" t="str">
        <f>IF(Mercado!Y14=0.5,"",Mercado!Y14)</f>
        <v/>
      </c>
      <c r="AA48" s="123" t="str">
        <f>Mercado!Z14</f>
        <v>À Tempo</v>
      </c>
      <c r="AB48" s="118" t="str">
        <f>Mercado!AA14</f>
        <v>Mais que cumpre</v>
      </c>
      <c r="AC48" s="121">
        <f>Mercado!AB14</f>
        <v>1.2749999999999999E-2</v>
      </c>
      <c r="AD48" s="118">
        <f>Mercado!AC14</f>
        <v>1</v>
      </c>
      <c r="AE48" s="153">
        <f>Mercado!AD14</f>
        <v>3</v>
      </c>
      <c r="AF48" s="153">
        <f>Mercado!AE14</f>
        <v>3</v>
      </c>
      <c r="AG48" s="153">
        <f>Mercado!AF14</f>
        <v>3</v>
      </c>
      <c r="AH48" s="153" t="str">
        <f>Mercado!AG14</f>
        <v/>
      </c>
      <c r="AI48" s="180" t="str">
        <f>IF('Mercado 5'!E16=0,"",'Mercado 5'!E16)</f>
        <v>NBC</v>
      </c>
      <c r="AJ48" s="180" t="str">
        <f>IF('Mercado 5'!F16=0,"",'Mercado 5'!F16)</f>
        <v/>
      </c>
      <c r="AK48" s="180" t="str">
        <f>IF('Mercado 5'!G16=0,"",'Mercado 5'!G16)</f>
        <v/>
      </c>
      <c r="AL48" s="180" t="str">
        <f>IF('Mercado 5'!H16=0,"",'Mercado 5'!H16)</f>
        <v/>
      </c>
      <c r="AM48" s="180" t="str">
        <f>IF('Mercado 5'!I16=0,"",'Mercado 5'!I16)</f>
        <v/>
      </c>
      <c r="AN48" s="1">
        <f t="shared" si="7"/>
        <v>1.2749999999999999E-2</v>
      </c>
      <c r="AO48" s="97">
        <f t="shared" si="8"/>
        <v>1.2749999999999999E-2</v>
      </c>
      <c r="AQ48" s="177" t="b">
        <f t="shared" si="3"/>
        <v>1</v>
      </c>
      <c r="AR48" s="177" t="b">
        <f t="shared" si="4"/>
        <v>1</v>
      </c>
      <c r="AS48" s="177" t="b">
        <f t="shared" si="5"/>
        <v>1</v>
      </c>
      <c r="AT48" s="177" t="b">
        <f t="shared" si="6"/>
        <v>1</v>
      </c>
    </row>
    <row r="49" spans="1:46" ht="45.75" customHeight="1" x14ac:dyDescent="0.45">
      <c r="A49" s="157">
        <v>40</v>
      </c>
      <c r="B49" s="137" t="s">
        <v>107</v>
      </c>
      <c r="C49" s="114" t="s">
        <v>111</v>
      </c>
      <c r="D49" s="115" t="s">
        <v>54</v>
      </c>
      <c r="E49" s="126" t="s">
        <v>114</v>
      </c>
      <c r="F49" s="117">
        <v>0.02</v>
      </c>
      <c r="G49" s="118" t="str">
        <f>Mercado!F15</f>
        <v>Cumpre</v>
      </c>
      <c r="H49" s="121">
        <f>Mercado!G15</f>
        <v>1.3999999999999999E-2</v>
      </c>
      <c r="I49" s="184">
        <f>Mercado!H15</f>
        <v>3</v>
      </c>
      <c r="J49" s="184">
        <f>Mercado!I15</f>
        <v>3</v>
      </c>
      <c r="K49" s="184" t="str">
        <f>Mercado!J15</f>
        <v/>
      </c>
      <c r="L49" s="184" t="str">
        <f>Mercado!K15</f>
        <v/>
      </c>
      <c r="M49" s="118" t="str">
        <f>Mercado!L15</f>
        <v>Cumpre</v>
      </c>
      <c r="N49" s="121">
        <f>Mercado!M15</f>
        <v>1.3999999999999999E-2</v>
      </c>
      <c r="O49" s="118">
        <f>Mercado!N15</f>
        <v>1</v>
      </c>
      <c r="P49" s="118" t="str">
        <f>Mercado!O15</f>
        <v>-</v>
      </c>
      <c r="Q49" s="118" t="str">
        <f>Mercado!P15</f>
        <v>D</v>
      </c>
      <c r="R49" s="118" t="str">
        <f>Mercado!Q15</f>
        <v>D</v>
      </c>
      <c r="S49" s="118" t="str">
        <f>Mercado!R15</f>
        <v>-</v>
      </c>
      <c r="T49" s="185">
        <f>Mercado!S15</f>
        <v>1</v>
      </c>
      <c r="U49" s="118" t="str">
        <f>Mercado!T15</f>
        <v>No Planificado</v>
      </c>
      <c r="V49" s="155" t="str">
        <f>IF(Mercado!U15=0.5,"",Mercado!U15)</f>
        <v/>
      </c>
      <c r="W49" s="155" t="str">
        <f>IF(Mercado!V15=0.5,"",Mercado!V15)</f>
        <v/>
      </c>
      <c r="X49" s="155" t="str">
        <f>IF(Mercado!W15=0.5,"",Mercado!W15)</f>
        <v/>
      </c>
      <c r="Y49" s="155" t="str">
        <f>IF(Mercado!X15=0.5,"",Mercado!X15)</f>
        <v/>
      </c>
      <c r="Z49" s="155" t="str">
        <f>IF(Mercado!Y15=0.5,"",Mercado!Y15)</f>
        <v/>
      </c>
      <c r="AA49" s="123" t="str">
        <f>Mercado!Z15</f>
        <v>Não Planificado</v>
      </c>
      <c r="AB49" s="118" t="str">
        <f>Mercado!AA15</f>
        <v>Cumpre</v>
      </c>
      <c r="AC49" s="121">
        <f>Mercado!AB15</f>
        <v>1.3999999999999999E-2</v>
      </c>
      <c r="AD49" s="118">
        <f>Mercado!AC15</f>
        <v>1</v>
      </c>
      <c r="AE49" s="153">
        <f>Mercado!AD15</f>
        <v>3</v>
      </c>
      <c r="AF49" s="153">
        <f>Mercado!AE15</f>
        <v>3</v>
      </c>
      <c r="AG49" s="153" t="str">
        <f>Mercado!AF15</f>
        <v/>
      </c>
      <c r="AH49" s="153" t="str">
        <f>Mercado!AG15</f>
        <v/>
      </c>
      <c r="AI49" s="180" t="str">
        <f>IF('Mercado 6'!E16=0,"",'Mercado 6'!E16)</f>
        <v>BC</v>
      </c>
      <c r="AJ49" s="180" t="str">
        <f>IF('Mercado 6'!F16=0,"",'Mercado 6'!F16)</f>
        <v>X</v>
      </c>
      <c r="AK49" s="180" t="str">
        <f>IF('Mercado 6'!G16=0,"",'Mercado 6'!G16)</f>
        <v>X</v>
      </c>
      <c r="AL49" s="180" t="str">
        <f>IF('Mercado 6'!H16=0,"",'Mercado 6'!H16)</f>
        <v/>
      </c>
      <c r="AM49" s="180" t="str">
        <f>IF('Mercado 6'!I16=0,"",'Mercado 6'!I16)</f>
        <v/>
      </c>
      <c r="AN49" s="1">
        <f t="shared" si="7"/>
        <v>0</v>
      </c>
      <c r="AO49" s="97">
        <f t="shared" si="8"/>
        <v>0</v>
      </c>
      <c r="AQ49" s="177" t="b">
        <f t="shared" si="3"/>
        <v>1</v>
      </c>
      <c r="AR49" s="177" t="b">
        <f t="shared" si="4"/>
        <v>1</v>
      </c>
      <c r="AS49" s="177" t="b">
        <f t="shared" si="5"/>
        <v>1</v>
      </c>
      <c r="AT49" s="177" t="b">
        <f t="shared" si="6"/>
        <v>1</v>
      </c>
    </row>
    <row r="50" spans="1:46" ht="45.75" customHeight="1" x14ac:dyDescent="0.45">
      <c r="A50" s="157">
        <v>41</v>
      </c>
      <c r="B50" s="137" t="s">
        <v>107</v>
      </c>
      <c r="C50" s="114" t="s">
        <v>115</v>
      </c>
      <c r="D50" s="115" t="s">
        <v>57</v>
      </c>
      <c r="E50" s="126" t="s">
        <v>116</v>
      </c>
      <c r="F50" s="117">
        <v>0.02</v>
      </c>
      <c r="G50" s="118" t="str">
        <f>Mercado!F16</f>
        <v>Não cumpre</v>
      </c>
      <c r="H50" s="121">
        <f>Mercado!G16</f>
        <v>0</v>
      </c>
      <c r="I50" s="184">
        <f>Mercado!H16</f>
        <v>2</v>
      </c>
      <c r="J50" s="184">
        <f>Mercado!I16</f>
        <v>2</v>
      </c>
      <c r="K50" s="184">
        <f>Mercado!J16</f>
        <v>2</v>
      </c>
      <c r="L50" s="184">
        <f>Mercado!K16</f>
        <v>1</v>
      </c>
      <c r="M50" s="118" t="str">
        <f>Mercado!L16</f>
        <v>Melhor Prática</v>
      </c>
      <c r="N50" s="121">
        <f>Mercado!M16</f>
        <v>0</v>
      </c>
      <c r="O50" s="118" t="str">
        <f>Mercado!N16</f>
        <v/>
      </c>
      <c r="P50" s="118" t="str">
        <f>Mercado!O16</f>
        <v>D</v>
      </c>
      <c r="Q50" s="118" t="str">
        <f>Mercado!P16</f>
        <v>D</v>
      </c>
      <c r="R50" s="118" t="str">
        <f>Mercado!Q16</f>
        <v>D</v>
      </c>
      <c r="S50" s="118" t="str">
        <f>Mercado!R16</f>
        <v>-</v>
      </c>
      <c r="T50" s="185">
        <f>Mercado!S16</f>
        <v>2</v>
      </c>
      <c r="U50" s="118" t="str">
        <f>Mercado!T16</f>
        <v>Alta</v>
      </c>
      <c r="V50" s="155" t="str">
        <f>IF(Mercado!U16=0.5,"",Mercado!U16)</f>
        <v/>
      </c>
      <c r="W50" s="155" t="str">
        <f>IF(Mercado!V16=0.5,"",Mercado!V16)</f>
        <v/>
      </c>
      <c r="X50" s="155">
        <f>IF(Mercado!W16=0.5,"",Mercado!W16)</f>
        <v>1</v>
      </c>
      <c r="Y50" s="155">
        <f>IF(Mercado!X16=0.5,"",Mercado!X16)</f>
        <v>1</v>
      </c>
      <c r="Z50" s="155">
        <f>IF(Mercado!Y16=0.5,"",Mercado!Y16)</f>
        <v>1</v>
      </c>
      <c r="AA50" s="123" t="str">
        <f>Mercado!Z16</f>
        <v>À Tempo</v>
      </c>
      <c r="AB50" s="118" t="str">
        <f>Mercado!AA16</f>
        <v>Cumpre</v>
      </c>
      <c r="AC50" s="121">
        <f>Mercado!AB16</f>
        <v>1.3999999999999999E-2</v>
      </c>
      <c r="AD50" s="118" t="str">
        <f>Mercado!AC16</f>
        <v/>
      </c>
      <c r="AE50" s="153">
        <f>Mercado!AD16</f>
        <v>3</v>
      </c>
      <c r="AF50" s="153">
        <f>Mercado!AE16</f>
        <v>3</v>
      </c>
      <c r="AG50" s="153">
        <f>Mercado!AF16</f>
        <v>2</v>
      </c>
      <c r="AH50" s="153" t="str">
        <f>Mercado!AG16</f>
        <v/>
      </c>
      <c r="AI50" s="180" t="str">
        <f>IF('Mercado 7'!E16=0,"",'Mercado 7'!E16)</f>
        <v>NBC</v>
      </c>
      <c r="AJ50" s="180" t="str">
        <f>IF('Mercado 7'!F16=0,"",'Mercado 7'!F16)</f>
        <v/>
      </c>
      <c r="AK50" s="180" t="str">
        <f>IF('Mercado 7'!G16=0,"",'Mercado 7'!G16)</f>
        <v/>
      </c>
      <c r="AL50" s="180" t="str">
        <f>IF('Mercado 7'!H16=0,"",'Mercado 7'!H16)</f>
        <v/>
      </c>
      <c r="AM50" s="180" t="str">
        <f>IF('Mercado 7'!I16=0,"",'Mercado 7'!I16)</f>
        <v/>
      </c>
      <c r="AN50" s="1">
        <f t="shared" si="7"/>
        <v>1.3999999999999999E-2</v>
      </c>
      <c r="AO50" s="97">
        <f t="shared" si="8"/>
        <v>0</v>
      </c>
      <c r="AQ50" s="177" t="b">
        <f t="shared" si="3"/>
        <v>1</v>
      </c>
      <c r="AR50" s="177" t="b">
        <f t="shared" si="4"/>
        <v>1</v>
      </c>
      <c r="AS50" s="177" t="b">
        <f t="shared" si="5"/>
        <v>1</v>
      </c>
      <c r="AT50" s="177" t="b">
        <f t="shared" si="6"/>
        <v>1</v>
      </c>
    </row>
    <row r="51" spans="1:46" ht="45.75" customHeight="1" x14ac:dyDescent="0.45">
      <c r="A51" s="157">
        <v>42</v>
      </c>
      <c r="B51" s="137" t="s">
        <v>107</v>
      </c>
      <c r="C51" s="114" t="s">
        <v>115</v>
      </c>
      <c r="D51" s="115" t="s">
        <v>59</v>
      </c>
      <c r="E51" s="126" t="s">
        <v>117</v>
      </c>
      <c r="F51" s="117">
        <v>2.5000000000000001E-2</v>
      </c>
      <c r="G51" s="118" t="str">
        <f>Mercado!F17</f>
        <v>Não cumpre</v>
      </c>
      <c r="H51" s="121">
        <f>Mercado!G17</f>
        <v>0</v>
      </c>
      <c r="I51" s="184">
        <f>Mercado!H17</f>
        <v>2</v>
      </c>
      <c r="J51" s="184" t="str">
        <f>Mercado!I17</f>
        <v/>
      </c>
      <c r="K51" s="184" t="str">
        <f>Mercado!J17</f>
        <v/>
      </c>
      <c r="L51" s="184" t="str">
        <f>Mercado!K17</f>
        <v/>
      </c>
      <c r="M51" s="118" t="str">
        <f>Mercado!L17</f>
        <v>Cumpre</v>
      </c>
      <c r="N51" s="121">
        <f>Mercado!M17</f>
        <v>1.7499999999999998E-2</v>
      </c>
      <c r="O51" s="118">
        <f>Mercado!N17</f>
        <v>0</v>
      </c>
      <c r="P51" s="118" t="str">
        <f>Mercado!O17</f>
        <v>D</v>
      </c>
      <c r="Q51" s="118" t="str">
        <f>Mercado!P17</f>
        <v>D</v>
      </c>
      <c r="R51" s="118" t="str">
        <f>Mercado!Q17</f>
        <v>D</v>
      </c>
      <c r="S51" s="118" t="str">
        <f>Mercado!R17</f>
        <v>-</v>
      </c>
      <c r="T51" s="185">
        <f>Mercado!S17</f>
        <v>2</v>
      </c>
      <c r="U51" s="118" t="str">
        <f>Mercado!T17</f>
        <v>Alta</v>
      </c>
      <c r="V51" s="155" t="str">
        <f>IF(Mercado!U17=0.5,"",Mercado!U17)</f>
        <v/>
      </c>
      <c r="W51" s="155" t="str">
        <f>IF(Mercado!V17=0.5,"",Mercado!V17)</f>
        <v/>
      </c>
      <c r="X51" s="155">
        <f>IF(Mercado!W17=0.5,"",Mercado!W17)</f>
        <v>1</v>
      </c>
      <c r="Y51" s="155">
        <f>IF(Mercado!X17=0.5,"",Mercado!X17)</f>
        <v>1</v>
      </c>
      <c r="Z51" s="155">
        <f>IF(Mercado!Y17=0.5,"",Mercado!Y17)</f>
        <v>1</v>
      </c>
      <c r="AA51" s="123" t="str">
        <f>Mercado!Z17</f>
        <v>À Tempo</v>
      </c>
      <c r="AB51" s="118" t="str">
        <f>Mercado!AA17</f>
        <v>Parcial</v>
      </c>
      <c r="AC51" s="121">
        <f>Mercado!AB17</f>
        <v>1.0000000000000002E-2</v>
      </c>
      <c r="AD51" s="118">
        <f>Mercado!AC17</f>
        <v>0.57142857142857162</v>
      </c>
      <c r="AE51" s="184">
        <f>Mercado!AD17</f>
        <v>3</v>
      </c>
      <c r="AF51" s="184" t="str">
        <f>Mercado!AE17</f>
        <v/>
      </c>
      <c r="AG51" s="184" t="str">
        <f>Mercado!AF17</f>
        <v/>
      </c>
      <c r="AH51" s="184" t="str">
        <f>Mercado!AG17</f>
        <v/>
      </c>
      <c r="AI51" s="180" t="str">
        <f>IF('Mercado 8'!E16=0,"",'Mercado 8'!E16)</f>
        <v>NBC</v>
      </c>
      <c r="AJ51" s="180" t="str">
        <f>IF('Mercado 8'!F16=0,"",'Mercado 8'!F16)</f>
        <v/>
      </c>
      <c r="AK51" s="180" t="str">
        <f>IF('Mercado 8'!G16=0,"",'Mercado 8'!G16)</f>
        <v/>
      </c>
      <c r="AL51" s="180" t="str">
        <f>IF('Mercado 8'!H16=0,"",'Mercado 8'!H16)</f>
        <v/>
      </c>
      <c r="AM51" s="180" t="str">
        <f>IF('Mercado 8'!I16=0,"",'Mercado 8'!I16)</f>
        <v/>
      </c>
      <c r="AN51" s="1">
        <f t="shared" si="7"/>
        <v>1.0000000000000002E-2</v>
      </c>
      <c r="AO51" s="97">
        <f t="shared" si="8"/>
        <v>1.7499999999999998E-2</v>
      </c>
      <c r="AQ51" s="177" t="b">
        <f t="shared" si="3"/>
        <v>1</v>
      </c>
      <c r="AR51" s="177" t="b">
        <f t="shared" si="4"/>
        <v>1</v>
      </c>
      <c r="AS51" s="177" t="b">
        <f t="shared" si="5"/>
        <v>1</v>
      </c>
      <c r="AT51" s="177" t="b">
        <f t="shared" si="6"/>
        <v>1</v>
      </c>
    </row>
    <row r="52" spans="1:46" ht="45.75" customHeight="1" x14ac:dyDescent="0.45">
      <c r="A52" s="157">
        <v>43</v>
      </c>
      <c r="B52" s="137" t="s">
        <v>107</v>
      </c>
      <c r="C52" s="114" t="s">
        <v>115</v>
      </c>
      <c r="D52" s="115" t="s">
        <v>61</v>
      </c>
      <c r="E52" s="126" t="s">
        <v>118</v>
      </c>
      <c r="F52" s="117">
        <v>0.02</v>
      </c>
      <c r="G52" s="118" t="str">
        <f>Mercado!F18</f>
        <v>Não cumpre</v>
      </c>
      <c r="H52" s="121">
        <f>Mercado!G18</f>
        <v>0</v>
      </c>
      <c r="I52" s="184">
        <f>Mercado!H18</f>
        <v>2</v>
      </c>
      <c r="J52" s="184">
        <f>Mercado!I18</f>
        <v>2</v>
      </c>
      <c r="K52" s="184" t="str">
        <f>Mercado!J18</f>
        <v/>
      </c>
      <c r="L52" s="184" t="str">
        <f>Mercado!K18</f>
        <v/>
      </c>
      <c r="M52" s="118" t="str">
        <f>Mercado!L18</f>
        <v>Cumpre</v>
      </c>
      <c r="N52" s="121">
        <f>Mercado!M18</f>
        <v>1.3999999999999999E-2</v>
      </c>
      <c r="O52" s="118">
        <f>Mercado!N18</f>
        <v>0</v>
      </c>
      <c r="P52" s="118" t="str">
        <f>Mercado!O18</f>
        <v>-</v>
      </c>
      <c r="Q52" s="118" t="str">
        <f>Mercado!P18</f>
        <v>D</v>
      </c>
      <c r="R52" s="118" t="str">
        <f>Mercado!Q18</f>
        <v>-</v>
      </c>
      <c r="S52" s="118" t="str">
        <f>Mercado!R18</f>
        <v>-</v>
      </c>
      <c r="T52" s="185">
        <f>Mercado!S18</f>
        <v>2</v>
      </c>
      <c r="U52" s="118" t="str">
        <f>Mercado!T18</f>
        <v>Baja</v>
      </c>
      <c r="V52" s="155" t="str">
        <f>IF(Mercado!U18=0.5,"",Mercado!U18)</f>
        <v/>
      </c>
      <c r="W52" s="155" t="str">
        <f>IF(Mercado!V18=0.5,"",Mercado!V18)</f>
        <v/>
      </c>
      <c r="X52" s="155">
        <f>IF(Mercado!W18=0.5,"",Mercado!W18)</f>
        <v>1</v>
      </c>
      <c r="Y52" s="155">
        <f>IF(Mercado!X18=0.5,"",Mercado!X18)</f>
        <v>1</v>
      </c>
      <c r="Z52" s="155">
        <f>IF(Mercado!Y18=0.5,"",Mercado!Y18)</f>
        <v>1</v>
      </c>
      <c r="AA52" s="123" t="str">
        <f>Mercado!Z18</f>
        <v>À Tempo</v>
      </c>
      <c r="AB52" s="118" t="str">
        <f>Mercado!AA18</f>
        <v>Mais que cumpre</v>
      </c>
      <c r="AC52" s="121">
        <f>Mercado!AB18</f>
        <v>1.7000000000000001E-2</v>
      </c>
      <c r="AD52" s="118">
        <f>Mercado!AC18</f>
        <v>1.2142857142857144</v>
      </c>
      <c r="AE52" s="153">
        <f>Mercado!AD18</f>
        <v>3</v>
      </c>
      <c r="AF52" s="153">
        <f>Mercado!AE18</f>
        <v>3</v>
      </c>
      <c r="AG52" s="153">
        <f>Mercado!AF18</f>
        <v>3</v>
      </c>
      <c r="AH52" s="153" t="str">
        <f>Mercado!AG18</f>
        <v/>
      </c>
      <c r="AI52" s="180" t="str">
        <f>IF('Mercado 9'!E16=0,"",'Mercado 9'!E16)</f>
        <v>NBC</v>
      </c>
      <c r="AJ52" s="180" t="str">
        <f>IF('Mercado 9'!F16=0,"",'Mercado 9'!F16)</f>
        <v/>
      </c>
      <c r="AK52" s="180" t="str">
        <f>IF('Mercado 9'!G16=0,"",'Mercado 9'!G16)</f>
        <v/>
      </c>
      <c r="AL52" s="180" t="str">
        <f>IF('Mercado 9'!H16=0,"",'Mercado 9'!H16)</f>
        <v/>
      </c>
      <c r="AM52" s="180" t="str">
        <f>IF('Mercado 9'!I16=0,"",'Mercado 9'!I16)</f>
        <v/>
      </c>
      <c r="AN52" s="1">
        <f t="shared" si="7"/>
        <v>1.7000000000000001E-2</v>
      </c>
      <c r="AO52" s="97">
        <f t="shared" si="8"/>
        <v>1.3999999999999999E-2</v>
      </c>
      <c r="AQ52" s="177" t="b">
        <f t="shared" si="3"/>
        <v>1</v>
      </c>
      <c r="AR52" s="177" t="b">
        <f t="shared" si="4"/>
        <v>1</v>
      </c>
      <c r="AS52" s="177" t="b">
        <f t="shared" si="5"/>
        <v>1</v>
      </c>
      <c r="AT52" s="177" t="b">
        <f t="shared" si="6"/>
        <v>1</v>
      </c>
    </row>
    <row r="53" spans="1:46" ht="45.75" customHeight="1" x14ac:dyDescent="0.45">
      <c r="A53" s="157">
        <v>44</v>
      </c>
      <c r="B53" s="137" t="s">
        <v>107</v>
      </c>
      <c r="C53" s="114" t="s">
        <v>119</v>
      </c>
      <c r="D53" s="115" t="s">
        <v>64</v>
      </c>
      <c r="E53" s="126" t="s">
        <v>120</v>
      </c>
      <c r="F53" s="117">
        <v>0.02</v>
      </c>
      <c r="G53" s="118" t="str">
        <f>Mercado!F19</f>
        <v>Não cumpre</v>
      </c>
      <c r="H53" s="121">
        <f>Mercado!G19</f>
        <v>0</v>
      </c>
      <c r="I53" s="184">
        <f>Mercado!H19</f>
        <v>2</v>
      </c>
      <c r="J53" s="184" t="str">
        <f>Mercado!I19</f>
        <v/>
      </c>
      <c r="K53" s="184" t="str">
        <f>Mercado!J19</f>
        <v/>
      </c>
      <c r="L53" s="184" t="str">
        <f>Mercado!K19</f>
        <v/>
      </c>
      <c r="M53" s="118" t="str">
        <f>Mercado!L19</f>
        <v>Parcial</v>
      </c>
      <c r="N53" s="121">
        <f>Mercado!M19</f>
        <v>8.0000000000000002E-3</v>
      </c>
      <c r="O53" s="118">
        <f>Mercado!N19</f>
        <v>0</v>
      </c>
      <c r="P53" s="118" t="str">
        <f>Mercado!O19</f>
        <v>-</v>
      </c>
      <c r="Q53" s="118" t="str">
        <f>Mercado!P19</f>
        <v>D</v>
      </c>
      <c r="R53" s="118" t="str">
        <f>Mercado!Q19</f>
        <v>-</v>
      </c>
      <c r="S53" s="118" t="str">
        <f>Mercado!R19</f>
        <v>-</v>
      </c>
      <c r="T53" s="185">
        <f>Mercado!S19</f>
        <v>1</v>
      </c>
      <c r="U53" s="118" t="str">
        <f>Mercado!T19</f>
        <v>Baja</v>
      </c>
      <c r="V53" s="155" t="str">
        <f>IF(Mercado!U19=0.5,"",Mercado!U19)</f>
        <v/>
      </c>
      <c r="W53" s="155" t="str">
        <f>IF(Mercado!V19=0.5,"",Mercado!V19)</f>
        <v/>
      </c>
      <c r="X53" s="155">
        <f>IF(Mercado!W19=0.5,"",Mercado!W19)</f>
        <v>1</v>
      </c>
      <c r="Y53" s="155">
        <f>IF(Mercado!X19=0.5,"",Mercado!X19)</f>
        <v>1</v>
      </c>
      <c r="Z53" s="155">
        <f>IF(Mercado!Y19=0.5,"",Mercado!Y19)</f>
        <v>1</v>
      </c>
      <c r="AA53" s="123" t="str">
        <f>Mercado!Z19</f>
        <v>À Tempo</v>
      </c>
      <c r="AB53" s="118" t="str">
        <f>Mercado!AA19</f>
        <v>Mais que cumpre</v>
      </c>
      <c r="AC53" s="121">
        <f>Mercado!AB19</f>
        <v>1.7000000000000001E-2</v>
      </c>
      <c r="AD53" s="118">
        <f>Mercado!AC19</f>
        <v>2.125</v>
      </c>
      <c r="AE53" s="153">
        <f>Mercado!AD19</f>
        <v>3</v>
      </c>
      <c r="AF53" s="153">
        <f>Mercado!AE19</f>
        <v>3</v>
      </c>
      <c r="AG53" s="153">
        <f>Mercado!AF19</f>
        <v>3</v>
      </c>
      <c r="AH53" s="153" t="str">
        <f>Mercado!AG19</f>
        <v/>
      </c>
      <c r="AI53" s="180" t="str">
        <f>IF('Mercado 10'!E16=0,"",'Mercado 10'!E16)</f>
        <v>NBC</v>
      </c>
      <c r="AJ53" s="180" t="str">
        <f>IF('Mercado 10'!F16=0,"",'Mercado 10'!F16)</f>
        <v/>
      </c>
      <c r="AK53" s="180" t="str">
        <f>IF('Mercado 10'!G16=0,"",'Mercado 10'!G16)</f>
        <v/>
      </c>
      <c r="AL53" s="180" t="str">
        <f>IF('Mercado 10'!H16=0,"",'Mercado 10'!H16)</f>
        <v/>
      </c>
      <c r="AM53" s="180" t="str">
        <f>IF('Mercado 10'!I16=0,"",'Mercado 10'!I16)</f>
        <v/>
      </c>
      <c r="AN53" s="1">
        <f t="shared" si="7"/>
        <v>1.7000000000000001E-2</v>
      </c>
      <c r="AO53" s="97">
        <f t="shared" si="8"/>
        <v>8.0000000000000002E-3</v>
      </c>
      <c r="AQ53" s="177" t="b">
        <f t="shared" si="3"/>
        <v>1</v>
      </c>
      <c r="AR53" s="177" t="b">
        <f t="shared" si="4"/>
        <v>1</v>
      </c>
      <c r="AS53" s="177" t="b">
        <f t="shared" si="5"/>
        <v>1</v>
      </c>
      <c r="AT53" s="177" t="b">
        <f t="shared" si="6"/>
        <v>1</v>
      </c>
    </row>
    <row r="54" spans="1:46" ht="45.75" customHeight="1" x14ac:dyDescent="0.45">
      <c r="A54" s="157">
        <v>45</v>
      </c>
      <c r="B54" s="137" t="s">
        <v>107</v>
      </c>
      <c r="C54" s="114" t="s">
        <v>119</v>
      </c>
      <c r="D54" s="115" t="s">
        <v>67</v>
      </c>
      <c r="E54" s="126" t="s">
        <v>121</v>
      </c>
      <c r="F54" s="117">
        <v>1.4999999999999999E-2</v>
      </c>
      <c r="G54" s="118" t="str">
        <f>Mercado!F20</f>
        <v/>
      </c>
      <c r="H54" s="121">
        <f>Mercado!G20</f>
        <v>0</v>
      </c>
      <c r="I54" s="153" t="str">
        <f>Mercado!H20</f>
        <v/>
      </c>
      <c r="J54" s="153" t="str">
        <f>Mercado!I20</f>
        <v/>
      </c>
      <c r="K54" s="153" t="str">
        <f>Mercado!J20</f>
        <v/>
      </c>
      <c r="L54" s="153" t="str">
        <f>Mercado!K20</f>
        <v/>
      </c>
      <c r="M54" s="118" t="str">
        <f>Mercado!L20</f>
        <v>Cumpre</v>
      </c>
      <c r="N54" s="121">
        <f>Mercado!M20</f>
        <v>1.0499999999999999E-2</v>
      </c>
      <c r="O54" s="118">
        <f>Mercado!N20</f>
        <v>0</v>
      </c>
      <c r="P54" s="118" t="str">
        <f>Mercado!O20</f>
        <v>D</v>
      </c>
      <c r="Q54" s="118" t="str">
        <f>Mercado!P20</f>
        <v>D</v>
      </c>
      <c r="R54" s="118" t="str">
        <f>Mercado!Q20</f>
        <v>-</v>
      </c>
      <c r="S54" s="118" t="str">
        <f>Mercado!R20</f>
        <v>-</v>
      </c>
      <c r="T54" s="156">
        <f>Mercado!S20</f>
        <v>1</v>
      </c>
      <c r="U54" s="118" t="str">
        <f>Mercado!T20</f>
        <v>Baja</v>
      </c>
      <c r="V54" s="155" t="str">
        <f>IF(Mercado!U20=0.5,"",Mercado!U20)</f>
        <v/>
      </c>
      <c r="W54" s="155" t="str">
        <f>IF(Mercado!V20=0.5,"",Mercado!V20)</f>
        <v/>
      </c>
      <c r="X54" s="155">
        <f>IF(Mercado!W20=0.5,"",Mercado!W20)</f>
        <v>1</v>
      </c>
      <c r="Y54" s="155">
        <f>IF(Mercado!X20=0.5,"",Mercado!X20)</f>
        <v>1</v>
      </c>
      <c r="Z54" s="155">
        <f>IF(Mercado!Y20=0.5,"",Mercado!Y20)</f>
        <v>1</v>
      </c>
      <c r="AA54" s="123" t="str">
        <f>Mercado!Z20</f>
        <v>À Tempo</v>
      </c>
      <c r="AB54" s="118" t="str">
        <f>Mercado!AA20</f>
        <v>Parcial</v>
      </c>
      <c r="AC54" s="121">
        <f>Mercado!AB20</f>
        <v>6.0000000000000001E-3</v>
      </c>
      <c r="AD54" s="118">
        <f>Mercado!AC20</f>
        <v>0.57142857142857151</v>
      </c>
      <c r="AE54" s="153">
        <f>Mercado!AD20</f>
        <v>3</v>
      </c>
      <c r="AF54" s="153">
        <f>Mercado!AE20</f>
        <v>2</v>
      </c>
      <c r="AG54" s="153" t="str">
        <f>Mercado!AF20</f>
        <v/>
      </c>
      <c r="AH54" s="153" t="str">
        <f>Mercado!AG20</f>
        <v/>
      </c>
      <c r="AI54" s="180" t="str">
        <f>IF('Mercado 11'!E16=0,"",'Mercado 11'!E16)</f>
        <v>NBC</v>
      </c>
      <c r="AJ54" s="180" t="str">
        <f>IF('Mercado 11'!F16=0,"",'Mercado 11'!F16)</f>
        <v/>
      </c>
      <c r="AK54" s="180" t="str">
        <f>IF('Mercado 11'!G16=0,"",'Mercado 11'!G16)</f>
        <v/>
      </c>
      <c r="AL54" s="180" t="str">
        <f>IF('Mercado 11'!H16=0,"",'Mercado 11'!H16)</f>
        <v/>
      </c>
      <c r="AM54" s="180" t="str">
        <f>IF('Mercado 11'!I16=0,"",'Mercado 11'!I16)</f>
        <v/>
      </c>
      <c r="AN54" s="1">
        <f t="shared" si="7"/>
        <v>6.0000000000000001E-3</v>
      </c>
      <c r="AO54" s="97">
        <f t="shared" si="8"/>
        <v>1.0499999999999999E-2</v>
      </c>
      <c r="AQ54" s="177" t="b">
        <f t="shared" si="3"/>
        <v>1</v>
      </c>
      <c r="AR54" s="177" t="b">
        <f t="shared" si="4"/>
        <v>1</v>
      </c>
      <c r="AS54" s="177" t="b">
        <f t="shared" si="5"/>
        <v>1</v>
      </c>
      <c r="AT54" s="177" t="b">
        <f t="shared" si="6"/>
        <v>1</v>
      </c>
    </row>
    <row r="55" spans="1:46" ht="45.75" customHeight="1" x14ac:dyDescent="0.45">
      <c r="A55" s="157">
        <v>46</v>
      </c>
      <c r="B55" s="137" t="s">
        <v>107</v>
      </c>
      <c r="C55" s="114" t="s">
        <v>119</v>
      </c>
      <c r="D55" s="115" t="s">
        <v>70</v>
      </c>
      <c r="E55" s="126" t="s">
        <v>122</v>
      </c>
      <c r="F55" s="117">
        <v>1.4999999999999999E-2</v>
      </c>
      <c r="G55" s="118" t="str">
        <f>Mercado!F21</f>
        <v>Não cumpre</v>
      </c>
      <c r="H55" s="121">
        <f>Mercado!G21</f>
        <v>0</v>
      </c>
      <c r="I55" s="153">
        <f>Mercado!H21</f>
        <v>2</v>
      </c>
      <c r="J55" s="153">
        <f>Mercado!I21</f>
        <v>3</v>
      </c>
      <c r="K55" s="153" t="str">
        <f>Mercado!J21</f>
        <v/>
      </c>
      <c r="L55" s="153" t="str">
        <f>Mercado!K21</f>
        <v/>
      </c>
      <c r="M55" s="118" t="str">
        <f>Mercado!L21</f>
        <v>Cumpre</v>
      </c>
      <c r="N55" s="121">
        <f>Mercado!M21</f>
        <v>1.0499999999999999E-2</v>
      </c>
      <c r="O55" s="118">
        <f>Mercado!N21</f>
        <v>0</v>
      </c>
      <c r="P55" s="118" t="str">
        <f>Mercado!O21</f>
        <v>-</v>
      </c>
      <c r="Q55" s="118" t="str">
        <f>Mercado!P21</f>
        <v>D</v>
      </c>
      <c r="R55" s="118" t="str">
        <f>Mercado!Q21</f>
        <v>D</v>
      </c>
      <c r="S55" s="118" t="str">
        <f>Mercado!R21</f>
        <v>D</v>
      </c>
      <c r="T55" s="156">
        <f>Mercado!S21</f>
        <v>3</v>
      </c>
      <c r="U55" s="118" t="str">
        <f>Mercado!T21</f>
        <v>Baja</v>
      </c>
      <c r="V55" s="155" t="str">
        <f>IF(Mercado!U21=0.5,"",Mercado!U21)</f>
        <v/>
      </c>
      <c r="W55" s="155" t="str">
        <f>IF(Mercado!V21=0.5,"",Mercado!V21)</f>
        <v/>
      </c>
      <c r="X55" s="155" t="str">
        <f>IF(Mercado!W21=0.5,"",Mercado!W21)</f>
        <v/>
      </c>
      <c r="Y55" s="155" t="str">
        <f>IF(Mercado!X21=0.5,"",Mercado!X21)</f>
        <v/>
      </c>
      <c r="Z55" s="155" t="str">
        <f>IF(Mercado!Y21=0.5,"",Mercado!Y21)</f>
        <v/>
      </c>
      <c r="AA55" s="123" t="str">
        <f>Mercado!Z21</f>
        <v>À Tempo</v>
      </c>
      <c r="AB55" s="118" t="str">
        <f>Mercado!AA21</f>
        <v>Mais que cumpre</v>
      </c>
      <c r="AC55" s="121">
        <f>Mercado!AB21</f>
        <v>1.2749999999999999E-2</v>
      </c>
      <c r="AD55" s="118">
        <f>Mercado!AC21</f>
        <v>1.2142857142857144</v>
      </c>
      <c r="AE55" s="153">
        <f>Mercado!AD21</f>
        <v>3</v>
      </c>
      <c r="AF55" s="153">
        <f>Mercado!AE21</f>
        <v>3</v>
      </c>
      <c r="AG55" s="153">
        <f>Mercado!AF21</f>
        <v>3</v>
      </c>
      <c r="AH55" s="153" t="str">
        <f>Mercado!AG21</f>
        <v/>
      </c>
      <c r="AI55" s="180" t="str">
        <f>IF('Mercado 12'!E16=0,"",'Mercado 12'!E16)</f>
        <v>NBC</v>
      </c>
      <c r="AJ55" s="180" t="str">
        <f>IF('Mercado 12'!F16=0,"",'Mercado 12'!F16)</f>
        <v/>
      </c>
      <c r="AK55" s="180" t="str">
        <f>IF('Mercado 12'!G16=0,"",'Mercado 12'!G16)</f>
        <v/>
      </c>
      <c r="AL55" s="180" t="str">
        <f>IF('Mercado 12'!H16=0,"",'Mercado 12'!H16)</f>
        <v/>
      </c>
      <c r="AM55" s="180" t="str">
        <f>IF('Mercado 12'!I16=0,"",'Mercado 12'!I16)</f>
        <v/>
      </c>
      <c r="AN55" s="1">
        <f t="shared" si="7"/>
        <v>1.2749999999999999E-2</v>
      </c>
      <c r="AO55" s="97">
        <f t="shared" si="8"/>
        <v>1.0499999999999999E-2</v>
      </c>
      <c r="AQ55" s="177" t="b">
        <f t="shared" si="3"/>
        <v>1</v>
      </c>
      <c r="AR55" s="177" t="b">
        <f t="shared" si="4"/>
        <v>1</v>
      </c>
      <c r="AS55" s="177" t="b">
        <f t="shared" si="5"/>
        <v>1</v>
      </c>
      <c r="AT55" s="177" t="b">
        <f t="shared" si="6"/>
        <v>1</v>
      </c>
    </row>
    <row r="56" spans="1:46" ht="45.75" customHeight="1" x14ac:dyDescent="0.45">
      <c r="A56" s="157">
        <v>47</v>
      </c>
      <c r="B56" s="137" t="s">
        <v>107</v>
      </c>
      <c r="C56" s="114" t="s">
        <v>119</v>
      </c>
      <c r="D56" s="115" t="s">
        <v>73</v>
      </c>
      <c r="E56" s="126" t="s">
        <v>123</v>
      </c>
      <c r="F56" s="117">
        <v>5.0000000000000001E-3</v>
      </c>
      <c r="G56" s="118" t="str">
        <f>Mercado!F22</f>
        <v>Parcial</v>
      </c>
      <c r="H56" s="121">
        <f>Mercado!G22</f>
        <v>2E-3</v>
      </c>
      <c r="I56" s="153">
        <f>Mercado!H22</f>
        <v>3</v>
      </c>
      <c r="J56" s="153">
        <f>Mercado!I22</f>
        <v>1</v>
      </c>
      <c r="K56" s="153" t="str">
        <f>Mercado!J22</f>
        <v/>
      </c>
      <c r="L56" s="153" t="str">
        <f>Mercado!K22</f>
        <v/>
      </c>
      <c r="M56" s="118" t="str">
        <f>Mercado!L22</f>
        <v>Parcial</v>
      </c>
      <c r="N56" s="121">
        <f>Mercado!M22</f>
        <v>2E-3</v>
      </c>
      <c r="O56" s="118">
        <f>Mercado!N22</f>
        <v>1</v>
      </c>
      <c r="P56" s="118" t="str">
        <f>Mercado!O22</f>
        <v>-</v>
      </c>
      <c r="Q56" s="118" t="str">
        <f>Mercado!P22</f>
        <v>-</v>
      </c>
      <c r="R56" s="118" t="str">
        <f>Mercado!Q22</f>
        <v>D</v>
      </c>
      <c r="S56" s="118" t="str">
        <f>Mercado!R22</f>
        <v>D</v>
      </c>
      <c r="T56" s="156">
        <f>Mercado!S22</f>
        <v>2</v>
      </c>
      <c r="U56" s="118" t="str">
        <f>Mercado!T22</f>
        <v>Baja</v>
      </c>
      <c r="V56" s="155" t="str">
        <f>IF(Mercado!U22=0.5,"",Mercado!U22)</f>
        <v/>
      </c>
      <c r="W56" s="155" t="str">
        <f>IF(Mercado!V22=0.5,"",Mercado!V22)</f>
        <v/>
      </c>
      <c r="X56" s="155" t="str">
        <f>IF(Mercado!W22=0.5,"",Mercado!W22)</f>
        <v/>
      </c>
      <c r="Y56" s="155">
        <f>IF(Mercado!X22=0.5,"",Mercado!X22)</f>
        <v>0</v>
      </c>
      <c r="Z56" s="155">
        <f>IF(Mercado!Y22=0.5,"",Mercado!Y22)</f>
        <v>0</v>
      </c>
      <c r="AA56" s="123" t="str">
        <f>Mercado!Z22</f>
        <v>À Tempo</v>
      </c>
      <c r="AB56" s="118" t="str">
        <f>Mercado!AA22</f>
        <v>Mais que cumpre</v>
      </c>
      <c r="AC56" s="121">
        <f>Mercado!AB22</f>
        <v>4.2500000000000003E-3</v>
      </c>
      <c r="AD56" s="118">
        <f>Mercado!AC22</f>
        <v>2.125</v>
      </c>
      <c r="AE56" s="153">
        <f>Mercado!AD22</f>
        <v>3</v>
      </c>
      <c r="AF56" s="153">
        <f>Mercado!AE22</f>
        <v>3</v>
      </c>
      <c r="AG56" s="153">
        <f>Mercado!AF22</f>
        <v>3</v>
      </c>
      <c r="AH56" s="153" t="str">
        <f>Mercado!AG22</f>
        <v/>
      </c>
      <c r="AI56" s="180" t="str">
        <f>IF('Mercado 13'!E16=0,"",'Mercado 13'!E16)</f>
        <v>NBC</v>
      </c>
      <c r="AJ56" s="180" t="str">
        <f>IF('Mercado 13'!F16=0,"",'Mercado 13'!F16)</f>
        <v/>
      </c>
      <c r="AK56" s="180" t="str">
        <f>IF('Mercado 13'!G16=0,"",'Mercado 13'!G16)</f>
        <v/>
      </c>
      <c r="AL56" s="180" t="str">
        <f>IF('Mercado 13'!H16=0,"",'Mercado 13'!H16)</f>
        <v/>
      </c>
      <c r="AM56" s="180" t="str">
        <f>IF('Mercado 13'!I16=0,"",'Mercado 13'!I16)</f>
        <v/>
      </c>
      <c r="AN56" s="1">
        <f t="shared" si="7"/>
        <v>2.2500000000000003E-3</v>
      </c>
      <c r="AO56" s="97">
        <f t="shared" si="8"/>
        <v>0</v>
      </c>
      <c r="AQ56" s="177" t="b">
        <f t="shared" si="3"/>
        <v>1</v>
      </c>
      <c r="AR56" s="177" t="b">
        <f t="shared" si="4"/>
        <v>1</v>
      </c>
      <c r="AS56" s="177" t="b">
        <f t="shared" si="5"/>
        <v>1</v>
      </c>
      <c r="AT56" s="177" t="b">
        <f t="shared" si="6"/>
        <v>1</v>
      </c>
    </row>
    <row r="57" spans="1:46" ht="45.75" customHeight="1" x14ac:dyDescent="0.45">
      <c r="A57" s="157">
        <v>48</v>
      </c>
      <c r="B57" s="137" t="s">
        <v>107</v>
      </c>
      <c r="C57" s="114" t="s">
        <v>66</v>
      </c>
      <c r="D57" s="115" t="s">
        <v>75</v>
      </c>
      <c r="E57" s="126" t="s">
        <v>124</v>
      </c>
      <c r="F57" s="117">
        <v>1.4999999999999999E-2</v>
      </c>
      <c r="G57" s="118" t="str">
        <f>Mercado!F23</f>
        <v>Não cumpre</v>
      </c>
      <c r="H57" s="121">
        <f>Mercado!G23</f>
        <v>0</v>
      </c>
      <c r="I57" s="153">
        <f>Mercado!H23</f>
        <v>2</v>
      </c>
      <c r="J57" s="153">
        <f>Mercado!I23</f>
        <v>1</v>
      </c>
      <c r="K57" s="153" t="str">
        <f>Mercado!J23</f>
        <v/>
      </c>
      <c r="L57" s="153" t="str">
        <f>Mercado!K23</f>
        <v/>
      </c>
      <c r="M57" s="118" t="str">
        <f>Mercado!L23</f>
        <v>Cumpre</v>
      </c>
      <c r="N57" s="121">
        <f>Mercado!M23</f>
        <v>1.0499999999999999E-2</v>
      </c>
      <c r="O57" s="118">
        <f>Mercado!N23</f>
        <v>0</v>
      </c>
      <c r="P57" s="118" t="str">
        <f>Mercado!O23</f>
        <v>D</v>
      </c>
      <c r="Q57" s="118" t="str">
        <f>Mercado!P23</f>
        <v>D</v>
      </c>
      <c r="R57" s="118" t="str">
        <f>Mercado!Q23</f>
        <v>-</v>
      </c>
      <c r="S57" s="118" t="str">
        <f>Mercado!R23</f>
        <v>-</v>
      </c>
      <c r="T57" s="156">
        <f>Mercado!S23</f>
        <v>2</v>
      </c>
      <c r="U57" s="118" t="str">
        <f>Mercado!T23</f>
        <v>Baja</v>
      </c>
      <c r="V57" s="155" t="str">
        <f>IF(Mercado!U23=0.5,"",Mercado!U23)</f>
        <v/>
      </c>
      <c r="W57" s="155" t="str">
        <f>IF(Mercado!V23=0.5,"",Mercado!V23)</f>
        <v/>
      </c>
      <c r="X57" s="155">
        <f>IF(Mercado!W23=0.5,"",Mercado!W23)</f>
        <v>1</v>
      </c>
      <c r="Y57" s="155">
        <f>IF(Mercado!X23=0.5,"",Mercado!X23)</f>
        <v>1</v>
      </c>
      <c r="Z57" s="155">
        <f>IF(Mercado!Y23=0.5,"",Mercado!Y23)</f>
        <v>1</v>
      </c>
      <c r="AA57" s="123" t="str">
        <f>Mercado!Z23</f>
        <v>À Tempo</v>
      </c>
      <c r="AB57" s="118" t="str">
        <f>Mercado!AA23</f>
        <v>Parcial</v>
      </c>
      <c r="AC57" s="121">
        <f>Mercado!AB23</f>
        <v>6.0000000000000001E-3</v>
      </c>
      <c r="AD57" s="118">
        <f>Mercado!AC23</f>
        <v>0.57142857142857151</v>
      </c>
      <c r="AE57" s="153">
        <f>Mercado!AD23</f>
        <v>3</v>
      </c>
      <c r="AF57" s="153">
        <f>Mercado!AE23</f>
        <v>2</v>
      </c>
      <c r="AG57" s="153" t="str">
        <f>Mercado!AF23</f>
        <v/>
      </c>
      <c r="AH57" s="153" t="str">
        <f>Mercado!AG23</f>
        <v/>
      </c>
      <c r="AI57" s="180" t="str">
        <f>IF('Mercado 14'!E16=0,"",'Mercado 14'!E16)</f>
        <v>NBC</v>
      </c>
      <c r="AJ57" s="180" t="str">
        <f>IF('Mercado 14'!F16=0,"",'Mercado 14'!F16)</f>
        <v/>
      </c>
      <c r="AK57" s="180" t="str">
        <f>IF('Mercado 14'!G16=0,"",'Mercado 14'!G16)</f>
        <v/>
      </c>
      <c r="AL57" s="180" t="str">
        <f>IF('Mercado 14'!H16=0,"",'Mercado 14'!H16)</f>
        <v/>
      </c>
      <c r="AM57" s="180" t="str">
        <f>IF('Mercado 14'!I16=0,"",'Mercado 14'!I16)</f>
        <v/>
      </c>
      <c r="AN57" s="1">
        <f t="shared" si="7"/>
        <v>6.0000000000000001E-3</v>
      </c>
      <c r="AO57" s="97">
        <f t="shared" si="8"/>
        <v>1.0499999999999999E-2</v>
      </c>
      <c r="AQ57" s="177" t="b">
        <f t="shared" si="3"/>
        <v>1</v>
      </c>
      <c r="AR57" s="177" t="b">
        <f t="shared" si="4"/>
        <v>1</v>
      </c>
      <c r="AS57" s="177" t="b">
        <f t="shared" si="5"/>
        <v>1</v>
      </c>
      <c r="AT57" s="177" t="b">
        <f t="shared" si="6"/>
        <v>1</v>
      </c>
    </row>
    <row r="58" spans="1:46" ht="45.75" customHeight="1" x14ac:dyDescent="0.45">
      <c r="A58" s="157">
        <v>49</v>
      </c>
      <c r="B58" s="137" t="s">
        <v>107</v>
      </c>
      <c r="C58" s="114" t="s">
        <v>69</v>
      </c>
      <c r="D58" s="115" t="s">
        <v>77</v>
      </c>
      <c r="E58" s="126" t="s">
        <v>125</v>
      </c>
      <c r="F58" s="117">
        <v>0.01</v>
      </c>
      <c r="G58" s="118" t="str">
        <f>Mercado!F24</f>
        <v/>
      </c>
      <c r="H58" s="121">
        <f>Mercado!G24</f>
        <v>0</v>
      </c>
      <c r="I58" s="153" t="str">
        <f>Mercado!H24</f>
        <v/>
      </c>
      <c r="J58" s="153" t="str">
        <f>Mercado!I24</f>
        <v/>
      </c>
      <c r="K58" s="153" t="str">
        <f>Mercado!J24</f>
        <v/>
      </c>
      <c r="L58" s="153" t="str">
        <f>Mercado!K24</f>
        <v/>
      </c>
      <c r="M58" s="118" t="str">
        <f>Mercado!L24</f>
        <v>Parcial</v>
      </c>
      <c r="N58" s="121">
        <f>Mercado!M24</f>
        <v>4.0000000000000001E-3</v>
      </c>
      <c r="O58" s="118">
        <f>Mercado!N24</f>
        <v>0</v>
      </c>
      <c r="P58" s="118" t="str">
        <f>Mercado!O24</f>
        <v>-</v>
      </c>
      <c r="Q58" s="118" t="str">
        <f>Mercado!P24</f>
        <v>D</v>
      </c>
      <c r="R58" s="118" t="str">
        <f>Mercado!Q24</f>
        <v>D</v>
      </c>
      <c r="S58" s="118" t="str">
        <f>Mercado!R24</f>
        <v>-</v>
      </c>
      <c r="T58" s="156">
        <f>Mercado!S24</f>
        <v>1</v>
      </c>
      <c r="U58" s="118" t="str">
        <f>Mercado!T24</f>
        <v/>
      </c>
      <c r="V58" s="155" t="str">
        <f>IF(Mercado!U24=0.5,"",Mercado!U24)</f>
        <v/>
      </c>
      <c r="W58" s="155" t="str">
        <f>IF(Mercado!V24=0.5,"",Mercado!V24)</f>
        <v/>
      </c>
      <c r="X58" s="155" t="str">
        <f>IF(Mercado!W24=0.5,"",Mercado!W24)</f>
        <v/>
      </c>
      <c r="Y58" s="155" t="str">
        <f>IF(Mercado!X24=0.5,"",Mercado!X24)</f>
        <v/>
      </c>
      <c r="Z58" s="155" t="str">
        <f>IF(Mercado!Y24=0.5,"",Mercado!Y24)</f>
        <v/>
      </c>
      <c r="AA58" s="123" t="str">
        <f>Mercado!Z24</f>
        <v>Não Planificado</v>
      </c>
      <c r="AB58" s="118" t="str">
        <f>Mercado!AA24</f>
        <v>Parcial</v>
      </c>
      <c r="AC58" s="121">
        <f>Mercado!AB24</f>
        <v>4.0000000000000001E-3</v>
      </c>
      <c r="AD58" s="118">
        <f>Mercado!AC24</f>
        <v>1</v>
      </c>
      <c r="AE58" s="153">
        <f>Mercado!AD24</f>
        <v>3</v>
      </c>
      <c r="AF58" s="153">
        <f>Mercado!AE24</f>
        <v>2</v>
      </c>
      <c r="AG58" s="153" t="str">
        <f>Mercado!AF24</f>
        <v/>
      </c>
      <c r="AH58" s="153" t="str">
        <f>Mercado!AG24</f>
        <v/>
      </c>
      <c r="AI58" s="180" t="str">
        <f>IF('Mercado 15'!E16=0,"",'Mercado 15'!E16)</f>
        <v>NBC</v>
      </c>
      <c r="AJ58" s="180" t="str">
        <f>IF('Mercado 15'!F16=0,"",'Mercado 15'!F16)</f>
        <v/>
      </c>
      <c r="AK58" s="180" t="str">
        <f>IF('Mercado 15'!G16=0,"",'Mercado 15'!G16)</f>
        <v/>
      </c>
      <c r="AL58" s="180" t="str">
        <f>IF('Mercado 15'!H16=0,"",'Mercado 15'!H16)</f>
        <v/>
      </c>
      <c r="AM58" s="180" t="str">
        <f>IF('Mercado 15'!I16=0,"",'Mercado 15'!I16)</f>
        <v/>
      </c>
      <c r="AN58" s="1">
        <f t="shared" si="7"/>
        <v>4.0000000000000001E-3</v>
      </c>
      <c r="AO58" s="97">
        <f t="shared" si="8"/>
        <v>4.0000000000000001E-3</v>
      </c>
      <c r="AQ58" s="177" t="b">
        <f t="shared" si="3"/>
        <v>1</v>
      </c>
      <c r="AR58" s="177" t="b">
        <f t="shared" si="4"/>
        <v>1</v>
      </c>
      <c r="AS58" s="177" t="b">
        <f t="shared" si="5"/>
        <v>1</v>
      </c>
      <c r="AT58" s="177" t="b">
        <f t="shared" si="6"/>
        <v>1</v>
      </c>
    </row>
    <row r="59" spans="1:46" ht="45.75" customHeight="1" x14ac:dyDescent="0.45">
      <c r="A59" s="157">
        <v>50</v>
      </c>
      <c r="B59" s="137" t="s">
        <v>126</v>
      </c>
      <c r="C59" s="114" t="s">
        <v>89</v>
      </c>
      <c r="D59" s="115" t="s">
        <v>43</v>
      </c>
      <c r="E59" s="126" t="s">
        <v>127</v>
      </c>
      <c r="F59" s="117">
        <v>0.02</v>
      </c>
      <c r="G59" s="118" t="str">
        <f>Mantenimiento!F10</f>
        <v>Mais que cumpre</v>
      </c>
      <c r="H59" s="121">
        <f>Mantenimiento!G10</f>
        <v>1.7000000000000001E-2</v>
      </c>
      <c r="I59" s="184">
        <f>Mantenimiento!H10</f>
        <v>3</v>
      </c>
      <c r="J59" s="184">
        <f>Mantenimiento!I10</f>
        <v>3</v>
      </c>
      <c r="K59" s="184">
        <f>Mantenimiento!J10</f>
        <v>3</v>
      </c>
      <c r="L59" s="184">
        <f>Mantenimiento!K10</f>
        <v>1</v>
      </c>
      <c r="M59" s="118" t="str">
        <f>Mantenimiento!L10</f>
        <v>Mais que Cumpre</v>
      </c>
      <c r="N59" s="121">
        <f>Mantenimiento!M10</f>
        <v>1.7000000000000001E-2</v>
      </c>
      <c r="O59" s="118">
        <f>Mantenimiento!N10</f>
        <v>1</v>
      </c>
      <c r="P59" s="118" t="str">
        <f>Mantenimiento!O10</f>
        <v>-</v>
      </c>
      <c r="Q59" s="118" t="str">
        <f>Mantenimiento!P10</f>
        <v>-</v>
      </c>
      <c r="R59" s="118" t="str">
        <f>Mantenimiento!Q10</f>
        <v>-</v>
      </c>
      <c r="S59" s="118" t="str">
        <f>Mantenimiento!R10</f>
        <v>-</v>
      </c>
      <c r="T59" s="185">
        <f>Mantenimiento!S10</f>
        <v>1</v>
      </c>
      <c r="U59" s="118" t="str">
        <f>Mantenimiento!T10</f>
        <v>No Planificado</v>
      </c>
      <c r="V59" s="155" t="str">
        <f>IF(Mantenimiento!U10=0.5,"",Mantenimiento!U10)</f>
        <v/>
      </c>
      <c r="W59" s="155" t="str">
        <f>IF(Mantenimiento!V10=0.5,"",Mantenimiento!V10)</f>
        <v/>
      </c>
      <c r="X59" s="155" t="str">
        <f>IF(Mantenimiento!W10=0.5,"",Mantenimiento!W10)</f>
        <v/>
      </c>
      <c r="Y59" s="155" t="str">
        <f>IF(Mantenimiento!X10=0.5,"",Mantenimiento!X10)</f>
        <v/>
      </c>
      <c r="Z59" s="155" t="str">
        <f>IF(Mantenimiento!Y10=0.5,"",Mantenimiento!Y10)</f>
        <v/>
      </c>
      <c r="AA59" s="123" t="str">
        <f>Mantenimiento!Z10</f>
        <v>Não Planificado</v>
      </c>
      <c r="AB59" s="118" t="str">
        <f>Mantenimiento!AA10</f>
        <v/>
      </c>
      <c r="AC59" s="121">
        <f>Mantenimiento!AB10</f>
        <v>0</v>
      </c>
      <c r="AD59" s="118">
        <f>Mantenimiento!AC10</f>
        <v>0</v>
      </c>
      <c r="AE59" s="153" t="str">
        <f>Mantenimiento!AD10</f>
        <v/>
      </c>
      <c r="AF59" s="153" t="str">
        <f>Mantenimiento!AE10</f>
        <v/>
      </c>
      <c r="AG59" s="153" t="str">
        <f>Mantenimiento!AF10</f>
        <v/>
      </c>
      <c r="AH59" s="153" t="str">
        <f>Mantenimiento!AG10</f>
        <v/>
      </c>
      <c r="AI59" s="180" t="str">
        <f>IF('Mantenimiento 1'!E16=0,"",'Mantenimiento 1'!E16)</f>
        <v>BC</v>
      </c>
      <c r="AJ59" s="180" t="str">
        <f>IF('Mantenimiento 1'!F16=0,"",'Mantenimiento 1'!F16)</f>
        <v>X</v>
      </c>
      <c r="AK59" s="180" t="str">
        <f>IF('Mantenimiento 1'!G16=0,"",'Mantenimiento 1'!G16)</f>
        <v>X</v>
      </c>
      <c r="AL59" s="180" t="str">
        <f>IF('Mantenimiento 1'!H16=0,"",'Mantenimiento 1'!H16)</f>
        <v>X</v>
      </c>
      <c r="AM59" s="180" t="str">
        <f>IF('Mantenimiento 1'!I16=0,"",'Mantenimiento 1'!I16)</f>
        <v/>
      </c>
      <c r="AN59" s="1">
        <f t="shared" si="7"/>
        <v>0</v>
      </c>
      <c r="AO59" s="97">
        <f t="shared" si="8"/>
        <v>0</v>
      </c>
      <c r="AQ59" s="177" t="b">
        <f t="shared" si="3"/>
        <v>1</v>
      </c>
      <c r="AR59" s="177" t="b">
        <f t="shared" si="4"/>
        <v>1</v>
      </c>
      <c r="AS59" s="177" t="b">
        <f t="shared" si="5"/>
        <v>1</v>
      </c>
      <c r="AT59" s="177" t="b">
        <f t="shared" si="6"/>
        <v>1</v>
      </c>
    </row>
    <row r="60" spans="1:46" ht="45.75" customHeight="1" x14ac:dyDescent="0.45">
      <c r="A60" s="157">
        <v>51</v>
      </c>
      <c r="B60" s="137" t="s">
        <v>126</v>
      </c>
      <c r="C60" s="114" t="s">
        <v>89</v>
      </c>
      <c r="D60" s="115" t="s">
        <v>45</v>
      </c>
      <c r="E60" s="126" t="s">
        <v>128</v>
      </c>
      <c r="F60" s="117">
        <v>2.5000000000000001E-2</v>
      </c>
      <c r="G60" s="118" t="str">
        <f>Mantenimiento!F11</f>
        <v>Parcial</v>
      </c>
      <c r="H60" s="121">
        <f>Mantenimiento!G11</f>
        <v>1.0000000000000002E-2</v>
      </c>
      <c r="I60" s="184">
        <f>Mantenimiento!H11</f>
        <v>3</v>
      </c>
      <c r="J60" s="184">
        <f>Mantenimiento!I11</f>
        <v>2</v>
      </c>
      <c r="K60" s="184">
        <f>Mantenimiento!J11</f>
        <v>3</v>
      </c>
      <c r="L60" s="184">
        <f>Mantenimiento!K11</f>
        <v>2</v>
      </c>
      <c r="M60" s="118" t="str">
        <f>Mantenimiento!L11</f>
        <v>Melhor Prática</v>
      </c>
      <c r="N60" s="121">
        <f>Mantenimiento!M11</f>
        <v>2.5000000000000001E-2</v>
      </c>
      <c r="O60" s="118">
        <f>Mantenimiento!N11</f>
        <v>0.40000000000000008</v>
      </c>
      <c r="P60" s="118" t="str">
        <f>Mantenimiento!O11</f>
        <v>-</v>
      </c>
      <c r="Q60" s="118" t="str">
        <f>Mantenimiento!P11</f>
        <v>D</v>
      </c>
      <c r="R60" s="118" t="str">
        <f>Mantenimiento!Q11</f>
        <v>D</v>
      </c>
      <c r="S60" s="118" t="str">
        <f>Mantenimiento!R11</f>
        <v>D</v>
      </c>
      <c r="T60" s="185">
        <f>Mantenimiento!S11</f>
        <v>3</v>
      </c>
      <c r="U60" s="118" t="str">
        <f>Mantenimiento!T11</f>
        <v/>
      </c>
      <c r="V60" s="155" t="str">
        <f>IF(Mantenimiento!U11=0.5,"",Mantenimiento!U11)</f>
        <v/>
      </c>
      <c r="W60" s="155" t="str">
        <f>IF(Mantenimiento!V11=0.5,"",Mantenimiento!V11)</f>
        <v/>
      </c>
      <c r="X60" s="155" t="str">
        <f>IF(Mantenimiento!W11=0.5,"",Mantenimiento!W11)</f>
        <v/>
      </c>
      <c r="Y60" s="155" t="str">
        <f>IF(Mantenimiento!X11=0.5,"",Mantenimiento!X11)</f>
        <v/>
      </c>
      <c r="Z60" s="155" t="str">
        <f>IF(Mantenimiento!Y11=0.5,"",Mantenimiento!Y11)</f>
        <v/>
      </c>
      <c r="AA60" s="123" t="str">
        <f>Mantenimiento!Z11</f>
        <v>Não Planificado</v>
      </c>
      <c r="AB60" s="118" t="str">
        <f>Mantenimiento!AA11</f>
        <v>Parcial</v>
      </c>
      <c r="AC60" s="121">
        <f>Mantenimiento!AB11</f>
        <v>1.0000000000000002E-2</v>
      </c>
      <c r="AD60" s="118">
        <f>Mantenimiento!AC11</f>
        <v>0.40000000000000008</v>
      </c>
      <c r="AE60" s="184">
        <f>Mantenimiento!AD11</f>
        <v>3</v>
      </c>
      <c r="AF60" s="184">
        <f>Mantenimiento!AE11</f>
        <v>2</v>
      </c>
      <c r="AG60" s="184">
        <f>Mantenimiento!AF11</f>
        <v>2</v>
      </c>
      <c r="AH60" s="184" t="str">
        <f>Mantenimiento!AG11</f>
        <v/>
      </c>
      <c r="AI60" s="180" t="str">
        <f>IF('Mantenimiento 2'!E16=0,"",'Mantenimiento 2'!E16)</f>
        <v>BC</v>
      </c>
      <c r="AJ60" s="180" t="str">
        <f>IF('Mantenimiento 2'!F16=0,"",'Mantenimiento 2'!F16)</f>
        <v/>
      </c>
      <c r="AK60" s="180" t="str">
        <f>IF('Mantenimiento 2'!G16=0,"",'Mantenimiento 2'!G16)</f>
        <v/>
      </c>
      <c r="AL60" s="180" t="str">
        <f>IF('Mantenimiento 2'!H16=0,"",'Mantenimiento 2'!H16)</f>
        <v>X</v>
      </c>
      <c r="AM60" s="180" t="str">
        <f>IF('Mantenimiento 2'!I16=0,"",'Mantenimiento 2'!I16)</f>
        <v/>
      </c>
      <c r="AN60" s="1">
        <f t="shared" si="7"/>
        <v>0</v>
      </c>
      <c r="AO60" s="97">
        <f t="shared" si="8"/>
        <v>1.4999999999999999E-2</v>
      </c>
      <c r="AQ60" s="177" t="b">
        <f t="shared" si="3"/>
        <v>1</v>
      </c>
      <c r="AR60" s="177" t="b">
        <f t="shared" si="4"/>
        <v>1</v>
      </c>
      <c r="AS60" s="177" t="b">
        <f t="shared" si="5"/>
        <v>0</v>
      </c>
      <c r="AT60" s="177" t="b">
        <f t="shared" si="6"/>
        <v>1</v>
      </c>
    </row>
    <row r="61" spans="1:46" ht="45.75" customHeight="1" x14ac:dyDescent="0.45">
      <c r="A61" s="157">
        <v>52</v>
      </c>
      <c r="B61" s="137" t="s">
        <v>126</v>
      </c>
      <c r="C61" s="114" t="s">
        <v>89</v>
      </c>
      <c r="D61" s="115" t="s">
        <v>47</v>
      </c>
      <c r="E61" s="126" t="s">
        <v>129</v>
      </c>
      <c r="F61" s="117">
        <v>0.02</v>
      </c>
      <c r="G61" s="118" t="str">
        <f>Mantenimiento!F12</f>
        <v>Mais que cumpre</v>
      </c>
      <c r="H61" s="121">
        <f>Mantenimiento!G12</f>
        <v>1.7000000000000001E-2</v>
      </c>
      <c r="I61" s="184">
        <f>Mantenimiento!H12</f>
        <v>3</v>
      </c>
      <c r="J61" s="184">
        <f>Mantenimiento!I12</f>
        <v>3</v>
      </c>
      <c r="K61" s="184">
        <f>Mantenimiento!J12</f>
        <v>3</v>
      </c>
      <c r="L61" s="184">
        <f>Mantenimiento!K12</f>
        <v>2</v>
      </c>
      <c r="M61" s="118" t="str">
        <f>Mantenimiento!L12</f>
        <v>Melhor Prática</v>
      </c>
      <c r="N61" s="121">
        <f>Mantenimiento!M12</f>
        <v>0.02</v>
      </c>
      <c r="O61" s="118">
        <f>Mantenimiento!N12</f>
        <v>0.85000000000000009</v>
      </c>
      <c r="P61" s="118" t="str">
        <f>Mantenimiento!O12</f>
        <v>-</v>
      </c>
      <c r="Q61" s="118" t="str">
        <f>Mantenimiento!P12</f>
        <v>-</v>
      </c>
      <c r="R61" s="118" t="str">
        <f>Mantenimiento!Q12</f>
        <v>-</v>
      </c>
      <c r="S61" s="118" t="str">
        <f>Mantenimiento!R12</f>
        <v>-</v>
      </c>
      <c r="T61" s="185">
        <f>Mantenimiento!S12</f>
        <v>3</v>
      </c>
      <c r="U61" s="118" t="str">
        <f>Mantenimiento!T12</f>
        <v>Baja</v>
      </c>
      <c r="V61" s="155" t="str">
        <f>IF(Mantenimiento!U12=0.5,"",Mantenimiento!U12)</f>
        <v/>
      </c>
      <c r="W61" s="155" t="str">
        <f>IF(Mantenimiento!V12=0.5,"",Mantenimiento!V12)</f>
        <v/>
      </c>
      <c r="X61" s="155">
        <f>IF(Mantenimiento!W12=0.5,"",Mantenimiento!W12)</f>
        <v>1</v>
      </c>
      <c r="Y61" s="155">
        <f>IF(Mantenimiento!X12=0.5,"",Mantenimiento!X12)</f>
        <v>1</v>
      </c>
      <c r="Z61" s="155">
        <f>IF(Mantenimiento!Y12=0.5,"",Mantenimiento!Y12)</f>
        <v>1</v>
      </c>
      <c r="AA61" s="123" t="str">
        <f>Mantenimiento!Z12</f>
        <v>À Tempo</v>
      </c>
      <c r="AB61" s="118" t="str">
        <f>Mantenimiento!AA12</f>
        <v/>
      </c>
      <c r="AC61" s="121">
        <f>Mantenimiento!AB12</f>
        <v>0</v>
      </c>
      <c r="AD61" s="118">
        <f>Mantenimiento!AC12</f>
        <v>0</v>
      </c>
      <c r="AE61" s="153" t="str">
        <f>Mantenimiento!AD12</f>
        <v/>
      </c>
      <c r="AF61" s="153" t="str">
        <f>Mantenimiento!AE12</f>
        <v/>
      </c>
      <c r="AG61" s="153" t="str">
        <f>Mantenimiento!AF12</f>
        <v/>
      </c>
      <c r="AH61" s="153" t="str">
        <f>Mantenimiento!AG12</f>
        <v/>
      </c>
      <c r="AI61" s="180" t="str">
        <f>IF('Mantenimiento 3'!E16=0,"",'Mantenimiento 3'!E16)</f>
        <v>NBC</v>
      </c>
      <c r="AJ61" s="180" t="str">
        <f>IF('Mantenimiento 3'!F16=0,"",'Mantenimiento 3'!F16)</f>
        <v/>
      </c>
      <c r="AK61" s="180" t="str">
        <f>IF('Mantenimiento 3'!G16=0,"",'Mantenimiento 3'!G16)</f>
        <v/>
      </c>
      <c r="AL61" s="180" t="str">
        <f>IF('Mantenimiento 3'!H16=0,"",'Mantenimiento 3'!H16)</f>
        <v/>
      </c>
      <c r="AM61" s="180" t="str">
        <f>IF('Mantenimiento 3'!I16=0,"",'Mantenimiento 3'!I16)</f>
        <v/>
      </c>
      <c r="AN61" s="1">
        <f t="shared" si="7"/>
        <v>0</v>
      </c>
      <c r="AO61" s="97">
        <f t="shared" si="8"/>
        <v>2.9999999999999992E-3</v>
      </c>
      <c r="AQ61" s="177" t="b">
        <f t="shared" si="3"/>
        <v>1</v>
      </c>
      <c r="AR61" s="177" t="b">
        <f t="shared" si="4"/>
        <v>1</v>
      </c>
      <c r="AS61" s="177" t="b">
        <f t="shared" si="5"/>
        <v>1</v>
      </c>
      <c r="AT61" s="177" t="b">
        <f t="shared" si="6"/>
        <v>1</v>
      </c>
    </row>
    <row r="62" spans="1:46" ht="45.75" customHeight="1" x14ac:dyDescent="0.45">
      <c r="A62" s="157">
        <v>53</v>
      </c>
      <c r="B62" s="137" t="s">
        <v>126</v>
      </c>
      <c r="C62" s="114" t="s">
        <v>89</v>
      </c>
      <c r="D62" s="115" t="s">
        <v>49</v>
      </c>
      <c r="E62" s="126" t="s">
        <v>130</v>
      </c>
      <c r="F62" s="117">
        <v>0.02</v>
      </c>
      <c r="G62" s="118" t="str">
        <f>Mantenimiento!F13</f>
        <v>Não cumpre</v>
      </c>
      <c r="H62" s="121">
        <f>Mantenimiento!G13</f>
        <v>0</v>
      </c>
      <c r="I62" s="184">
        <f>Mantenimiento!H13</f>
        <v>2</v>
      </c>
      <c r="J62" s="184">
        <f>Mantenimiento!I13</f>
        <v>3</v>
      </c>
      <c r="K62" s="184">
        <f>Mantenimiento!J13</f>
        <v>2</v>
      </c>
      <c r="L62" s="184" t="str">
        <f>Mantenimiento!K13</f>
        <v/>
      </c>
      <c r="M62" s="118" t="str">
        <f>Mantenimiento!L13</f>
        <v>Mais que Cumpre</v>
      </c>
      <c r="N62" s="121">
        <f>Mantenimiento!M13</f>
        <v>1.7000000000000001E-2</v>
      </c>
      <c r="O62" s="118">
        <f>Mantenimiento!N13</f>
        <v>0</v>
      </c>
      <c r="P62" s="118" t="str">
        <f>Mantenimiento!O13</f>
        <v>-</v>
      </c>
      <c r="Q62" s="118" t="str">
        <f>Mantenimiento!P13</f>
        <v>-</v>
      </c>
      <c r="R62" s="118" t="str">
        <f>Mantenimiento!Q13</f>
        <v>-</v>
      </c>
      <c r="S62" s="118" t="str">
        <f>Mantenimiento!R13</f>
        <v>-</v>
      </c>
      <c r="T62" s="185">
        <f>Mantenimiento!S13</f>
        <v>3</v>
      </c>
      <c r="U62" s="118" t="str">
        <f>Mantenimiento!T13</f>
        <v>Baja</v>
      </c>
      <c r="V62" s="155" t="str">
        <f>IF(Mantenimiento!U13=0.5,"",Mantenimiento!U13)</f>
        <v/>
      </c>
      <c r="W62" s="155" t="str">
        <f>IF(Mantenimiento!V13=0.5,"",Mantenimiento!V13)</f>
        <v/>
      </c>
      <c r="X62" s="155">
        <f>IF(Mantenimiento!W13=0.5,"",Mantenimiento!W13)</f>
        <v>1</v>
      </c>
      <c r="Y62" s="155">
        <f>IF(Mantenimiento!X13=0.5,"",Mantenimiento!X13)</f>
        <v>1</v>
      </c>
      <c r="Z62" s="155">
        <f>IF(Mantenimiento!Y13=0.5,"",Mantenimiento!Y13)</f>
        <v>1</v>
      </c>
      <c r="AA62" s="123" t="str">
        <f>Mantenimiento!Z13</f>
        <v>À Tempo</v>
      </c>
      <c r="AB62" s="118" t="str">
        <f>Mantenimiento!AA13</f>
        <v>Mais que cumpre</v>
      </c>
      <c r="AC62" s="121">
        <f>Mantenimiento!AB13</f>
        <v>1.7000000000000001E-2</v>
      </c>
      <c r="AD62" s="118">
        <f>Mantenimiento!AC13</f>
        <v>1</v>
      </c>
      <c r="AE62" s="153">
        <f>Mantenimiento!AD13</f>
        <v>3</v>
      </c>
      <c r="AF62" s="153">
        <f>Mantenimiento!AE13</f>
        <v>3</v>
      </c>
      <c r="AG62" s="153">
        <f>Mantenimiento!AF13</f>
        <v>3</v>
      </c>
      <c r="AH62" s="153" t="str">
        <f>Mantenimiento!AG13</f>
        <v/>
      </c>
      <c r="AI62" s="180" t="str">
        <f>IF('Mantenimiento 4'!E16=0,"",'Mantenimiento 4'!E16)</f>
        <v>NBC</v>
      </c>
      <c r="AJ62" s="180" t="str">
        <f>IF('Mantenimiento 4'!F16=0,"",'Mantenimiento 4'!F16)</f>
        <v/>
      </c>
      <c r="AK62" s="180" t="str">
        <f>IF('Mantenimiento 4'!G16=0,"",'Mantenimiento 4'!G16)</f>
        <v/>
      </c>
      <c r="AL62" s="180" t="str">
        <f>IF('Mantenimiento 4'!H16=0,"",'Mantenimiento 4'!H16)</f>
        <v/>
      </c>
      <c r="AM62" s="180" t="str">
        <f>IF('Mantenimiento 4'!I16=0,"",'Mantenimiento 4'!I16)</f>
        <v/>
      </c>
      <c r="AN62" s="1">
        <f t="shared" si="7"/>
        <v>1.7000000000000001E-2</v>
      </c>
      <c r="AO62" s="97">
        <f t="shared" si="8"/>
        <v>1.7000000000000001E-2</v>
      </c>
      <c r="AQ62" s="177" t="b">
        <f t="shared" si="3"/>
        <v>1</v>
      </c>
      <c r="AR62" s="177" t="b">
        <f t="shared" si="4"/>
        <v>1</v>
      </c>
      <c r="AS62" s="177" t="b">
        <f t="shared" si="5"/>
        <v>1</v>
      </c>
      <c r="AT62" s="177" t="b">
        <f t="shared" si="6"/>
        <v>1</v>
      </c>
    </row>
    <row r="63" spans="1:46" ht="45.75" customHeight="1" x14ac:dyDescent="0.45">
      <c r="A63" s="157">
        <v>54</v>
      </c>
      <c r="B63" s="137" t="s">
        <v>126</v>
      </c>
      <c r="C63" s="114" t="s">
        <v>131</v>
      </c>
      <c r="D63" s="115" t="s">
        <v>52</v>
      </c>
      <c r="E63" s="126" t="s">
        <v>132</v>
      </c>
      <c r="F63" s="117">
        <v>0.02</v>
      </c>
      <c r="G63" s="118" t="str">
        <f>Mantenimiento!F14</f>
        <v>Não cumpre</v>
      </c>
      <c r="H63" s="121">
        <f>Mantenimiento!G14</f>
        <v>0</v>
      </c>
      <c r="I63" s="184">
        <f>Mantenimiento!H14</f>
        <v>2</v>
      </c>
      <c r="J63" s="184">
        <f>Mantenimiento!I14</f>
        <v>2</v>
      </c>
      <c r="K63" s="184">
        <f>Mantenimiento!J14</f>
        <v>2</v>
      </c>
      <c r="L63" s="184" t="str">
        <f>Mantenimiento!K14</f>
        <v/>
      </c>
      <c r="M63" s="118" t="str">
        <f>Mantenimiento!L14</f>
        <v>Mais que Cumpre</v>
      </c>
      <c r="N63" s="121">
        <f>Mantenimiento!M14</f>
        <v>1.7000000000000001E-2</v>
      </c>
      <c r="O63" s="118">
        <f>Mantenimiento!N14</f>
        <v>0</v>
      </c>
      <c r="P63" s="118" t="str">
        <f>Mantenimiento!O14</f>
        <v>-</v>
      </c>
      <c r="Q63" s="118" t="str">
        <f>Mantenimiento!P14</f>
        <v>D</v>
      </c>
      <c r="R63" s="118" t="str">
        <f>Mantenimiento!Q14</f>
        <v>D</v>
      </c>
      <c r="S63" s="118" t="str">
        <f>Mantenimiento!R14</f>
        <v>-</v>
      </c>
      <c r="T63" s="185">
        <f>Mantenimiento!S14</f>
        <v>3</v>
      </c>
      <c r="U63" s="118" t="str">
        <f>Mantenimiento!T14</f>
        <v>Alta</v>
      </c>
      <c r="V63" s="155" t="str">
        <f>IF(Mantenimiento!U14=0.5,"",Mantenimiento!U14)</f>
        <v/>
      </c>
      <c r="W63" s="155" t="str">
        <f>IF(Mantenimiento!V14=0.5,"",Mantenimiento!V14)</f>
        <v/>
      </c>
      <c r="X63" s="155">
        <f>IF(Mantenimiento!W14=0.5,"",Mantenimiento!W14)</f>
        <v>1</v>
      </c>
      <c r="Y63" s="155">
        <f>IF(Mantenimiento!X14=0.5,"",Mantenimiento!X14)</f>
        <v>1</v>
      </c>
      <c r="Z63" s="155">
        <f>IF(Mantenimiento!Y14=0.5,"",Mantenimiento!Y14)</f>
        <v>1</v>
      </c>
      <c r="AA63" s="123" t="str">
        <f>Mantenimiento!Z14</f>
        <v>À Tempo</v>
      </c>
      <c r="AB63" s="118" t="str">
        <f>Mantenimiento!AA14</f>
        <v>Cumpre</v>
      </c>
      <c r="AC63" s="121">
        <f>Mantenimiento!AB14</f>
        <v>1.3999999999999999E-2</v>
      </c>
      <c r="AD63" s="118">
        <f>Mantenimiento!AC14</f>
        <v>0.82352941176470573</v>
      </c>
      <c r="AE63" s="153">
        <f>Mantenimiento!AD14</f>
        <v>3</v>
      </c>
      <c r="AF63" s="153">
        <f>Mantenimiento!AE14</f>
        <v>3</v>
      </c>
      <c r="AG63" s="153" t="str">
        <f>Mantenimiento!AF14</f>
        <v/>
      </c>
      <c r="AH63" s="153" t="str">
        <f>Mantenimiento!AG14</f>
        <v/>
      </c>
      <c r="AI63" s="180" t="str">
        <f>IF('Mantenimiento 5'!E16=0,"",'Mantenimiento 5'!E16)</f>
        <v>NBC</v>
      </c>
      <c r="AJ63" s="180" t="str">
        <f>IF('Mantenimiento 5'!F16=0,"",'Mantenimiento 5'!F16)</f>
        <v/>
      </c>
      <c r="AK63" s="180" t="str">
        <f>IF('Mantenimiento 5'!G16=0,"",'Mantenimiento 5'!G16)</f>
        <v/>
      </c>
      <c r="AL63" s="180" t="str">
        <f>IF('Mantenimiento 5'!H16=0,"",'Mantenimiento 5'!H16)</f>
        <v/>
      </c>
      <c r="AM63" s="180" t="str">
        <f>IF('Mantenimiento 5'!I16=0,"",'Mantenimiento 5'!I16)</f>
        <v/>
      </c>
      <c r="AN63" s="1">
        <f t="shared" si="7"/>
        <v>1.3999999999999999E-2</v>
      </c>
      <c r="AO63" s="97">
        <f t="shared" si="8"/>
        <v>1.7000000000000001E-2</v>
      </c>
      <c r="AQ63" s="177" t="b">
        <f t="shared" si="3"/>
        <v>1</v>
      </c>
      <c r="AR63" s="177" t="b">
        <f t="shared" si="4"/>
        <v>1</v>
      </c>
      <c r="AS63" s="177" t="b">
        <f t="shared" si="5"/>
        <v>1</v>
      </c>
      <c r="AT63" s="177" t="b">
        <f t="shared" si="6"/>
        <v>1</v>
      </c>
    </row>
    <row r="64" spans="1:46" ht="45.75" customHeight="1" x14ac:dyDescent="0.45">
      <c r="A64" s="157">
        <v>55</v>
      </c>
      <c r="B64" s="137" t="s">
        <v>126</v>
      </c>
      <c r="C64" s="114" t="s">
        <v>131</v>
      </c>
      <c r="D64" s="115" t="s">
        <v>54</v>
      </c>
      <c r="E64" s="126" t="s">
        <v>133</v>
      </c>
      <c r="F64" s="117">
        <v>0.02</v>
      </c>
      <c r="G64" s="118" t="str">
        <f>Mantenimiento!F15</f>
        <v>Cumpre</v>
      </c>
      <c r="H64" s="121">
        <f>Mantenimiento!G15</f>
        <v>1.3999999999999999E-2</v>
      </c>
      <c r="I64" s="184">
        <f>Mantenimiento!H15</f>
        <v>3</v>
      </c>
      <c r="J64" s="184">
        <f>Mantenimiento!I15</f>
        <v>3</v>
      </c>
      <c r="K64" s="184" t="str">
        <f>Mantenimiento!J15</f>
        <v/>
      </c>
      <c r="L64" s="184" t="str">
        <f>Mantenimiento!K15</f>
        <v/>
      </c>
      <c r="M64" s="118" t="str">
        <f>Mantenimiento!L15</f>
        <v>Mais que Cumpre</v>
      </c>
      <c r="N64" s="121">
        <f>Mantenimiento!M15</f>
        <v>1.7000000000000001E-2</v>
      </c>
      <c r="O64" s="118">
        <f>Mantenimiento!N15</f>
        <v>0.82352941176470573</v>
      </c>
      <c r="P64" s="118" t="str">
        <f>Mantenimiento!O15</f>
        <v>-</v>
      </c>
      <c r="Q64" s="118" t="str">
        <f>Mantenimiento!P15</f>
        <v>D</v>
      </c>
      <c r="R64" s="118" t="str">
        <f>Mantenimiento!Q15</f>
        <v>D</v>
      </c>
      <c r="S64" s="118" t="str">
        <f>Mantenimiento!R15</f>
        <v>D</v>
      </c>
      <c r="T64" s="185">
        <f>Mantenimiento!S15</f>
        <v>3</v>
      </c>
      <c r="U64" s="118" t="str">
        <f>Mantenimiento!T15</f>
        <v>Baja</v>
      </c>
      <c r="V64" s="155" t="str">
        <f>IF(Mantenimiento!U15=0.5,"",Mantenimiento!U15)</f>
        <v/>
      </c>
      <c r="W64" s="155" t="str">
        <f>IF(Mantenimiento!V15=0.5,"",Mantenimiento!V15)</f>
        <v/>
      </c>
      <c r="X64" s="155">
        <f>IF(Mantenimiento!W15=0.5,"",Mantenimiento!W15)</f>
        <v>1</v>
      </c>
      <c r="Y64" s="155">
        <f>IF(Mantenimiento!X15=0.5,"",Mantenimiento!X15)</f>
        <v>1</v>
      </c>
      <c r="Z64" s="155">
        <f>IF(Mantenimiento!Y15=0.5,"",Mantenimiento!Y15)</f>
        <v>1</v>
      </c>
      <c r="AA64" s="123" t="str">
        <f>Mantenimiento!Z15</f>
        <v>À Tempo</v>
      </c>
      <c r="AB64" s="118" t="str">
        <f>Mantenimiento!AA15</f>
        <v>Melhor Pratica</v>
      </c>
      <c r="AC64" s="121">
        <f>Mantenimiento!AB15</f>
        <v>0.02</v>
      </c>
      <c r="AD64" s="118">
        <f>Mantenimiento!AC15</f>
        <v>1.1764705882352942</v>
      </c>
      <c r="AE64" s="153">
        <f>Mantenimiento!AD15</f>
        <v>3</v>
      </c>
      <c r="AF64" s="153">
        <f>Mantenimiento!AE15</f>
        <v>3</v>
      </c>
      <c r="AG64" s="153">
        <f>Mantenimiento!AF15</f>
        <v>3</v>
      </c>
      <c r="AH64" s="153">
        <f>Mantenimiento!AG15</f>
        <v>3</v>
      </c>
      <c r="AI64" s="180" t="str">
        <f>IF('Mantenimiento 6'!E16=0,"",'Mantenimiento 6'!E16)</f>
        <v>BC</v>
      </c>
      <c r="AJ64" s="180" t="str">
        <f>IF('Mantenimiento 6'!F16=0,"",'Mantenimiento 6'!F16)</f>
        <v>X</v>
      </c>
      <c r="AK64" s="180" t="str">
        <f>IF('Mantenimiento 6'!G16=0,"",'Mantenimiento 6'!G16)</f>
        <v>X</v>
      </c>
      <c r="AL64" s="180" t="str">
        <f>IF('Mantenimiento 6'!H16=0,"",'Mantenimiento 6'!H16)</f>
        <v/>
      </c>
      <c r="AM64" s="180" t="str">
        <f>IF('Mantenimiento 6'!I16=0,"",'Mantenimiento 6'!I16)</f>
        <v/>
      </c>
      <c r="AN64" s="1">
        <f t="shared" si="7"/>
        <v>6.0000000000000019E-3</v>
      </c>
      <c r="AO64" s="97">
        <f t="shared" si="8"/>
        <v>3.0000000000000027E-3</v>
      </c>
      <c r="AQ64" s="177" t="b">
        <f t="shared" si="3"/>
        <v>1</v>
      </c>
      <c r="AR64" s="177" t="b">
        <f t="shared" si="4"/>
        <v>1</v>
      </c>
      <c r="AS64" s="177" t="b">
        <f t="shared" si="5"/>
        <v>1</v>
      </c>
      <c r="AT64" s="177" t="b">
        <f t="shared" si="6"/>
        <v>1</v>
      </c>
    </row>
    <row r="65" spans="1:46" ht="45.75" customHeight="1" x14ac:dyDescent="0.45">
      <c r="A65" s="157">
        <v>56</v>
      </c>
      <c r="B65" s="137" t="s">
        <v>126</v>
      </c>
      <c r="C65" s="114" t="s">
        <v>134</v>
      </c>
      <c r="D65" s="115" t="s">
        <v>57</v>
      </c>
      <c r="E65" s="126" t="s">
        <v>135</v>
      </c>
      <c r="F65" s="117">
        <v>2.5000000000000001E-2</v>
      </c>
      <c r="G65" s="118" t="str">
        <f>Mantenimiento!F16</f>
        <v>Parcial</v>
      </c>
      <c r="H65" s="121">
        <f>Mantenimiento!G16</f>
        <v>1.0000000000000002E-2</v>
      </c>
      <c r="I65" s="184">
        <f>Mantenimiento!H16</f>
        <v>3</v>
      </c>
      <c r="J65" s="184" t="str">
        <f>Mantenimiento!I16</f>
        <v/>
      </c>
      <c r="K65" s="184" t="str">
        <f>Mantenimiento!J16</f>
        <v/>
      </c>
      <c r="L65" s="184" t="str">
        <f>Mantenimiento!K16</f>
        <v/>
      </c>
      <c r="M65" s="118" t="str">
        <f>Mantenimiento!L16</f>
        <v>Cumpre</v>
      </c>
      <c r="N65" s="121">
        <f>Mantenimiento!M16</f>
        <v>1.7499999999999998E-2</v>
      </c>
      <c r="O65" s="118">
        <f>Mantenimiento!N16</f>
        <v>0.57142857142857162</v>
      </c>
      <c r="P65" s="118" t="str">
        <f>Mantenimiento!O16</f>
        <v>D</v>
      </c>
      <c r="Q65" s="118" t="str">
        <f>Mantenimiento!P16</f>
        <v>D</v>
      </c>
      <c r="R65" s="118" t="str">
        <f>Mantenimiento!Q16</f>
        <v>D</v>
      </c>
      <c r="S65" s="118" t="str">
        <f>Mantenimiento!R16</f>
        <v>D</v>
      </c>
      <c r="T65" s="185">
        <f>Mantenimiento!S16</f>
        <v>2</v>
      </c>
      <c r="U65" s="118" t="str">
        <f>Mantenimiento!T16</f>
        <v>Alta</v>
      </c>
      <c r="V65" s="155" t="str">
        <f>IF(Mantenimiento!U16=0.5,"",Mantenimiento!U16)</f>
        <v/>
      </c>
      <c r="W65" s="155" t="str">
        <f>IF(Mantenimiento!V16=0.5,"",Mantenimiento!V16)</f>
        <v/>
      </c>
      <c r="X65" s="155" t="str">
        <f>IF(Mantenimiento!W16=0.5,"",Mantenimiento!W16)</f>
        <v/>
      </c>
      <c r="Y65" s="155" t="str">
        <f>IF(Mantenimiento!X16=0.5,"",Mantenimiento!X16)</f>
        <v/>
      </c>
      <c r="Z65" s="155" t="str">
        <f>IF(Mantenimiento!Y16=0.5,"",Mantenimiento!Y16)</f>
        <v/>
      </c>
      <c r="AA65" s="123" t="str">
        <f>Mantenimiento!Z16</f>
        <v>À Tempo</v>
      </c>
      <c r="AB65" s="118" t="str">
        <f>Mantenimiento!AA16</f>
        <v>Mais que cumpre</v>
      </c>
      <c r="AC65" s="121">
        <f>Mantenimiento!AB16</f>
        <v>2.1250000000000002E-2</v>
      </c>
      <c r="AD65" s="118">
        <f>Mantenimiento!AC16</f>
        <v>1.2142857142857144</v>
      </c>
      <c r="AE65" s="184">
        <f>Mantenimiento!AD16</f>
        <v>3</v>
      </c>
      <c r="AF65" s="184">
        <f>Mantenimiento!AE16</f>
        <v>3</v>
      </c>
      <c r="AG65" s="184">
        <f>Mantenimiento!AF16</f>
        <v>3</v>
      </c>
      <c r="AH65" s="184" t="str">
        <f>Mantenimiento!AG16</f>
        <v/>
      </c>
      <c r="AI65" s="180" t="str">
        <f>IF('Mantenimiento 7'!E16=0,"",'Mantenimiento 7'!E16)</f>
        <v>NBC</v>
      </c>
      <c r="AJ65" s="180" t="str">
        <f>IF('Mantenimiento 7'!F16=0,"",'Mantenimiento 7'!F16)</f>
        <v/>
      </c>
      <c r="AK65" s="180" t="str">
        <f>IF('Mantenimiento 7'!G16=0,"",'Mantenimiento 7'!G16)</f>
        <v/>
      </c>
      <c r="AL65" s="180" t="str">
        <f>IF('Mantenimiento 7'!H16=0,"",'Mantenimiento 7'!H16)</f>
        <v/>
      </c>
      <c r="AM65" s="180" t="str">
        <f>IF('Mantenimiento 7'!I16=0,"",'Mantenimiento 7'!I16)</f>
        <v/>
      </c>
      <c r="AN65" s="1">
        <f t="shared" si="7"/>
        <v>1.125E-2</v>
      </c>
      <c r="AO65" s="97">
        <f t="shared" si="8"/>
        <v>7.4999999999999963E-3</v>
      </c>
      <c r="AQ65" s="177" t="b">
        <f t="shared" si="3"/>
        <v>1</v>
      </c>
      <c r="AR65" s="177" t="b">
        <f t="shared" si="4"/>
        <v>1</v>
      </c>
      <c r="AS65" s="177" t="b">
        <f t="shared" si="5"/>
        <v>1</v>
      </c>
      <c r="AT65" s="177" t="b">
        <f t="shared" si="6"/>
        <v>1</v>
      </c>
    </row>
    <row r="66" spans="1:46" ht="45.75" customHeight="1" x14ac:dyDescent="0.45">
      <c r="A66" s="157">
        <v>57</v>
      </c>
      <c r="B66" s="137" t="s">
        <v>126</v>
      </c>
      <c r="C66" s="114" t="s">
        <v>136</v>
      </c>
      <c r="D66" s="115" t="s">
        <v>59</v>
      </c>
      <c r="E66" s="126" t="s">
        <v>137</v>
      </c>
      <c r="F66" s="117">
        <v>0.02</v>
      </c>
      <c r="G66" s="118" t="str">
        <f>Mantenimiento!F17</f>
        <v>Cumpre</v>
      </c>
      <c r="H66" s="121">
        <f>Mantenimiento!G17</f>
        <v>1.3999999999999999E-2</v>
      </c>
      <c r="I66" s="184">
        <f>Mantenimiento!H17</f>
        <v>3</v>
      </c>
      <c r="J66" s="184">
        <f>Mantenimiento!I17</f>
        <v>3</v>
      </c>
      <c r="K66" s="184" t="str">
        <f>Mantenimiento!J17</f>
        <v/>
      </c>
      <c r="L66" s="184" t="str">
        <f>Mantenimiento!K17</f>
        <v/>
      </c>
      <c r="M66" s="118" t="str">
        <f>Mantenimiento!L17</f>
        <v>Mais que Cumpre</v>
      </c>
      <c r="N66" s="121">
        <f>Mantenimiento!M17</f>
        <v>1.7000000000000001E-2</v>
      </c>
      <c r="O66" s="118">
        <f>Mantenimiento!N17</f>
        <v>0.82352941176470573</v>
      </c>
      <c r="P66" s="118" t="str">
        <f>Mantenimiento!O17</f>
        <v>-</v>
      </c>
      <c r="Q66" s="118" t="str">
        <f>Mantenimiento!P17</f>
        <v>D</v>
      </c>
      <c r="R66" s="118" t="str">
        <f>Mantenimiento!Q17</f>
        <v>D</v>
      </c>
      <c r="S66" s="118" t="str">
        <f>Mantenimiento!R17</f>
        <v>D</v>
      </c>
      <c r="T66" s="185">
        <f>Mantenimiento!S17</f>
        <v>3</v>
      </c>
      <c r="U66" s="118" t="str">
        <f>Mantenimiento!T17</f>
        <v>Baja</v>
      </c>
      <c r="V66" s="155" t="str">
        <f>IF(Mantenimiento!U17=0.5,"",Mantenimiento!U17)</f>
        <v/>
      </c>
      <c r="W66" s="155" t="str">
        <f>IF(Mantenimiento!V17=0.5,"",Mantenimiento!V17)</f>
        <v/>
      </c>
      <c r="X66" s="155">
        <f>IF(Mantenimiento!W17=0.5,"",Mantenimiento!W17)</f>
        <v>1</v>
      </c>
      <c r="Y66" s="155">
        <f>IF(Mantenimiento!X17=0.5,"",Mantenimiento!X17)</f>
        <v>1</v>
      </c>
      <c r="Z66" s="155">
        <f>IF(Mantenimiento!Y17=0.5,"",Mantenimiento!Y17)</f>
        <v>1</v>
      </c>
      <c r="AA66" s="123" t="str">
        <f>Mantenimiento!Z17</f>
        <v>À Tempo</v>
      </c>
      <c r="AB66" s="118" t="str">
        <f>Mantenimiento!AA17</f>
        <v>Mais que cumpre</v>
      </c>
      <c r="AC66" s="121">
        <f>Mantenimiento!AB17</f>
        <v>1.7000000000000001E-2</v>
      </c>
      <c r="AD66" s="118">
        <f>Mantenimiento!AC17</f>
        <v>1</v>
      </c>
      <c r="AE66" s="153">
        <f>Mantenimiento!AD17</f>
        <v>3</v>
      </c>
      <c r="AF66" s="153">
        <f>Mantenimiento!AE17</f>
        <v>3</v>
      </c>
      <c r="AG66" s="153">
        <f>Mantenimiento!AF17</f>
        <v>3</v>
      </c>
      <c r="AH66" s="153" t="str">
        <f>Mantenimiento!AG17</f>
        <v/>
      </c>
      <c r="AI66" s="180" t="str">
        <f>IF('Mantenimiento 8'!E16=0,"",'Mantenimiento 8'!E16)</f>
        <v>BC</v>
      </c>
      <c r="AJ66" s="180" t="str">
        <f>IF('Mantenimiento 8'!F16=0,"",'Mantenimiento 8'!F16)</f>
        <v>X</v>
      </c>
      <c r="AK66" s="180" t="str">
        <f>IF('Mantenimiento 8'!G16=0,"",'Mantenimiento 8'!G16)</f>
        <v>X</v>
      </c>
      <c r="AL66" s="180" t="str">
        <f>IF('Mantenimiento 8'!H16=0,"",'Mantenimiento 8'!H16)</f>
        <v>X</v>
      </c>
      <c r="AM66" s="180" t="str">
        <f>IF('Mantenimiento 8'!I16=0,"",'Mantenimiento 8'!I16)</f>
        <v/>
      </c>
      <c r="AN66" s="1">
        <f t="shared" si="7"/>
        <v>3.0000000000000027E-3</v>
      </c>
      <c r="AO66" s="97">
        <f t="shared" si="8"/>
        <v>3.0000000000000027E-3</v>
      </c>
      <c r="AQ66" s="177" t="b">
        <f t="shared" si="3"/>
        <v>1</v>
      </c>
      <c r="AR66" s="177" t="b">
        <f t="shared" si="4"/>
        <v>1</v>
      </c>
      <c r="AS66" s="177" t="b">
        <f t="shared" si="5"/>
        <v>1</v>
      </c>
      <c r="AT66" s="177" t="b">
        <f t="shared" si="6"/>
        <v>1</v>
      </c>
    </row>
    <row r="67" spans="1:46" ht="45.75" customHeight="1" x14ac:dyDescent="0.45">
      <c r="A67" s="157">
        <v>58</v>
      </c>
      <c r="B67" s="137" t="s">
        <v>126</v>
      </c>
      <c r="C67" s="114" t="s">
        <v>63</v>
      </c>
      <c r="D67" s="115" t="s">
        <v>61</v>
      </c>
      <c r="E67" s="126" t="s">
        <v>138</v>
      </c>
      <c r="F67" s="117">
        <v>1.4999999999999999E-2</v>
      </c>
      <c r="G67" s="118" t="str">
        <f>Mantenimiento!F18</f>
        <v>Parcial</v>
      </c>
      <c r="H67" s="121">
        <f>Mantenimiento!G18</f>
        <v>6.0000000000000001E-3</v>
      </c>
      <c r="I67" s="153">
        <f>Mantenimiento!H18</f>
        <v>3</v>
      </c>
      <c r="J67" s="153" t="str">
        <f>Mantenimiento!I18</f>
        <v/>
      </c>
      <c r="K67" s="153" t="str">
        <f>Mantenimiento!J18</f>
        <v/>
      </c>
      <c r="L67" s="153" t="str">
        <f>Mantenimiento!K18</f>
        <v/>
      </c>
      <c r="M67" s="118" t="str">
        <f>Mantenimiento!L18</f>
        <v>Cumpre</v>
      </c>
      <c r="N67" s="121">
        <f>Mantenimiento!M18</f>
        <v>1.0499999999999999E-2</v>
      </c>
      <c r="O67" s="118">
        <f>Mantenimiento!N18</f>
        <v>0.57142857142857151</v>
      </c>
      <c r="P67" s="118" t="str">
        <f>Mantenimiento!O18</f>
        <v>-</v>
      </c>
      <c r="Q67" s="118" t="str">
        <f>Mantenimiento!P18</f>
        <v>-</v>
      </c>
      <c r="R67" s="118" t="str">
        <f>Mantenimiento!Q18</f>
        <v>-</v>
      </c>
      <c r="S67" s="118" t="str">
        <f>Mantenimiento!R18</f>
        <v>-</v>
      </c>
      <c r="T67" s="156">
        <f>Mantenimiento!S18</f>
        <v>3</v>
      </c>
      <c r="U67" s="118" t="str">
        <f>Mantenimiento!T18</f>
        <v>Baja</v>
      </c>
      <c r="V67" s="155" t="str">
        <f>IF(Mantenimiento!U18=0.5,"",Mantenimiento!U18)</f>
        <v/>
      </c>
      <c r="W67" s="155" t="str">
        <f>IF(Mantenimiento!V18=0.5,"",Mantenimiento!V18)</f>
        <v/>
      </c>
      <c r="X67" s="155" t="str">
        <f>IF(Mantenimiento!W18=0.5,"",Mantenimiento!W18)</f>
        <v/>
      </c>
      <c r="Y67" s="155" t="str">
        <f>IF(Mantenimiento!X18=0.5,"",Mantenimiento!X18)</f>
        <v/>
      </c>
      <c r="Z67" s="155" t="str">
        <f>IF(Mantenimiento!Y18=0.5,"",Mantenimiento!Y18)</f>
        <v/>
      </c>
      <c r="AA67" s="123" t="str">
        <f>Mantenimiento!Z18</f>
        <v>À Tempo</v>
      </c>
      <c r="AB67" s="118" t="str">
        <f>Mantenimiento!AA18</f>
        <v/>
      </c>
      <c r="AC67" s="121">
        <f>Mantenimiento!AB18</f>
        <v>0</v>
      </c>
      <c r="AD67" s="118">
        <f>Mantenimiento!AC18</f>
        <v>0</v>
      </c>
      <c r="AE67" s="153" t="str">
        <f>Mantenimiento!AD18</f>
        <v/>
      </c>
      <c r="AF67" s="153" t="str">
        <f>Mantenimiento!AE18</f>
        <v/>
      </c>
      <c r="AG67" s="153" t="str">
        <f>Mantenimiento!AF18</f>
        <v/>
      </c>
      <c r="AH67" s="153" t="str">
        <f>Mantenimiento!AG18</f>
        <v/>
      </c>
      <c r="AI67" s="180" t="str">
        <f>IF('Mantenimiento 9'!E16=0,"",'Mantenimiento 9'!E16)</f>
        <v>NBC</v>
      </c>
      <c r="AJ67" s="180" t="str">
        <f>IF('Mantenimiento 9'!F16=0,"",'Mantenimiento 9'!F16)</f>
        <v/>
      </c>
      <c r="AK67" s="180" t="str">
        <f>IF('Mantenimiento 9'!G16=0,"",'Mantenimiento 9'!G16)</f>
        <v/>
      </c>
      <c r="AL67" s="180" t="str">
        <f>IF('Mantenimiento 9'!H16=0,"",'Mantenimiento 9'!H16)</f>
        <v/>
      </c>
      <c r="AM67" s="180" t="str">
        <f>IF('Mantenimiento 9'!I16=0,"",'Mantenimiento 9'!I16)</f>
        <v/>
      </c>
      <c r="AN67" s="1">
        <f t="shared" si="7"/>
        <v>0</v>
      </c>
      <c r="AO67" s="97">
        <f t="shared" si="8"/>
        <v>4.4999999999999988E-3</v>
      </c>
      <c r="AQ67" s="177" t="b">
        <f t="shared" si="3"/>
        <v>1</v>
      </c>
      <c r="AR67" s="177" t="b">
        <f t="shared" si="4"/>
        <v>1</v>
      </c>
      <c r="AS67" s="177" t="b">
        <f t="shared" si="5"/>
        <v>1</v>
      </c>
      <c r="AT67" s="177" t="b">
        <f t="shared" si="6"/>
        <v>1</v>
      </c>
    </row>
    <row r="68" spans="1:46" ht="45.75" customHeight="1" x14ac:dyDescent="0.45">
      <c r="A68" s="157">
        <v>59</v>
      </c>
      <c r="B68" s="137" t="s">
        <v>126</v>
      </c>
      <c r="C68" s="114" t="s">
        <v>66</v>
      </c>
      <c r="D68" s="115" t="s">
        <v>64</v>
      </c>
      <c r="E68" s="126" t="s">
        <v>139</v>
      </c>
      <c r="F68" s="117">
        <v>1.4999999999999999E-2</v>
      </c>
      <c r="G68" s="118" t="str">
        <f>Mantenimiento!F19</f>
        <v>Parcial</v>
      </c>
      <c r="H68" s="121">
        <f>Mantenimiento!G19</f>
        <v>6.0000000000000001E-3</v>
      </c>
      <c r="I68" s="153">
        <f>Mantenimiento!H19</f>
        <v>3</v>
      </c>
      <c r="J68" s="153">
        <f>Mantenimiento!I19</f>
        <v>1</v>
      </c>
      <c r="K68" s="153" t="str">
        <f>Mantenimiento!J19</f>
        <v/>
      </c>
      <c r="L68" s="153" t="str">
        <f>Mantenimiento!K19</f>
        <v/>
      </c>
      <c r="M68" s="118" t="str">
        <f>Mantenimiento!L19</f>
        <v>Cumpre</v>
      </c>
      <c r="N68" s="121">
        <f>Mantenimiento!M19</f>
        <v>1.0499999999999999E-2</v>
      </c>
      <c r="O68" s="118">
        <f>Mantenimiento!N19</f>
        <v>0.57142857142857151</v>
      </c>
      <c r="P68" s="118" t="str">
        <f>Mantenimiento!O19</f>
        <v>D</v>
      </c>
      <c r="Q68" s="118" t="str">
        <f>Mantenimiento!P19</f>
        <v>-</v>
      </c>
      <c r="R68" s="118" t="str">
        <f>Mantenimiento!Q19</f>
        <v>-</v>
      </c>
      <c r="S68" s="118" t="str">
        <f>Mantenimiento!R19</f>
        <v>-</v>
      </c>
      <c r="T68" s="156">
        <f>Mantenimiento!S19</f>
        <v>3</v>
      </c>
      <c r="U68" s="118" t="str">
        <f>Mantenimiento!T19</f>
        <v>Baja</v>
      </c>
      <c r="V68" s="155" t="str">
        <f>IF(Mantenimiento!U19=0.5,"",Mantenimiento!U19)</f>
        <v/>
      </c>
      <c r="W68" s="155" t="str">
        <f>IF(Mantenimiento!V19=0.5,"",Mantenimiento!V19)</f>
        <v/>
      </c>
      <c r="X68" s="155">
        <f>IF(Mantenimiento!W19=0.5,"",Mantenimiento!W19)</f>
        <v>1</v>
      </c>
      <c r="Y68" s="155">
        <f>IF(Mantenimiento!X19=0.5,"",Mantenimiento!X19)</f>
        <v>1</v>
      </c>
      <c r="Z68" s="155">
        <f>IF(Mantenimiento!Y19=0.5,"",Mantenimiento!Y19)</f>
        <v>1</v>
      </c>
      <c r="AA68" s="123" t="str">
        <f>Mantenimiento!Z19</f>
        <v>À Tempo</v>
      </c>
      <c r="AB68" s="118" t="str">
        <f>Mantenimiento!AA19</f>
        <v>Parcial</v>
      </c>
      <c r="AC68" s="121">
        <f>Mantenimiento!AB19</f>
        <v>6.0000000000000001E-3</v>
      </c>
      <c r="AD68" s="118">
        <f>Mantenimiento!AC19</f>
        <v>0.57142857142857151</v>
      </c>
      <c r="AE68" s="153">
        <f>Mantenimiento!AD19</f>
        <v>3</v>
      </c>
      <c r="AF68" s="153" t="str">
        <f>Mantenimiento!AE19</f>
        <v/>
      </c>
      <c r="AG68" s="153" t="str">
        <f>Mantenimiento!AF19</f>
        <v/>
      </c>
      <c r="AH68" s="153" t="str">
        <f>Mantenimiento!AG19</f>
        <v/>
      </c>
      <c r="AI68" s="180" t="str">
        <f>IF('Mantenimiento 10'!E16=0,"",'Mantenimiento 10'!E16)</f>
        <v>NBC</v>
      </c>
      <c r="AJ68" s="180" t="str">
        <f>IF('Mantenimiento 10'!F16=0,"",'Mantenimiento 10'!F16)</f>
        <v/>
      </c>
      <c r="AK68" s="180" t="str">
        <f>IF('Mantenimiento 10'!G16=0,"",'Mantenimiento 10'!G16)</f>
        <v/>
      </c>
      <c r="AL68" s="180" t="str">
        <f>IF('Mantenimiento 10'!H16=0,"",'Mantenimiento 10'!H16)</f>
        <v/>
      </c>
      <c r="AM68" s="180" t="str">
        <f>IF('Mantenimiento 10'!I16=0,"",'Mantenimiento 10'!I16)</f>
        <v/>
      </c>
      <c r="AN68" s="1">
        <f t="shared" si="7"/>
        <v>0</v>
      </c>
      <c r="AO68" s="97">
        <f t="shared" si="8"/>
        <v>4.4999999999999988E-3</v>
      </c>
      <c r="AQ68" s="177" t="b">
        <f t="shared" si="3"/>
        <v>1</v>
      </c>
      <c r="AR68" s="177" t="b">
        <f t="shared" si="4"/>
        <v>1</v>
      </c>
      <c r="AS68" s="177" t="b">
        <f t="shared" si="5"/>
        <v>1</v>
      </c>
      <c r="AT68" s="177" t="b">
        <f t="shared" si="6"/>
        <v>1</v>
      </c>
    </row>
    <row r="69" spans="1:46" ht="45.75" customHeight="1" x14ac:dyDescent="0.45">
      <c r="A69" s="157">
        <v>60</v>
      </c>
      <c r="B69" s="137" t="s">
        <v>140</v>
      </c>
      <c r="C69" s="114" t="s">
        <v>141</v>
      </c>
      <c r="D69" s="115" t="s">
        <v>43</v>
      </c>
      <c r="E69" s="126" t="s">
        <v>142</v>
      </c>
      <c r="F69" s="117">
        <v>0.02</v>
      </c>
      <c r="G69" s="118" t="str">
        <f>Descarte!F10</f>
        <v>Melhor Pratica</v>
      </c>
      <c r="H69" s="121">
        <f>Descarte!G10</f>
        <v>0.02</v>
      </c>
      <c r="I69" s="184">
        <f>Descarte!H10</f>
        <v>3</v>
      </c>
      <c r="J69" s="184">
        <f>Descarte!I10</f>
        <v>3</v>
      </c>
      <c r="K69" s="184">
        <f>Descarte!J10</f>
        <v>3</v>
      </c>
      <c r="L69" s="184">
        <f>Descarte!K10</f>
        <v>3</v>
      </c>
      <c r="M69" s="118" t="str">
        <f>Descarte!L10</f>
        <v>Melhor Prática</v>
      </c>
      <c r="N69" s="121">
        <f>Descarte!M10</f>
        <v>0</v>
      </c>
      <c r="O69" s="118" t="str">
        <f>Descarte!N10</f>
        <v/>
      </c>
      <c r="P69" s="118" t="str">
        <f>Descarte!O10</f>
        <v>-</v>
      </c>
      <c r="Q69" s="118" t="str">
        <f>Descarte!P10</f>
        <v>-</v>
      </c>
      <c r="R69" s="118" t="str">
        <f>Descarte!Q10</f>
        <v>D</v>
      </c>
      <c r="S69" s="118" t="str">
        <f>Descarte!R10</f>
        <v>D</v>
      </c>
      <c r="T69" s="185">
        <f>Descarte!S10</f>
        <v>3</v>
      </c>
      <c r="U69" s="118" t="str">
        <f>Descarte!T10</f>
        <v>Baja</v>
      </c>
      <c r="V69" s="155" t="str">
        <f>IF(Descarte!U10=0.5,"",Descarte!U10)</f>
        <v/>
      </c>
      <c r="W69" s="155" t="str">
        <f>IF(Descarte!V10=0.5,"",Descarte!V10)</f>
        <v/>
      </c>
      <c r="X69" s="155" t="str">
        <f>IF(Descarte!W10=0.5,"",Descarte!W10)</f>
        <v/>
      </c>
      <c r="Y69" s="155" t="str">
        <f>IF(Descarte!X10=0.5,"",Descarte!X10)</f>
        <v/>
      </c>
      <c r="Z69" s="155" t="str">
        <f>IF(Descarte!Y10=0.5,"",Descarte!Y10)</f>
        <v/>
      </c>
      <c r="AA69" s="123" t="str">
        <f>Descarte!Z10</f>
        <v>À Tempo</v>
      </c>
      <c r="AB69" s="118" t="str">
        <f>Descarte!AA10</f>
        <v>Cumpre</v>
      </c>
      <c r="AC69" s="121">
        <f>Descarte!AB10</f>
        <v>1.3999999999999999E-2</v>
      </c>
      <c r="AD69" s="118" t="str">
        <f>Descarte!AC10</f>
        <v/>
      </c>
      <c r="AE69" s="153">
        <f>Descarte!AD10</f>
        <v>3</v>
      </c>
      <c r="AF69" s="153">
        <f>Descarte!AE10</f>
        <v>3</v>
      </c>
      <c r="AG69" s="153">
        <f>Descarte!AF10</f>
        <v>2</v>
      </c>
      <c r="AH69" s="153">
        <f>Descarte!AG10</f>
        <v>3</v>
      </c>
      <c r="AI69" s="180" t="str">
        <f>IF('Descarte 1'!E16=0,"",'Descarte 1'!E16)</f>
        <v>NBC</v>
      </c>
      <c r="AJ69" s="180" t="str">
        <f>IF('Descarte 1'!F16=0,"",'Descarte 1'!F16)</f>
        <v/>
      </c>
      <c r="AK69" s="180" t="str">
        <f>IF('Descarte 1'!G16=0,"",'Descarte 1'!G16)</f>
        <v/>
      </c>
      <c r="AL69" s="180" t="str">
        <f>IF('Descarte 1'!H16=0,"",'Descarte 1'!H16)</f>
        <v/>
      </c>
      <c r="AM69" s="180" t="str">
        <f>IF('Descarte 1'!I16=0,"",'Descarte 1'!I16)</f>
        <v/>
      </c>
      <c r="AN69" s="1">
        <f t="shared" si="7"/>
        <v>-6.0000000000000019E-3</v>
      </c>
      <c r="AO69" s="97">
        <f t="shared" si="8"/>
        <v>-0.02</v>
      </c>
      <c r="AQ69" s="177" t="b">
        <f t="shared" si="3"/>
        <v>1</v>
      </c>
      <c r="AR69" s="177" t="b">
        <f t="shared" si="4"/>
        <v>1</v>
      </c>
      <c r="AS69" s="177" t="b">
        <f t="shared" si="5"/>
        <v>0</v>
      </c>
      <c r="AT69" s="177" t="b">
        <f t="shared" si="6"/>
        <v>1</v>
      </c>
    </row>
    <row r="70" spans="1:46" ht="45.75" customHeight="1" x14ac:dyDescent="0.45">
      <c r="A70" s="157">
        <v>61</v>
      </c>
      <c r="B70" s="137" t="s">
        <v>140</v>
      </c>
      <c r="C70" s="114" t="s">
        <v>141</v>
      </c>
      <c r="D70" s="115" t="s">
        <v>45</v>
      </c>
      <c r="E70" s="126" t="s">
        <v>143</v>
      </c>
      <c r="F70" s="117">
        <v>5.0000000000000001E-3</v>
      </c>
      <c r="G70" s="118" t="str">
        <f>Descarte!F11</f>
        <v>Não cumpre</v>
      </c>
      <c r="H70" s="121">
        <f>Descarte!G11</f>
        <v>0</v>
      </c>
      <c r="I70" s="153">
        <f>Descarte!H11</f>
        <v>2</v>
      </c>
      <c r="J70" s="153">
        <f>Descarte!I11</f>
        <v>3</v>
      </c>
      <c r="K70" s="153">
        <f>Descarte!J11</f>
        <v>3</v>
      </c>
      <c r="L70" s="153">
        <f>Descarte!K11</f>
        <v>2</v>
      </c>
      <c r="M70" s="118" t="str">
        <f>Descarte!L11</f>
        <v>Melhor Prática</v>
      </c>
      <c r="N70" s="121">
        <f>Descarte!M11</f>
        <v>0</v>
      </c>
      <c r="O70" s="118" t="str">
        <f>Descarte!N11</f>
        <v/>
      </c>
      <c r="P70" s="118" t="str">
        <f>Descarte!O11</f>
        <v>-</v>
      </c>
      <c r="Q70" s="118" t="str">
        <f>Descarte!P11</f>
        <v>-</v>
      </c>
      <c r="R70" s="118" t="str">
        <f>Descarte!Q11</f>
        <v>-</v>
      </c>
      <c r="S70" s="118" t="str">
        <f>Descarte!R11</f>
        <v>D</v>
      </c>
      <c r="T70" s="156">
        <f>Descarte!S11</f>
        <v>3</v>
      </c>
      <c r="U70" s="118" t="str">
        <f>Descarte!T11</f>
        <v>Baja</v>
      </c>
      <c r="V70" s="155" t="str">
        <f>IF(Descarte!U11=0.5,"",Descarte!U11)</f>
        <v/>
      </c>
      <c r="W70" s="155" t="str">
        <f>IF(Descarte!V11=0.5,"",Descarte!V11)</f>
        <v/>
      </c>
      <c r="X70" s="155">
        <f>IF(Descarte!W11=0.5,"",Descarte!W11)</f>
        <v>1</v>
      </c>
      <c r="Y70" s="155">
        <f>IF(Descarte!X11=0.5,"",Descarte!X11)</f>
        <v>1</v>
      </c>
      <c r="Z70" s="155">
        <f>IF(Descarte!Y11=0.5,"",Descarte!Y11)</f>
        <v>1</v>
      </c>
      <c r="AA70" s="123" t="str">
        <f>Descarte!Z11</f>
        <v>À Tempo</v>
      </c>
      <c r="AB70" s="118" t="str">
        <f>Descarte!AA11</f>
        <v>Mais que cumpre</v>
      </c>
      <c r="AC70" s="121">
        <f>Descarte!AB11</f>
        <v>4.2500000000000003E-3</v>
      </c>
      <c r="AD70" s="118" t="str">
        <f>Descarte!AC11</f>
        <v/>
      </c>
      <c r="AE70" s="153">
        <f>Descarte!AD11</f>
        <v>3</v>
      </c>
      <c r="AF70" s="153">
        <f>Descarte!AE11</f>
        <v>3</v>
      </c>
      <c r="AG70" s="153">
        <f>Descarte!AF11</f>
        <v>3</v>
      </c>
      <c r="AH70" s="153" t="str">
        <f>Descarte!AG11</f>
        <v/>
      </c>
      <c r="AI70" s="180" t="str">
        <f>IF('Descarte 2'!E16=0,"",'Descarte 2'!E16)</f>
        <v>NBC</v>
      </c>
      <c r="AJ70" s="180" t="str">
        <f>IF('Descarte 2'!F16=0,"",'Descarte 2'!F16)</f>
        <v/>
      </c>
      <c r="AK70" s="180" t="str">
        <f>IF('Descarte 2'!G16=0,"",'Descarte 2'!G16)</f>
        <v/>
      </c>
      <c r="AL70" s="180" t="str">
        <f>IF('Descarte 2'!H16=0,"",'Descarte 2'!H16)</f>
        <v/>
      </c>
      <c r="AM70" s="180" t="str">
        <f>IF('Descarte 2'!I16=0,"",'Descarte 2'!I16)</f>
        <v/>
      </c>
      <c r="AN70" s="1">
        <f t="shared" si="7"/>
        <v>4.2500000000000003E-3</v>
      </c>
      <c r="AO70" s="97">
        <f t="shared" si="8"/>
        <v>0</v>
      </c>
      <c r="AQ70" s="177" t="b">
        <f t="shared" si="3"/>
        <v>1</v>
      </c>
      <c r="AR70" s="177" t="b">
        <f t="shared" si="4"/>
        <v>1</v>
      </c>
      <c r="AS70" s="177" t="b">
        <f t="shared" si="5"/>
        <v>1</v>
      </c>
      <c r="AT70" s="177" t="b">
        <f t="shared" si="6"/>
        <v>1</v>
      </c>
    </row>
    <row r="71" spans="1:46" ht="45.75" customHeight="1" x14ac:dyDescent="0.45">
      <c r="A71" s="157">
        <v>62</v>
      </c>
      <c r="B71" s="137" t="s">
        <v>140</v>
      </c>
      <c r="C71" s="114" t="s">
        <v>144</v>
      </c>
      <c r="D71" s="115" t="s">
        <v>47</v>
      </c>
      <c r="E71" s="126" t="s">
        <v>145</v>
      </c>
      <c r="F71" s="117">
        <v>0.01</v>
      </c>
      <c r="G71" s="118" t="str">
        <f>Descarte!F12</f>
        <v>Cumpre</v>
      </c>
      <c r="H71" s="121">
        <f>Descarte!G12</f>
        <v>6.9999999999999993E-3</v>
      </c>
      <c r="I71" s="153">
        <f>Descarte!H12</f>
        <v>3</v>
      </c>
      <c r="J71" s="153">
        <f>Descarte!I12</f>
        <v>3</v>
      </c>
      <c r="K71" s="153" t="str">
        <f>Descarte!J12</f>
        <v/>
      </c>
      <c r="L71" s="153" t="str">
        <f>Descarte!K12</f>
        <v/>
      </c>
      <c r="M71" s="118" t="str">
        <f>Descarte!L12</f>
        <v>Mais que Cumpre</v>
      </c>
      <c r="N71" s="121">
        <f>Descarte!M12</f>
        <v>8.5000000000000006E-3</v>
      </c>
      <c r="O71" s="118">
        <f>Descarte!N12</f>
        <v>0.82352941176470573</v>
      </c>
      <c r="P71" s="118" t="str">
        <f>Descarte!O12</f>
        <v>-</v>
      </c>
      <c r="Q71" s="118" t="str">
        <f>Descarte!P12</f>
        <v>D</v>
      </c>
      <c r="R71" s="118" t="str">
        <f>Descarte!Q12</f>
        <v>D</v>
      </c>
      <c r="S71" s="118" t="str">
        <f>Descarte!R12</f>
        <v>D</v>
      </c>
      <c r="T71" s="156">
        <f>Descarte!S12</f>
        <v>3</v>
      </c>
      <c r="U71" s="118" t="str">
        <f>Descarte!T12</f>
        <v>Alta</v>
      </c>
      <c r="V71" s="155" t="str">
        <f>IF(Descarte!U12=0.5,"",Descarte!U12)</f>
        <v/>
      </c>
      <c r="W71" s="155" t="str">
        <f>IF(Descarte!V12=0.5,"",Descarte!V12)</f>
        <v/>
      </c>
      <c r="X71" s="155" t="str">
        <f>IF(Descarte!W12=0.5,"",Descarte!W12)</f>
        <v/>
      </c>
      <c r="Y71" s="155" t="str">
        <f>IF(Descarte!X12=0.5,"",Descarte!X12)</f>
        <v/>
      </c>
      <c r="Z71" s="155" t="str">
        <f>IF(Descarte!Y12=0.5,"",Descarte!Y12)</f>
        <v/>
      </c>
      <c r="AA71" s="123" t="str">
        <f>Descarte!Z12</f>
        <v>Atrasado</v>
      </c>
      <c r="AB71" s="118" t="str">
        <f>Descarte!AA12</f>
        <v>Mais que cumpre</v>
      </c>
      <c r="AC71" s="121">
        <f>Descarte!AB12</f>
        <v>8.5000000000000006E-3</v>
      </c>
      <c r="AD71" s="118">
        <f>Descarte!AC12</f>
        <v>1</v>
      </c>
      <c r="AE71" s="153">
        <f>Descarte!AD12</f>
        <v>3</v>
      </c>
      <c r="AF71" s="153">
        <f>Descarte!AE12</f>
        <v>3</v>
      </c>
      <c r="AG71" s="153">
        <f>Descarte!AF12</f>
        <v>3</v>
      </c>
      <c r="AH71" s="153" t="str">
        <f>Descarte!AG12</f>
        <v/>
      </c>
      <c r="AI71" s="180" t="str">
        <f>IF('Descarte 3'!E16=0,"",'Descarte 3'!E16)</f>
        <v>BC</v>
      </c>
      <c r="AJ71" s="180" t="str">
        <f>IF('Descarte 3'!F16=0,"",'Descarte 3'!F16)</f>
        <v/>
      </c>
      <c r="AK71" s="180" t="str">
        <f>IF('Descarte 3'!G16=0,"",'Descarte 3'!G16)</f>
        <v>x</v>
      </c>
      <c r="AL71" s="180" t="str">
        <f>IF('Descarte 3'!H16=0,"",'Descarte 3'!H16)</f>
        <v/>
      </c>
      <c r="AM71" s="180" t="str">
        <f>IF('Descarte 3'!I16=0,"",'Descarte 3'!I16)</f>
        <v/>
      </c>
      <c r="AN71" s="1">
        <f t="shared" si="7"/>
        <v>1.5000000000000013E-3</v>
      </c>
      <c r="AO71" s="97">
        <f t="shared" si="8"/>
        <v>1.5000000000000013E-3</v>
      </c>
      <c r="AQ71" s="177" t="b">
        <f t="shared" si="3"/>
        <v>1</v>
      </c>
      <c r="AR71" s="177" t="b">
        <f t="shared" si="4"/>
        <v>1</v>
      </c>
      <c r="AS71" s="177" t="b">
        <f t="shared" si="5"/>
        <v>1</v>
      </c>
      <c r="AT71" s="177" t="b">
        <f t="shared" si="6"/>
        <v>1</v>
      </c>
    </row>
    <row r="72" spans="1:46" ht="45.75" customHeight="1" x14ac:dyDescent="0.45">
      <c r="A72" s="157">
        <v>63</v>
      </c>
      <c r="B72" s="137" t="s">
        <v>140</v>
      </c>
      <c r="C72" s="114" t="s">
        <v>69</v>
      </c>
      <c r="D72" s="115" t="s">
        <v>49</v>
      </c>
      <c r="E72" s="126" t="s">
        <v>146</v>
      </c>
      <c r="F72" s="117">
        <v>0.01</v>
      </c>
      <c r="G72" s="118" t="str">
        <f>Descarte!F13</f>
        <v>Não cumpre</v>
      </c>
      <c r="H72" s="121">
        <f>Descarte!G13</f>
        <v>0</v>
      </c>
      <c r="I72" s="153">
        <f>Descarte!H13</f>
        <v>2</v>
      </c>
      <c r="J72" s="153" t="str">
        <f>Descarte!I13</f>
        <v/>
      </c>
      <c r="K72" s="153" t="str">
        <f>Descarte!J13</f>
        <v/>
      </c>
      <c r="L72" s="153" t="str">
        <f>Descarte!K13</f>
        <v/>
      </c>
      <c r="M72" s="118" t="str">
        <f>Descarte!L13</f>
        <v>Cumpre</v>
      </c>
      <c r="N72" s="121">
        <f>Descarte!M13</f>
        <v>6.9999999999999993E-3</v>
      </c>
      <c r="O72" s="118">
        <f>Descarte!N13</f>
        <v>0</v>
      </c>
      <c r="P72" s="118" t="str">
        <f>Descarte!O13</f>
        <v>-</v>
      </c>
      <c r="Q72" s="118" t="str">
        <f>Descarte!P13</f>
        <v>-</v>
      </c>
      <c r="R72" s="118" t="str">
        <f>Descarte!Q13</f>
        <v>D</v>
      </c>
      <c r="S72" s="118" t="str">
        <f>Descarte!R13</f>
        <v>-</v>
      </c>
      <c r="T72" s="156">
        <f>Descarte!S13</f>
        <v>3</v>
      </c>
      <c r="U72" s="118" t="str">
        <f>Descarte!T13</f>
        <v>Baja</v>
      </c>
      <c r="V72" s="155" t="str">
        <f>IF(Descarte!U13=0.5,"",Descarte!U13)</f>
        <v/>
      </c>
      <c r="W72" s="155" t="str">
        <f>IF(Descarte!V13=0.5,"",Descarte!V13)</f>
        <v/>
      </c>
      <c r="X72" s="155">
        <f>IF(Descarte!W13=0.5,"",Descarte!W13)</f>
        <v>1</v>
      </c>
      <c r="Y72" s="155">
        <f>IF(Descarte!X13=0.5,"",Descarte!X13)</f>
        <v>1</v>
      </c>
      <c r="Z72" s="155">
        <f>IF(Descarte!Y13=0.5,"",Descarte!Y13)</f>
        <v>1</v>
      </c>
      <c r="AA72" s="123" t="str">
        <f>Descarte!Z13</f>
        <v>À Tempo</v>
      </c>
      <c r="AB72" s="118" t="str">
        <f>Descarte!AA13</f>
        <v>Mais que cumpre</v>
      </c>
      <c r="AC72" s="121">
        <f>Descarte!AB13</f>
        <v>8.5000000000000006E-3</v>
      </c>
      <c r="AD72" s="118">
        <f>Descarte!AC13</f>
        <v>1.2142857142857144</v>
      </c>
      <c r="AE72" s="153">
        <f>Descarte!AD13</f>
        <v>3</v>
      </c>
      <c r="AF72" s="153">
        <f>Descarte!AE13</f>
        <v>3</v>
      </c>
      <c r="AG72" s="153">
        <f>Descarte!AF13</f>
        <v>3</v>
      </c>
      <c r="AH72" s="153" t="str">
        <f>Descarte!AG13</f>
        <v/>
      </c>
      <c r="AI72" s="180" t="str">
        <f>IF('Descarte 4'!E16=0,"",'Descarte 4'!E16)</f>
        <v>BC</v>
      </c>
      <c r="AJ72" s="180" t="str">
        <f>IF('Descarte 4'!F16=0,"",'Descarte 4'!F16)</f>
        <v/>
      </c>
      <c r="AK72" s="180" t="str">
        <f>IF('Descarte 4'!G16=0,"",'Descarte 4'!G16)</f>
        <v/>
      </c>
      <c r="AL72" s="180" t="str">
        <f>IF('Descarte 4'!H16=0,"",'Descarte 4'!H16)</f>
        <v>x</v>
      </c>
      <c r="AM72" s="180" t="str">
        <f>IF('Descarte 4'!I16=0,"",'Descarte 4'!I16)</f>
        <v/>
      </c>
      <c r="AN72" s="1">
        <f t="shared" si="7"/>
        <v>8.5000000000000006E-3</v>
      </c>
      <c r="AO72" s="97">
        <f t="shared" si="8"/>
        <v>6.9999999999999993E-3</v>
      </c>
      <c r="AQ72" s="177" t="b">
        <f t="shared" si="3"/>
        <v>1</v>
      </c>
      <c r="AR72" s="177" t="b">
        <f t="shared" si="4"/>
        <v>1</v>
      </c>
      <c r="AS72" s="177" t="b">
        <f t="shared" si="5"/>
        <v>1</v>
      </c>
      <c r="AT72" s="177" t="b">
        <f t="shared" si="6"/>
        <v>1</v>
      </c>
    </row>
    <row r="73" spans="1:46" ht="45.75" customHeight="1" x14ac:dyDescent="0.45">
      <c r="A73" s="157">
        <v>64</v>
      </c>
      <c r="B73" s="137" t="s">
        <v>140</v>
      </c>
      <c r="C73" s="114" t="s">
        <v>147</v>
      </c>
      <c r="D73" s="115" t="s">
        <v>52</v>
      </c>
      <c r="E73" s="126" t="s">
        <v>148</v>
      </c>
      <c r="F73" s="117">
        <v>5.0000000000000001E-3</v>
      </c>
      <c r="G73" s="118" t="str">
        <f>Descarte!F14</f>
        <v>Cumpre</v>
      </c>
      <c r="H73" s="121">
        <f>Descarte!G14</f>
        <v>3.4999999999999996E-3</v>
      </c>
      <c r="I73" s="153">
        <f>Descarte!H14</f>
        <v>3</v>
      </c>
      <c r="J73" s="153">
        <f>Descarte!I14</f>
        <v>3</v>
      </c>
      <c r="K73" s="153">
        <f>Descarte!J14</f>
        <v>2</v>
      </c>
      <c r="L73" s="153">
        <f>Descarte!K14</f>
        <v>2</v>
      </c>
      <c r="M73" s="118" t="str">
        <f>Descarte!L14</f>
        <v>Mais que Cumpre</v>
      </c>
      <c r="N73" s="121">
        <f>Descarte!M14</f>
        <v>4.2500000000000003E-3</v>
      </c>
      <c r="O73" s="118">
        <f>Descarte!N14</f>
        <v>0.82352941176470573</v>
      </c>
      <c r="P73" s="118" t="str">
        <f>Descarte!O14</f>
        <v>-</v>
      </c>
      <c r="Q73" s="118" t="str">
        <f>Descarte!P14</f>
        <v>-</v>
      </c>
      <c r="R73" s="118" t="str">
        <f>Descarte!Q14</f>
        <v>-</v>
      </c>
      <c r="S73" s="118" t="str">
        <f>Descarte!R14</f>
        <v>-</v>
      </c>
      <c r="T73" s="156">
        <f>Descarte!S14</f>
        <v>3</v>
      </c>
      <c r="U73" s="118" t="str">
        <f>Descarte!T14</f>
        <v/>
      </c>
      <c r="V73" s="155" t="str">
        <f>IF(Descarte!U14=0.5,"",Descarte!U14)</f>
        <v/>
      </c>
      <c r="W73" s="155" t="str">
        <f>IF(Descarte!V14=0.5,"",Descarte!V14)</f>
        <v/>
      </c>
      <c r="X73" s="155" t="str">
        <f>IF(Descarte!W14=0.5,"",Descarte!W14)</f>
        <v/>
      </c>
      <c r="Y73" s="155" t="str">
        <f>IF(Descarte!X14=0.5,"",Descarte!X14)</f>
        <v/>
      </c>
      <c r="Z73" s="155" t="str">
        <f>IF(Descarte!Y14=0.5,"",Descarte!Y14)</f>
        <v/>
      </c>
      <c r="AA73" s="123" t="str">
        <f>Descarte!Z14</f>
        <v>Não Planificado</v>
      </c>
      <c r="AB73" s="118" t="str">
        <f>Descarte!AA14</f>
        <v>Melhor Pratica</v>
      </c>
      <c r="AC73" s="121">
        <f>Descarte!AB14</f>
        <v>5.0000000000000001E-3</v>
      </c>
      <c r="AD73" s="118">
        <f>Descarte!AC14</f>
        <v>1.1764705882352942</v>
      </c>
      <c r="AE73" s="153">
        <f>Descarte!AD14</f>
        <v>3</v>
      </c>
      <c r="AF73" s="153">
        <f>Descarte!AE14</f>
        <v>3</v>
      </c>
      <c r="AG73" s="153">
        <f>Descarte!AF14</f>
        <v>3</v>
      </c>
      <c r="AH73" s="153">
        <f>Descarte!AG14</f>
        <v>3</v>
      </c>
      <c r="AI73" s="180" t="str">
        <f>IF('Descarte 5'!E16=0,"",'Descarte 5'!E16)</f>
        <v>NBC</v>
      </c>
      <c r="AJ73" s="180" t="str">
        <f>IF('Descarte 5'!F16=0,"",'Descarte 5'!F16)</f>
        <v/>
      </c>
      <c r="AK73" s="180" t="str">
        <f>IF('Descarte 5'!G16=0,"",'Descarte 5'!G16)</f>
        <v/>
      </c>
      <c r="AL73" s="180" t="str">
        <f>IF('Descarte 5'!H16=0,"",'Descarte 5'!H16)</f>
        <v/>
      </c>
      <c r="AM73" s="180" t="str">
        <f>IF('Descarte 5'!I16=0,"",'Descarte 5'!I16)</f>
        <v/>
      </c>
      <c r="AN73" s="1">
        <f t="shared" si="7"/>
        <v>1.5000000000000005E-3</v>
      </c>
      <c r="AO73" s="97">
        <f t="shared" si="8"/>
        <v>7.5000000000000067E-4</v>
      </c>
      <c r="AQ73" s="177" t="b">
        <f t="shared" si="3"/>
        <v>1</v>
      </c>
      <c r="AR73" s="177" t="b">
        <f t="shared" si="4"/>
        <v>1</v>
      </c>
      <c r="AS73" s="177" t="b">
        <f t="shared" si="5"/>
        <v>1</v>
      </c>
      <c r="AT73" s="177" t="b">
        <f t="shared" si="6"/>
        <v>1</v>
      </c>
    </row>
    <row r="74" spans="1:46" ht="18.5" x14ac:dyDescent="0.45">
      <c r="A74" s="1"/>
      <c r="B74" s="1"/>
      <c r="C74" s="1"/>
      <c r="D74" s="154"/>
      <c r="E74" s="154"/>
      <c r="F74" s="154"/>
      <c r="G74" s="154"/>
      <c r="H74" s="154"/>
      <c r="I74" s="154"/>
      <c r="J74" s="154"/>
      <c r="K74" s="154"/>
      <c r="L74" s="154"/>
      <c r="M74" s="154"/>
      <c r="N74" s="154"/>
      <c r="O74" s="154"/>
      <c r="P74" s="154"/>
      <c r="Q74" s="154"/>
      <c r="R74" s="154"/>
      <c r="S74" s="154"/>
      <c r="T74" s="154"/>
      <c r="U74" s="154"/>
      <c r="V74" s="154"/>
      <c r="W74" s="154"/>
      <c r="X74" s="154"/>
      <c r="Y74" s="154"/>
      <c r="Z74" s="154"/>
      <c r="AA74" s="154"/>
      <c r="AB74" s="154"/>
      <c r="AC74" s="154"/>
      <c r="AD74" s="154"/>
      <c r="AE74" s="154"/>
      <c r="AF74" s="154"/>
      <c r="AG74" s="154"/>
      <c r="AH74" s="154"/>
      <c r="AI74" s="154"/>
      <c r="AJ74" s="154"/>
      <c r="AK74" s="154"/>
      <c r="AL74" s="154"/>
      <c r="AM74" s="154"/>
      <c r="AN74" s="1"/>
    </row>
    <row r="75" spans="1:46" ht="11.25" customHeight="1" x14ac:dyDescent="0.35">
      <c r="A75" s="1"/>
      <c r="B75" s="81"/>
      <c r="C75" s="81"/>
      <c r="D75" s="248" t="s">
        <v>149</v>
      </c>
      <c r="E75" s="248"/>
      <c r="F75" s="249">
        <f>SUM(F10:F73)</f>
        <v>1.0000000000000007</v>
      </c>
      <c r="G75" s="250"/>
      <c r="H75" s="252">
        <f>SUM(H10:H73)</f>
        <v>0.36675000000000024</v>
      </c>
      <c r="I75" s="88"/>
      <c r="J75" s="88"/>
      <c r="K75" s="88"/>
      <c r="L75" s="88"/>
      <c r="M75" s="82"/>
      <c r="N75" s="254">
        <f>SUM(N10:N73)</f>
        <v>0.76224999999999987</v>
      </c>
      <c r="O75" s="256" t="str">
        <f>IFERROR(#REF!/N75,"")</f>
        <v/>
      </c>
      <c r="P75" s="89"/>
      <c r="Q75" s="89"/>
      <c r="R75" s="89"/>
      <c r="S75" s="89"/>
      <c r="T75" s="89"/>
      <c r="U75" s="89"/>
      <c r="V75" s="89"/>
      <c r="W75" s="89"/>
      <c r="X75" s="89"/>
      <c r="Y75" s="89"/>
      <c r="Z75" s="89"/>
      <c r="AA75" s="83"/>
      <c r="AB75" s="84"/>
      <c r="AC75" s="258">
        <f>SUM(AC10:AC73)</f>
        <v>0.63650000000000007</v>
      </c>
      <c r="AD75" s="260">
        <f>IFERROR(N75/AC75,"")</f>
        <v>1.1975648075412408</v>
      </c>
      <c r="AE75" s="247"/>
      <c r="AF75" s="247"/>
      <c r="AG75" s="247"/>
      <c r="AH75" s="247"/>
      <c r="AI75" s="178"/>
      <c r="AJ75" s="178"/>
      <c r="AK75" s="178"/>
      <c r="AL75" s="178"/>
      <c r="AM75" s="178"/>
      <c r="AN75" s="1"/>
    </row>
    <row r="76" spans="1:46" ht="22.5" x14ac:dyDescent="0.35">
      <c r="A76" s="1"/>
      <c r="B76" s="81"/>
      <c r="C76" s="81"/>
      <c r="D76" s="248"/>
      <c r="E76" s="248"/>
      <c r="F76" s="249"/>
      <c r="G76" s="251"/>
      <c r="H76" s="253"/>
      <c r="I76" s="88"/>
      <c r="J76" s="88"/>
      <c r="K76" s="88"/>
      <c r="L76" s="88"/>
      <c r="M76" s="85"/>
      <c r="N76" s="255"/>
      <c r="O76" s="257"/>
      <c r="P76" s="89"/>
      <c r="Q76" s="89"/>
      <c r="R76" s="89"/>
      <c r="S76" s="89"/>
      <c r="T76" s="89"/>
      <c r="U76" s="89"/>
      <c r="V76" s="89"/>
      <c r="W76" s="89"/>
      <c r="X76" s="89"/>
      <c r="Y76" s="89"/>
      <c r="Z76" s="89"/>
      <c r="AA76" s="83"/>
      <c r="AB76" s="84"/>
      <c r="AC76" s="258"/>
      <c r="AD76" s="260"/>
      <c r="AE76" s="247"/>
      <c r="AF76" s="247"/>
      <c r="AG76" s="247"/>
      <c r="AH76" s="247"/>
      <c r="AI76" s="178"/>
      <c r="AJ76" s="178"/>
      <c r="AK76" s="178"/>
      <c r="AL76" s="178"/>
      <c r="AM76" s="178"/>
      <c r="AN76" s="1"/>
    </row>
    <row r="77" spans="1:46" ht="14.5" x14ac:dyDescent="0.35">
      <c r="A77" s="1"/>
      <c r="B77" s="1"/>
      <c r="C77" s="1"/>
      <c r="D77" s="1"/>
      <c r="E77" s="1"/>
      <c r="F77" s="1"/>
      <c r="G77" s="1"/>
      <c r="H77" s="1"/>
      <c r="I77" s="1"/>
      <c r="J77" s="1"/>
      <c r="K77" s="1"/>
      <c r="L77" s="1"/>
      <c r="M77" s="1"/>
      <c r="N77" s="1"/>
      <c r="O77" s="1"/>
      <c r="P77" s="1"/>
      <c r="Q77" s="1"/>
      <c r="R77" s="1"/>
      <c r="S77" s="1"/>
      <c r="T77" s="1"/>
      <c r="U77" s="1"/>
      <c r="V77" s="1"/>
      <c r="W77" s="1"/>
      <c r="X77" s="1"/>
      <c r="Y77" s="1"/>
      <c r="Z77" s="1"/>
      <c r="AA77" s="1"/>
      <c r="AB77" s="1"/>
      <c r="AC77" s="1"/>
      <c r="AD77" s="1"/>
      <c r="AE77" s="1"/>
      <c r="AF77" s="1"/>
      <c r="AG77" s="1"/>
      <c r="AH77" s="1"/>
      <c r="AI77" s="1"/>
      <c r="AJ77" s="1"/>
      <c r="AK77" s="1"/>
      <c r="AL77" s="1"/>
      <c r="AM77" s="1"/>
      <c r="AN77" s="1"/>
    </row>
    <row r="84" spans="7:46" s="183" customFormat="1" ht="68.150000000000006" customHeight="1" x14ac:dyDescent="0.35">
      <c r="G84" s="182">
        <v>0.7</v>
      </c>
      <c r="AQ84" s="181"/>
      <c r="AR84" s="181"/>
      <c r="AS84" s="181"/>
      <c r="AT84" s="181"/>
    </row>
    <row r="85" spans="7:46" s="183" customFormat="1" ht="68.150000000000006" customHeight="1" x14ac:dyDescent="0.35">
      <c r="G85" s="182">
        <f>G84-G2</f>
        <v>-3.6500000000000421E-2</v>
      </c>
      <c r="H85" s="183" t="s">
        <v>1044</v>
      </c>
      <c r="I85" s="183" t="s">
        <v>241</v>
      </c>
      <c r="J85" s="183" t="s">
        <v>234</v>
      </c>
      <c r="K85" s="183" t="s">
        <v>301</v>
      </c>
      <c r="L85" s="183" t="s">
        <v>303</v>
      </c>
      <c r="M85" s="183" t="s">
        <v>236</v>
      </c>
      <c r="N85" s="183" t="s">
        <v>331</v>
      </c>
      <c r="O85" s="183" t="s">
        <v>1045</v>
      </c>
      <c r="P85" s="183" t="s">
        <v>1043</v>
      </c>
      <c r="Q85" s="183" t="s">
        <v>1046</v>
      </c>
      <c r="R85" s="183" t="s">
        <v>1047</v>
      </c>
      <c r="S85" s="183" t="s">
        <v>1048</v>
      </c>
      <c r="T85" s="183" t="s">
        <v>1044</v>
      </c>
      <c r="U85" s="183" t="s">
        <v>241</v>
      </c>
      <c r="V85" s="183" t="s">
        <v>234</v>
      </c>
      <c r="W85" s="183" t="s">
        <v>301</v>
      </c>
      <c r="X85" s="183" t="s">
        <v>303</v>
      </c>
      <c r="Y85" s="183" t="s">
        <v>236</v>
      </c>
      <c r="Z85" s="183" t="s">
        <v>331</v>
      </c>
      <c r="AA85" s="183" t="s">
        <v>1045</v>
      </c>
      <c r="AB85" s="183" t="s">
        <v>1043</v>
      </c>
      <c r="AQ85" s="181"/>
      <c r="AR85" s="181"/>
      <c r="AS85" s="181"/>
      <c r="AT85" s="181"/>
    </row>
    <row r="86" spans="7:46" s="183" customFormat="1" ht="68.150000000000006" customHeight="1" x14ac:dyDescent="0.35">
      <c r="G86" s="182">
        <f>G85/7</f>
        <v>-5.2142857142857746E-3</v>
      </c>
      <c r="AQ86" s="181"/>
      <c r="AR86" s="181"/>
      <c r="AS86" s="181"/>
      <c r="AT86" s="181"/>
    </row>
    <row r="87" spans="7:46" s="183" customFormat="1" ht="68.150000000000006" customHeight="1" x14ac:dyDescent="0.35">
      <c r="G87" s="182">
        <v>0.11</v>
      </c>
      <c r="AQ87" s="181"/>
      <c r="AR87" s="181"/>
      <c r="AS87" s="181"/>
      <c r="AT87" s="181"/>
    </row>
    <row r="88" spans="7:46" s="183" customFormat="1" ht="68.150000000000006" customHeight="1" x14ac:dyDescent="0.35">
      <c r="G88" s="182">
        <f>G87*0.4</f>
        <v>4.4000000000000004E-2</v>
      </c>
      <c r="AQ88" s="181"/>
      <c r="AR88" s="181"/>
      <c r="AS88" s="181"/>
      <c r="AT88" s="181"/>
    </row>
    <row r="89" spans="7:46" s="183" customFormat="1" ht="68.150000000000006" customHeight="1" x14ac:dyDescent="0.35">
      <c r="G89" s="182"/>
      <c r="AQ89" s="181"/>
      <c r="AR89" s="181"/>
      <c r="AS89" s="181"/>
      <c r="AT89" s="181"/>
    </row>
    <row r="90" spans="7:46" s="183" customFormat="1" ht="68.150000000000006" customHeight="1" x14ac:dyDescent="0.35">
      <c r="G90" s="182"/>
      <c r="AQ90" s="181"/>
      <c r="AR90" s="181"/>
      <c r="AS90" s="181"/>
      <c r="AT90" s="181"/>
    </row>
    <row r="91" spans="7:46" s="183" customFormat="1" ht="68.150000000000006" customHeight="1" x14ac:dyDescent="0.35">
      <c r="G91" s="182"/>
      <c r="AQ91" s="181"/>
      <c r="AR91" s="181"/>
      <c r="AS91" s="181"/>
      <c r="AT91" s="181"/>
    </row>
    <row r="92" spans="7:46" s="183" customFormat="1" ht="68.150000000000006" customHeight="1" x14ac:dyDescent="0.35">
      <c r="G92" s="182"/>
      <c r="AQ92" s="181"/>
      <c r="AR92" s="181"/>
      <c r="AS92" s="181"/>
      <c r="AT92" s="181"/>
    </row>
  </sheetData>
  <autoFilter ref="A9:AO73" xr:uid="{5D7FF4D3-20B2-4905-BA93-CE45E95D7CB4}">
    <sortState xmlns:xlrd2="http://schemas.microsoft.com/office/spreadsheetml/2017/richdata2" ref="A10:AO73">
      <sortCondition ref="A9:A73"/>
    </sortState>
  </autoFilter>
  <dataConsolidate/>
  <mergeCells count="60">
    <mergeCell ref="AD75:AD76"/>
    <mergeCell ref="AE75:AE76"/>
    <mergeCell ref="AF75:AF76"/>
    <mergeCell ref="AG75:AG76"/>
    <mergeCell ref="AH75:AH76"/>
    <mergeCell ref="AF7:AF8"/>
    <mergeCell ref="AG7:AG8"/>
    <mergeCell ref="AH7:AH8"/>
    <mergeCell ref="D75:E76"/>
    <mergeCell ref="F75:F76"/>
    <mergeCell ref="G75:G76"/>
    <mergeCell ref="H75:H76"/>
    <mergeCell ref="N75:N76"/>
    <mergeCell ref="O75:O76"/>
    <mergeCell ref="AC75:AC76"/>
    <mergeCell ref="Z7:Z8"/>
    <mergeCell ref="AA7:AA8"/>
    <mergeCell ref="AB7:AB8"/>
    <mergeCell ref="AC7:AC8"/>
    <mergeCell ref="AD7:AD8"/>
    <mergeCell ref="AE7:AE8"/>
    <mergeCell ref="Y7:Y8"/>
    <mergeCell ref="N7:N8"/>
    <mergeCell ref="O7:O8"/>
    <mergeCell ref="P7:P8"/>
    <mergeCell ref="Q7:Q8"/>
    <mergeCell ref="R7:R8"/>
    <mergeCell ref="S7:S8"/>
    <mergeCell ref="T7:T8"/>
    <mergeCell ref="U7:U8"/>
    <mergeCell ref="V7:V8"/>
    <mergeCell ref="W7:W8"/>
    <mergeCell ref="X7:X8"/>
    <mergeCell ref="M7:M8"/>
    <mergeCell ref="B7:B8"/>
    <mergeCell ref="C7:C8"/>
    <mergeCell ref="D7:D8"/>
    <mergeCell ref="E7:E8"/>
    <mergeCell ref="F7:F8"/>
    <mergeCell ref="G7:G8"/>
    <mergeCell ref="H7:H8"/>
    <mergeCell ref="I7:I8"/>
    <mergeCell ref="J7:J8"/>
    <mergeCell ref="K7:K8"/>
    <mergeCell ref="L7:L8"/>
    <mergeCell ref="G1:H1"/>
    <mergeCell ref="D2:E2"/>
    <mergeCell ref="D3:E3"/>
    <mergeCell ref="G3:AF3"/>
    <mergeCell ref="B5:E5"/>
    <mergeCell ref="G5:K5"/>
    <mergeCell ref="M5:N5"/>
    <mergeCell ref="AA5:AB5"/>
    <mergeCell ref="G2:H2"/>
    <mergeCell ref="M2:N2"/>
    <mergeCell ref="AI7:AI8"/>
    <mergeCell ref="AJ7:AJ8"/>
    <mergeCell ref="AK7:AK8"/>
    <mergeCell ref="AL7:AL8"/>
    <mergeCell ref="AM7:AM8"/>
  </mergeCells>
  <phoneticPr fontId="77" type="noConversion"/>
  <conditionalFormatting sqref="I10:L25">
    <cfRule type="iconSet" priority="38">
      <iconSet showValue="0">
        <cfvo type="percent" val="0"/>
        <cfvo type="num" val="2"/>
        <cfvo type="num" val="3"/>
      </iconSet>
    </cfRule>
  </conditionalFormatting>
  <conditionalFormatting sqref="I26:L30">
    <cfRule type="iconSet" priority="29">
      <iconSet showValue="0">
        <cfvo type="percent" val="0"/>
        <cfvo type="num" val="2"/>
        <cfvo type="num" val="3"/>
      </iconSet>
    </cfRule>
  </conditionalFormatting>
  <conditionalFormatting sqref="I31:L73">
    <cfRule type="iconSet" priority="20">
      <iconSet showValue="0">
        <cfvo type="percent" val="0"/>
        <cfvo type="num" val="2"/>
        <cfvo type="num" val="3"/>
      </iconSet>
    </cfRule>
  </conditionalFormatting>
  <conditionalFormatting sqref="O10:O25">
    <cfRule type="dataBar" priority="40">
      <dataBar showValue="0">
        <cfvo type="min"/>
        <cfvo type="max"/>
        <color rgb="FF63C384"/>
      </dataBar>
      <extLst>
        <ext xmlns:x14="http://schemas.microsoft.com/office/spreadsheetml/2009/9/main" uri="{B025F937-C7B1-47D3-B67F-A62EFF666E3E}">
          <x14:id>{20606908-EB53-425C-B785-8B307529EF44}</x14:id>
        </ext>
      </extLst>
    </cfRule>
  </conditionalFormatting>
  <conditionalFormatting sqref="O26:O30">
    <cfRule type="dataBar" priority="31">
      <dataBar showValue="0">
        <cfvo type="min"/>
        <cfvo type="max"/>
        <color rgb="FF63C384"/>
      </dataBar>
      <extLst>
        <ext xmlns:x14="http://schemas.microsoft.com/office/spreadsheetml/2009/9/main" uri="{B025F937-C7B1-47D3-B67F-A62EFF666E3E}">
          <x14:id>{67D113D3-0D06-4CE0-BD62-DB366ABA1098}</x14:id>
        </ext>
      </extLst>
    </cfRule>
  </conditionalFormatting>
  <conditionalFormatting sqref="O31:O43">
    <cfRule type="dataBar" priority="22">
      <dataBar showValue="0">
        <cfvo type="min"/>
        <cfvo type="max"/>
        <color rgb="FF63C384"/>
      </dataBar>
      <extLst>
        <ext xmlns:x14="http://schemas.microsoft.com/office/spreadsheetml/2009/9/main" uri="{B025F937-C7B1-47D3-B67F-A62EFF666E3E}">
          <x14:id>{C6363743-0D90-44DB-85A0-4AC8356987CD}</x14:id>
        </ext>
      </extLst>
    </cfRule>
  </conditionalFormatting>
  <conditionalFormatting sqref="P10:S25">
    <cfRule type="iconSet" priority="36">
      <iconSet showValue="0">
        <cfvo type="percent" val="0"/>
        <cfvo type="num" val="2"/>
        <cfvo type="num" val="3"/>
      </iconSet>
    </cfRule>
  </conditionalFormatting>
  <conditionalFormatting sqref="P26:S30">
    <cfRule type="iconSet" priority="27">
      <iconSet showValue="0">
        <cfvo type="percent" val="0"/>
        <cfvo type="num" val="2"/>
        <cfvo type="num" val="3"/>
      </iconSet>
    </cfRule>
  </conditionalFormatting>
  <conditionalFormatting sqref="P31:S43">
    <cfRule type="iconSet" priority="18">
      <iconSet showValue="0">
        <cfvo type="percent" val="0"/>
        <cfvo type="num" val="2"/>
        <cfvo type="num" val="3"/>
      </iconSet>
    </cfRule>
  </conditionalFormatting>
  <conditionalFormatting sqref="V10:Z73">
    <cfRule type="cellIs" dxfId="1064" priority="5" operator="equal">
      <formula>2</formula>
    </cfRule>
    <cfRule type="cellIs" dxfId="1063" priority="6" operator="equal">
      <formula>1</formula>
    </cfRule>
    <cfRule type="cellIs" dxfId="1062" priority="7" operator="equal">
      <formula>0</formula>
    </cfRule>
  </conditionalFormatting>
  <conditionalFormatting sqref="AD10:AD25">
    <cfRule type="dataBar" priority="39">
      <dataBar showValue="0">
        <cfvo type="min"/>
        <cfvo type="max"/>
        <color theme="6" tint="0.39997558519241921"/>
      </dataBar>
      <extLst>
        <ext xmlns:x14="http://schemas.microsoft.com/office/spreadsheetml/2009/9/main" uri="{B025F937-C7B1-47D3-B67F-A62EFF666E3E}">
          <x14:id>{2355B6D6-03BA-4002-ABB5-44BD151FD1BE}</x14:id>
        </ext>
      </extLst>
    </cfRule>
  </conditionalFormatting>
  <conditionalFormatting sqref="AD26:AD30">
    <cfRule type="dataBar" priority="30">
      <dataBar showValue="0">
        <cfvo type="min"/>
        <cfvo type="max"/>
        <color theme="6" tint="0.39997558519241921"/>
      </dataBar>
      <extLst>
        <ext xmlns:x14="http://schemas.microsoft.com/office/spreadsheetml/2009/9/main" uri="{B025F937-C7B1-47D3-B67F-A62EFF666E3E}">
          <x14:id>{10B03ACF-EE8D-43E0-AB81-C9E6C7227F98}</x14:id>
        </ext>
      </extLst>
    </cfRule>
  </conditionalFormatting>
  <conditionalFormatting sqref="AD31:AD43">
    <cfRule type="dataBar" priority="21">
      <dataBar showValue="0">
        <cfvo type="min"/>
        <cfvo type="max"/>
        <color theme="6" tint="0.39997558519241921"/>
      </dataBar>
      <extLst>
        <ext xmlns:x14="http://schemas.microsoft.com/office/spreadsheetml/2009/9/main" uri="{B025F937-C7B1-47D3-B67F-A62EFF666E3E}">
          <x14:id>{DBDB171C-33C8-429B-B698-980E08C9333A}</x14:id>
        </ext>
      </extLst>
    </cfRule>
  </conditionalFormatting>
  <conditionalFormatting sqref="AE10:AH73">
    <cfRule type="iconSet" priority="37">
      <iconSet showValue="0">
        <cfvo type="percent" val="0"/>
        <cfvo type="num" val="2"/>
        <cfvo type="num" val="3"/>
      </iconSet>
    </cfRule>
  </conditionalFormatting>
  <conditionalFormatting sqref="AE26:AH30">
    <cfRule type="iconSet" priority="28">
      <iconSet showValue="0">
        <cfvo type="percent" val="0"/>
        <cfvo type="num" val="2"/>
        <cfvo type="num" val="3"/>
      </iconSet>
    </cfRule>
  </conditionalFormatting>
  <conditionalFormatting sqref="AE31:AH43">
    <cfRule type="iconSet" priority="19">
      <iconSet showValue="0">
        <cfvo type="percent" val="0"/>
        <cfvo type="num" val="2"/>
        <cfvo type="num" val="3"/>
      </iconSet>
    </cfRule>
  </conditionalFormatting>
  <conditionalFormatting sqref="AI11:AM25">
    <cfRule type="iconSet" priority="3">
      <iconSet showValue="0">
        <cfvo type="percent" val="0"/>
        <cfvo type="num" val="2"/>
        <cfvo type="num" val="3"/>
      </iconSet>
    </cfRule>
  </conditionalFormatting>
  <conditionalFormatting sqref="AI26:AM30">
    <cfRule type="iconSet" priority="2">
      <iconSet showValue="0">
        <cfvo type="percent" val="0"/>
        <cfvo type="num" val="2"/>
        <cfvo type="num" val="3"/>
      </iconSet>
    </cfRule>
  </conditionalFormatting>
  <conditionalFormatting sqref="AI31:AM43">
    <cfRule type="iconSet" priority="1">
      <iconSet showValue="0">
        <cfvo type="percent" val="0"/>
        <cfvo type="num" val="2"/>
        <cfvo type="num" val="3"/>
      </iconSet>
    </cfRule>
  </conditionalFormatting>
  <conditionalFormatting sqref="AQ10:AT73">
    <cfRule type="cellIs" dxfId="1061" priority="4" operator="equal">
      <formula>FALSE</formula>
    </cfRule>
  </conditionalFormatting>
  <hyperlinks>
    <hyperlink ref="E10" location="'Estrategia 1'!A1" display="Misión y visión" xr:uid="{E78379F5-F6BA-447F-87E2-FF0602BC5171}"/>
    <hyperlink ref="E11" location="'Estrategia 2'!A1" display="Catálogo de equipos" xr:uid="{BA1D6F65-EDF1-4DD5-9F32-F0C8E656EC7D}"/>
    <hyperlink ref="E12" location="'Estrategia 3'!A1" display="Fotografía de éxito" xr:uid="{A68E567D-456A-41CE-AE02-D19F8E179B2A}"/>
    <hyperlink ref="E13" location="'Estrategia 4'!A1" display="Planograma" xr:uid="{FA88C396-1278-4FD5-B2E9-15897AD843CE}"/>
    <hyperlink ref="E14" location="'Estrategia 5'!A1" display="Planificación hacia full potential" xr:uid="{FECE2741-C4D8-40C5-A96C-419B08380F1C}"/>
    <hyperlink ref="E15" location="'Estrategia 6'!A1" display="Gestión P&amp;L del Área de EDF" xr:uid="{44DF7093-698E-473E-A693-244559E9DDA3}"/>
    <hyperlink ref="E16" location="'Estrategia 7'!A1" display="Visita al mercado" xr:uid="{4C472B61-EA59-420A-9356-1C564EE08AA6}"/>
    <hyperlink ref="E17" location="'Estrategia 8'!A1" display="Rutinas de innovaciones " xr:uid="{7BF70F7A-8FF3-48FC-B287-CEBDD737EFDF}"/>
    <hyperlink ref="E18" location="'Estrategia 9'!A1" display="Satisfacción del cliente " xr:uid="{C5C30B5F-B469-4811-813B-20F71C7A6713}"/>
    <hyperlink ref="E19" location="'Estrategia 10'!A1" display="Rutina de visita al mercado" xr:uid="{D3966BA7-E745-4235-82B7-A9DBAC0FB41B}"/>
    <hyperlink ref="E20" location="'Estrategia 11'!A1" display="Estrategia de conectividad" xr:uid="{AA1BC45E-AB42-4BB1-BCCC-9EBB0E75D269}"/>
    <hyperlink ref="E21" location="'Estrategia 12'!A1" display="Estrategia de sustentabilidad" xr:uid="{29EEC3D5-1795-4A51-ACBA-CEC3D6ABFB31}"/>
    <hyperlink ref="E22" location="'Estrategia 13'!A1" display="Certificación E2E" xr:uid="{2268920E-B768-46F0-A1FF-20E4DDD1BDE6}"/>
    <hyperlink ref="E23" location="'Estrategia 14'!A1" display="Compromiso con el Programa E2E" xr:uid="{C5C3BD5C-B2D4-42BB-80C4-C95CF7E03862}"/>
    <hyperlink ref="E24" location="'Estrategia 15'!A1" display="Savings del Programa E2E" xr:uid="{31244847-1C0D-4517-95AC-D368611272FB}"/>
    <hyperlink ref="E25" location="'Estrategia 16'!A1" display="Business review del Área de EDF" xr:uid="{C18FAA44-F38A-45FA-BED9-07033DCA98DF}"/>
    <hyperlink ref="E26" location="'Adquisición 1'!A1" display="Plan de inversión" xr:uid="{C9BF99BA-9AA1-4A86-BB67-03950CF7137F}"/>
    <hyperlink ref="E27" location="'Adquisición 2'!A1" display="Gestión de llegadas y stock de equipos" xr:uid="{4E05106A-B8E2-472B-8759-54FEA112C68D}"/>
    <hyperlink ref="E28" location="'Adquisición 3'!A1" display="SLA de Proveedores" xr:uid="{3DDBE634-F1CC-4195-813D-C9ED66CBA793}"/>
    <hyperlink ref="E29" location="'Adquisición 4'!A1" display="TCO" xr:uid="{0C312E0E-0198-40E4-B887-4A7F12E0B437}"/>
    <hyperlink ref="E30" location="'Adquisición 5'!A1" display="Colaboración con CEPG" xr:uid="{DFE6F4F3-B964-495E-8E61-23139403B27D}"/>
    <hyperlink ref="E31" location="'Control 1'!A1" display="Control de movimientos y stock de EDF" xr:uid="{B85F6BDA-EA79-43E6-981F-548902FADB93}"/>
    <hyperlink ref="E32" location="'Control 2'!A1" display="Política de almacenamiento" xr:uid="{22518E00-5054-42B7-8E8E-B6E65798C572}"/>
    <hyperlink ref="E33" location="'Control 3'!A1" display="Programa de calidad" xr:uid="{93EF7AA8-CAED-4482-9ED8-8EC306806945}"/>
    <hyperlink ref="E34" location="'Control 4'!A1" display="Transporte del equipo" xr:uid="{A4F52FFE-8A3B-4126-91FC-48F8981DFE3F}"/>
    <hyperlink ref="E35" location="'Control 5'!A1" display="Optimización de equipos en bodega" xr:uid="{0DFFB2CA-0924-49FE-BC92-FC9CA817EC3F}"/>
    <hyperlink ref="E36" location="'Control 6'!A1" display="Prevención de movimientos irregulares" xr:uid="{8398D36C-141C-4723-B1CD-0E5ECC0C89F6}"/>
    <hyperlink ref="E37" location="'Control 7'!A1" display="Refuerzo de los términos contractuales acordados" xr:uid="{C4CCBAA0-0700-44BE-B7C2-1AA2B8B0AF62}"/>
    <hyperlink ref="E38" location="'Control 8'!A1" display="Monitoreo de equipo con venta cero" xr:uid="{13B3E84B-4091-481F-B66F-06850ABAD6FE}"/>
    <hyperlink ref="E39" location="'Control 9'!A1" display="Validación de equipos en el mercado" xr:uid="{A6ED0D08-2CCD-4607-AE2C-034D29F9D463}"/>
    <hyperlink ref="E40" location="'Control 10'!A1" display="Censo de equipos" xr:uid="{64F0A4F2-8489-4642-9CE8-E27D0C3C547E}"/>
    <hyperlink ref="E41" location="'Control 11'!A1" display="Gestión de recupero legal" xr:uid="{12018E04-FF59-4231-8ADD-7D105B677171}"/>
    <hyperlink ref="E42" location="'Control 12'!A1" display="Conectividad para control" xr:uid="{FDA336A4-2514-46EF-9F87-92649DE10086}"/>
    <hyperlink ref="E43" location="'Control 13'!A1" display="Política de control de equipos" xr:uid="{70C05A1F-5AA3-450A-88ED-0BAABCBC1355}"/>
    <hyperlink ref="E69" location="'Descarte 1'!A1" display="Control de movimientos y stock de EDF" xr:uid="{3E1A7BAD-7D15-4BAA-9E7E-22C0842B677A}"/>
    <hyperlink ref="D69" location="'Descarte 1'!A1" display="1." xr:uid="{0B0180E1-ABF7-449B-B966-3A8F0D0C4C2C}"/>
    <hyperlink ref="D70" location="'Descarte 2'!A1" display="2." xr:uid="{E579659E-F175-4688-81CD-AE6D930E46C8}"/>
    <hyperlink ref="E70" location="'Descarte 2'!A1" display="Aprobación y segregación del descarte" xr:uid="{DB0CAC39-2D28-475E-9779-C1E2AB701E40}"/>
    <hyperlink ref="D71" location="'Descarte 3'!A1" display="3." xr:uid="{0B577987-38AC-49EE-A37B-85AD0A7E36C0}"/>
    <hyperlink ref="E71" location="'Descarte 3'!A1" display="Análisis del descarte" xr:uid="{378D0873-6CB6-46A1-8D5E-5CE385A85CBB}"/>
    <hyperlink ref="D72" location="'Descarte 4'!A1" display="4." xr:uid="{10B4DE7C-DB89-4ACF-BE67-6C1EDF917076}"/>
    <hyperlink ref="E72" location="'Descarte 4'!A1" display="Sustentabilidad para descarte" xr:uid="{8B64CA49-D628-48FC-BF9A-C59CF506D071}"/>
    <hyperlink ref="D73" location="'Descarte 5'!A1" display="5." xr:uid="{E4385D5C-2AE3-4DE6-A552-AEB6E764BE6A}"/>
    <hyperlink ref="E73" location="'Descarte 5'!A1" display="Política de descarte de equipos" xr:uid="{0F947A0D-D4C7-4A36-B9F0-C19C3B98344B}"/>
    <hyperlink ref="D44" location="'Mercado 1'!A1" display="1." xr:uid="{8EC083EE-29B3-4436-A253-A32DC105B87A}"/>
    <hyperlink ref="E44" location="'Mercado 1'!A1" display="Procesamiento de pedido de instalación y retiro" xr:uid="{9CF20B5A-B525-4F96-B638-66AB814A456E}"/>
    <hyperlink ref="D45" location="'Mercado 2'!A1" display="2." xr:uid="{C3A18782-4793-4A61-BA61-19345D3D98F0}"/>
    <hyperlink ref="E45" location="'Mercado 2'!A1" display="Calidad del servicio de instalación" xr:uid="{0535B986-6C74-44B9-B321-05D7D1113A52}"/>
    <hyperlink ref="D46" location="'Mercado 3'!A1" display="3." xr:uid="{21D3ABB9-589D-4924-8418-3B4D51BE51C2}"/>
    <hyperlink ref="E46" location="'Mercado 3'!A1" display="Optimización de retiros" xr:uid="{DE806E4F-485B-4D42-AF63-9E932D5E7C11}"/>
    <hyperlink ref="D47" location="'Estrategia 4'!A1" display="4." xr:uid="{34DB35EE-4899-45D0-B5D1-B5048D9E172E}"/>
    <hyperlink ref="E47" location="'Mercado 4'!A1" display="Tracking de SLA de instalación" xr:uid="{67AAB605-86FE-4106-9723-05309EFD80D8}"/>
    <hyperlink ref="D48" location="'Mercado 5'!A1" display="5." xr:uid="{7D8D68E3-0465-4295-B6ED-98330EA2A0F0}"/>
    <hyperlink ref="E48" location="'Mercado 5'!A1" display="Tracking de SLA de retiro" xr:uid="{4B1200E5-8CB5-4270-A140-F7E130F9BC3A}"/>
    <hyperlink ref="D49" location="'Mercado 6'!A1" display="6." xr:uid="{E03B4218-665B-4F7C-9052-DB26932EB892}"/>
    <hyperlink ref="E49" location="'Mercado 6'!A1" display="Análisis de motivos de movimiento" xr:uid="{A2E66FA9-0B32-4246-93E5-DA7E2A821B89}"/>
    <hyperlink ref="D50" location="'Mercado 7'!A1" display="7." xr:uid="{17E1723F-19B5-4DEB-8401-079BE6B7479A}"/>
    <hyperlink ref="E50" location="'Mercado 7'!A1" display="Gestión de la lista foco" xr:uid="{A2439916-19A6-44FC-A6CF-D1C9EF8EF809}"/>
    <hyperlink ref="D51" location="'Mercado 8'!A1" display="8." xr:uid="{663089CC-B040-42E1-8402-E92B53F9D3A0}"/>
    <hyperlink ref="E51" location="'Mercado 8'!A1" display="Metas de instalación (nuevos y usados)" xr:uid="{04114395-000E-4283-B12E-4E760E935486}"/>
    <hyperlink ref="D52" location="'Mercado 9'!A1" display="9." xr:uid="{3EA6A34E-CD8F-479B-9282-BF2A4EF84299}"/>
    <hyperlink ref="E52" location="'Mercado 9'!A1" display="Negociación de equipos" xr:uid="{2581ABEE-233A-4530-A443-CF0AF2E02D58}"/>
    <hyperlink ref="D53" location="'Mercado 10'!A1" display="10." xr:uid="{AC974042-20FC-4B39-8BB2-88191D6CB97E}"/>
    <hyperlink ref="E53" location="'Mercado 10'!A1" display="Atractividad" xr:uid="{701672B1-89FB-4BFE-9C05-34A66114F522}"/>
    <hyperlink ref="D54" location="'Mercado 11'!A1" display="11." xr:uid="{1CEC0816-F468-4041-80A9-9D62F3DE6264}"/>
    <hyperlink ref="E54" location="'Mercado 11'!A1" display="Inteligencia de mercado" xr:uid="{774B19A7-9C1E-48C4-8BE4-756CD26D1BD6}"/>
    <hyperlink ref="D55" location="'Mercado 12'!A1" display="12." xr:uid="{B0BEAFF6-6A29-4EBF-B667-B1427DE78099}"/>
    <hyperlink ref="E55" location="'Mercado 12'!A1" display="Gestión de equipos del cliente" xr:uid="{44A339E1-5BEB-4570-B35F-44C0CF77120A}"/>
    <hyperlink ref="D56" location="'Mercado 13'!A1" display="13." xr:uid="{228BFC8D-834D-416B-8778-6C38D389944C}"/>
    <hyperlink ref="E56" location="'Mercado 13'!A1" display="Política de inversión de Stills" xr:uid="{62A82799-B6D4-49A3-9F59-68B150FA0934}"/>
    <hyperlink ref="D57" location="'Mercado 14'!A1" display="14." xr:uid="{BA6144F8-5A6D-487E-A43C-637331002F6D}"/>
    <hyperlink ref="E57" location="'Mercado 14'!A1" display="Conectividad para mercado" xr:uid="{18D7994E-C7CA-412D-96AC-D2C32959FAC3}"/>
    <hyperlink ref="D58" location="'Mercado 15'!A1" display="15." xr:uid="{6A6CA18D-12D0-46EE-8734-566231CB2154}"/>
    <hyperlink ref="E58" location="'Mercado 15'!A1" display="Sustentabilidad en el mercado" xr:uid="{81DAC5A6-B740-47C0-B9F4-BB28924537EA}"/>
    <hyperlink ref="D59" location="'Mantenimiento 1'!A1" display="1." xr:uid="{45329237-EF42-4823-AE48-26967FCF45EA}"/>
    <hyperlink ref="E59" location="'Mantenimiento 1'!A1" display="Procesamiento del pedido de mantenimiento" xr:uid="{D815F297-BDDE-4CF9-B29C-1EC5A1E4D47C}"/>
    <hyperlink ref="D60" location="'Mantenimiento 2'!A1" display="2." xr:uid="{F3C8BC5B-DECE-46C7-BB3A-460FA9CB10AE}"/>
    <hyperlink ref="E60" location="'Mantenimiento 2'!A1" display="Solución remota" xr:uid="{2977C89D-52AE-42F6-9DE1-0CE156A76DF3}"/>
    <hyperlink ref="D61" location="'Mantenimiento 3'!A1" display="3." xr:uid="{13DBD007-F8B0-4BFB-88B1-7610CE885E41}"/>
    <hyperlink ref="E61" location="'Mantenimiento 3'!A1" display="Calidad de los servicios en el PDV" xr:uid="{B589C270-157A-4362-875B-0C6AB19BE960}"/>
    <hyperlink ref="D62" location="'Mantenimiento 4'!A1" display="4." xr:uid="{219124DF-D60F-4326-8190-4AA1EBFFE249}"/>
    <hyperlink ref="E62" location="'Mantenimiento 4'!A1" display="Calidad de los servicios en el taller" xr:uid="{F23C0BFC-3B1C-43DA-AE92-B6B9916185CD}"/>
    <hyperlink ref="D63" location="'Mantenimiento 5'!A1" display="5." xr:uid="{B50EDEC2-24B4-441D-8C4D-04DE9C8786ED}"/>
    <hyperlink ref="E63" location="'Mantenimiento 5'!A1" display="Tracking de SLA de mantenimiento" xr:uid="{BD4AA86A-5A40-449E-ADD3-42AC2FBA1FE3}"/>
    <hyperlink ref="D64" location="'Mantenimiento 6'!A1" display="6." xr:uid="{770263EA-82D1-45DC-AE98-97F2CA3E4A66}"/>
    <hyperlink ref="E64" location="'Mantenimiento 6'!A1" display="Análisis de motivos de mantenimiento" xr:uid="{5CFD72B5-7A48-413D-B49B-3DF997503E12}"/>
    <hyperlink ref="D65" location="'Mantenimiento 7'!A1" display="7." xr:uid="{AE4CBF73-9D08-453D-9E93-FBC1769D0597}"/>
    <hyperlink ref="E65" location="'Mantenimiento 7'!A1" display="Productividad y capacitación de los técnicos" xr:uid="{BF56AFEA-4295-4317-A88B-A0D447EB1830}"/>
    <hyperlink ref="D66" location="'Mantenimiento 8'!A1" display="8." xr:uid="{61F5DE93-CFCA-49A7-AEAD-E5E040F07BB2}"/>
    <hyperlink ref="E66" location="'Mantenimiento 8'!A1" display="Mantenimiento de piezas de repuesto" xr:uid="{B892EDEA-E7B3-4E86-AA15-6EBCCD0B393F}"/>
    <hyperlink ref="D67" location="'Mantenimiento 9'!A1" display="9." xr:uid="{FAB70935-31EA-4022-A1F6-75ECB9790011}"/>
    <hyperlink ref="E67" location="'Mantenimiento 9'!A1" display="Gestión de garantía de los proveedores" xr:uid="{66E434BF-9C44-4D85-9A26-E184F5B5DEC0}"/>
    <hyperlink ref="D68" location="'Mantenimiento 10'!A1" display="10." xr:uid="{4AEB65CC-D50D-4D2E-A4F6-2C52D0C7FD86}"/>
    <hyperlink ref="E68" location="'Mantenimiento 10'!A1" display="Conectividad para mantenimiento" xr:uid="{F24A61A2-A712-4D0B-BEB7-82D001A0F8B9}"/>
  </hyperlinks>
  <pageMargins left="0.511811024" right="0.511811024" top="0.78740157499999996" bottom="0.78740157499999996" header="0.31496062000000002" footer="0.31496062000000002"/>
  <pageSetup paperSize="9" orientation="portrait" r:id="rId1"/>
  <drawing r:id="rId2"/>
  <extLst>
    <ext xmlns:x14="http://schemas.microsoft.com/office/spreadsheetml/2009/9/main" uri="{78C0D931-6437-407d-A8EE-F0AAD7539E65}">
      <x14:conditionalFormattings>
        <x14:conditionalFormatting xmlns:xm="http://schemas.microsoft.com/office/excel/2006/main">
          <x14:cfRule type="dataBar" id="{20606908-EB53-425C-B785-8B307529EF44}">
            <x14:dataBar minLength="0" maxLength="100">
              <x14:cfvo type="autoMin"/>
              <x14:cfvo type="autoMax"/>
              <x14:negativeFillColor rgb="FFFF0000"/>
              <x14:axisColor rgb="FF000000"/>
            </x14:dataBar>
          </x14:cfRule>
          <xm:sqref>O10:O25</xm:sqref>
        </x14:conditionalFormatting>
        <x14:conditionalFormatting xmlns:xm="http://schemas.microsoft.com/office/excel/2006/main">
          <x14:cfRule type="dataBar" id="{67D113D3-0D06-4CE0-BD62-DB366ABA1098}">
            <x14:dataBar minLength="0" maxLength="100">
              <x14:cfvo type="autoMin"/>
              <x14:cfvo type="autoMax"/>
              <x14:negativeFillColor rgb="FFFF0000"/>
              <x14:axisColor rgb="FF000000"/>
            </x14:dataBar>
          </x14:cfRule>
          <xm:sqref>O26:O30</xm:sqref>
        </x14:conditionalFormatting>
        <x14:conditionalFormatting xmlns:xm="http://schemas.microsoft.com/office/excel/2006/main">
          <x14:cfRule type="dataBar" id="{C6363743-0D90-44DB-85A0-4AC8356987CD}">
            <x14:dataBar minLength="0" maxLength="100">
              <x14:cfvo type="autoMin"/>
              <x14:cfvo type="autoMax"/>
              <x14:negativeFillColor rgb="FFFF0000"/>
              <x14:axisColor rgb="FF000000"/>
            </x14:dataBar>
          </x14:cfRule>
          <xm:sqref>O31:O43</xm:sqref>
        </x14:conditionalFormatting>
        <x14:conditionalFormatting xmlns:xm="http://schemas.microsoft.com/office/excel/2006/main">
          <x14:cfRule type="iconSet" priority="32" id="{D8AEC817-C89B-49E1-B69B-617D58D35793}">
            <x14:iconSet iconSet="3Stars" showValue="0">
              <x14:cfvo type="percent">
                <xm:f>0</xm:f>
              </x14:cfvo>
              <x14:cfvo type="num">
                <xm:f>2</xm:f>
              </x14:cfvo>
              <x14:cfvo type="num">
                <xm:f>3</xm:f>
              </x14:cfvo>
            </x14:iconSet>
          </x14:cfRule>
          <xm:sqref>T10:T25</xm:sqref>
        </x14:conditionalFormatting>
        <x14:conditionalFormatting xmlns:xm="http://schemas.microsoft.com/office/excel/2006/main">
          <x14:cfRule type="iconSet" priority="23" id="{78EA9CF8-0B42-47FF-82D4-4F6159F3544C}">
            <x14:iconSet iconSet="3Stars" showValue="0">
              <x14:cfvo type="percent">
                <xm:f>0</xm:f>
              </x14:cfvo>
              <x14:cfvo type="num">
                <xm:f>2</xm:f>
              </x14:cfvo>
              <x14:cfvo type="num">
                <xm:f>3</xm:f>
              </x14:cfvo>
            </x14:iconSet>
          </x14:cfRule>
          <xm:sqref>T26:T30</xm:sqref>
        </x14:conditionalFormatting>
        <x14:conditionalFormatting xmlns:xm="http://schemas.microsoft.com/office/excel/2006/main">
          <x14:cfRule type="iconSet" priority="14" id="{54A09EE9-9259-4817-AE0B-7D05619BA81D}">
            <x14:iconSet iconSet="3Stars" showValue="0">
              <x14:cfvo type="percent">
                <xm:f>0</xm:f>
              </x14:cfvo>
              <x14:cfvo type="num">
                <xm:f>2</xm:f>
              </x14:cfvo>
              <x14:cfvo type="num">
                <xm:f>3</xm:f>
              </x14:cfvo>
            </x14:iconSet>
          </x14:cfRule>
          <xm:sqref>T31:T73</xm:sqref>
        </x14:conditionalFormatting>
        <x14:conditionalFormatting xmlns:xm="http://schemas.microsoft.com/office/excel/2006/main">
          <x14:cfRule type="dataBar" id="{2355B6D6-03BA-4002-ABB5-44BD151FD1BE}">
            <x14:dataBar minLength="0" maxLength="100">
              <x14:cfvo type="autoMin"/>
              <x14:cfvo type="autoMax"/>
              <x14:negativeFillColor rgb="FFFF0000"/>
              <x14:axisColor rgb="FF000000"/>
            </x14:dataBar>
          </x14:cfRule>
          <xm:sqref>AD10:AD25</xm:sqref>
        </x14:conditionalFormatting>
        <x14:conditionalFormatting xmlns:xm="http://schemas.microsoft.com/office/excel/2006/main">
          <x14:cfRule type="dataBar" id="{10B03ACF-EE8D-43E0-AB81-C9E6C7227F98}">
            <x14:dataBar minLength="0" maxLength="100">
              <x14:cfvo type="autoMin"/>
              <x14:cfvo type="autoMax"/>
              <x14:negativeFillColor rgb="FFFF0000"/>
              <x14:axisColor rgb="FF000000"/>
            </x14:dataBar>
          </x14:cfRule>
          <xm:sqref>AD26:AD30</xm:sqref>
        </x14:conditionalFormatting>
        <x14:conditionalFormatting xmlns:xm="http://schemas.microsoft.com/office/excel/2006/main">
          <x14:cfRule type="dataBar" id="{DBDB171C-33C8-429B-B698-980E08C9333A}">
            <x14:dataBar minLength="0" maxLength="100">
              <x14:cfvo type="autoMin"/>
              <x14:cfvo type="autoMax"/>
              <x14:negativeFillColor rgb="FFFF0000"/>
              <x14:axisColor rgb="FF000000"/>
            </x14:dataBar>
          </x14:cfRule>
          <xm:sqref>AD31:AD43</xm:sqref>
        </x14:conditionalFormatting>
      </x14:conditionalFormattings>
    </ext>
  </extLst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10FD342-08AB-4D37-90AA-5107062E86FA}">
  <sheetPr>
    <tabColor rgb="FFC00000"/>
  </sheetPr>
  <dimension ref="A1:BC80"/>
  <sheetViews>
    <sheetView showGridLines="0" zoomScale="70" zoomScaleNormal="70" workbookViewId="0">
      <selection activeCell="B4" sqref="B4:G10"/>
    </sheetView>
  </sheetViews>
  <sheetFormatPr defaultColWidth="8.7265625" defaultRowHeight="14.5" outlineLevelCol="1" x14ac:dyDescent="0.35"/>
  <cols>
    <col min="1" max="1" width="13.26953125" style="194" customWidth="1"/>
    <col min="2" max="7" width="11.7265625" style="194" customWidth="1"/>
    <col min="8" max="9" width="8.7265625" style="194"/>
    <col min="10" max="10" width="13.54296875" style="194" bestFit="1" customWidth="1"/>
    <col min="11" max="11" width="17.81640625" style="194" bestFit="1" customWidth="1"/>
    <col min="12" max="12" width="4" style="194" bestFit="1" customWidth="1"/>
    <col min="13" max="13" width="22.26953125" style="194" bestFit="1" customWidth="1"/>
    <col min="14" max="14" width="23.453125" style="194" customWidth="1"/>
    <col min="15" max="18" width="16.1796875" style="194" customWidth="1"/>
    <col min="19" max="19" width="7.7265625" style="194" bestFit="1" customWidth="1"/>
    <col min="20" max="20" width="8.7265625" style="194"/>
    <col min="21" max="25" width="8.7265625" style="193" hidden="1" customWidth="1" outlineLevel="1"/>
    <col min="26" max="26" width="13.54296875" style="193" hidden="1" customWidth="1" outlineLevel="1"/>
    <col min="27" max="29" width="8.7265625" style="194" hidden="1" customWidth="1" outlineLevel="1"/>
    <col min="30" max="30" width="8.7265625" style="193" hidden="1" customWidth="1" outlineLevel="1"/>
    <col min="31" max="31" width="10.81640625" style="193" hidden="1" customWidth="1" outlineLevel="1"/>
    <col min="32" max="37" width="8.7265625" style="194" hidden="1" customWidth="1" outlineLevel="1"/>
    <col min="38" max="39" width="11.26953125" style="194" hidden="1" customWidth="1" outlineLevel="1"/>
    <col min="40" max="43" width="8.7265625" style="193" hidden="1" customWidth="1" outlineLevel="1"/>
    <col min="44" max="44" width="11.81640625" style="193" hidden="1" customWidth="1" outlineLevel="1"/>
    <col min="45" max="45" width="8.7265625" style="194" hidden="1" customWidth="1" outlineLevel="1"/>
    <col min="46" max="49" width="8.7265625" style="193" hidden="1" customWidth="1" outlineLevel="1"/>
    <col min="50" max="51" width="8.7265625" style="194" hidden="1" customWidth="1" outlineLevel="1"/>
    <col min="52" max="52" width="14.453125" style="194" hidden="1" customWidth="1" outlineLevel="1"/>
    <col min="53" max="54" width="15.453125" style="194" hidden="1" customWidth="1" outlineLevel="1"/>
    <col min="55" max="55" width="8.7265625" style="194" collapsed="1"/>
    <col min="56" max="16384" width="8.7265625" style="194"/>
  </cols>
  <sheetData>
    <row r="1" spans="1:54" x14ac:dyDescent="0.35">
      <c r="A1" s="190" t="s">
        <v>1084</v>
      </c>
      <c r="B1" s="191"/>
      <c r="C1" s="191"/>
      <c r="D1" s="191"/>
      <c r="E1" s="191"/>
      <c r="F1" s="191"/>
      <c r="G1" s="191"/>
      <c r="H1" s="191"/>
      <c r="I1" s="191"/>
      <c r="J1" s="191"/>
      <c r="K1" s="191"/>
      <c r="L1" s="191"/>
      <c r="M1" s="191"/>
      <c r="N1" s="191"/>
      <c r="O1" s="191"/>
      <c r="P1" s="191"/>
      <c r="Q1" s="191"/>
      <c r="R1" s="191"/>
      <c r="S1" s="191"/>
      <c r="T1" s="191"/>
      <c r="U1" s="192"/>
      <c r="V1" s="192"/>
      <c r="W1" s="192"/>
      <c r="X1" s="192"/>
      <c r="Y1" s="192"/>
    </row>
    <row r="3" spans="1:54" ht="65" x14ac:dyDescent="0.35">
      <c r="A3" s="195" t="s">
        <v>1085</v>
      </c>
      <c r="B3" s="195" t="s">
        <v>1086</v>
      </c>
      <c r="C3" s="195" t="s">
        <v>1087</v>
      </c>
      <c r="D3" s="195" t="s">
        <v>1088</v>
      </c>
      <c r="E3" s="195" t="s">
        <v>1089</v>
      </c>
      <c r="F3" s="195" t="s">
        <v>1090</v>
      </c>
      <c r="G3" s="195" t="s">
        <v>1091</v>
      </c>
    </row>
    <row r="4" spans="1:54" x14ac:dyDescent="0.35">
      <c r="A4" s="196" t="s">
        <v>41</v>
      </c>
      <c r="B4" s="197">
        <v>45141</v>
      </c>
      <c r="C4" s="198">
        <v>16</v>
      </c>
      <c r="D4" s="198">
        <v>21</v>
      </c>
      <c r="E4" s="199">
        <f>IF(D4="","",SUMIF(K:K,A4,AR:AR))</f>
        <v>1</v>
      </c>
      <c r="F4" s="200">
        <v>0.14300000000000002</v>
      </c>
      <c r="G4" s="201">
        <f>IF(D4="","",BB17)</f>
        <v>0.17475000000000002</v>
      </c>
    </row>
    <row r="5" spans="1:54" x14ac:dyDescent="0.35">
      <c r="A5" s="196" t="s">
        <v>81</v>
      </c>
      <c r="B5" s="197">
        <v>45159</v>
      </c>
      <c r="C5" s="198">
        <v>8</v>
      </c>
      <c r="D5" s="198">
        <v>9</v>
      </c>
      <c r="E5" s="199">
        <f t="shared" ref="E5:E9" si="0">IF(D5="","",SUMIF(K:K,A5,AR:AR))</f>
        <v>1</v>
      </c>
      <c r="F5" s="200">
        <v>3.1E-2</v>
      </c>
      <c r="G5" s="201">
        <f t="shared" ref="G5:G9" si="1">IF(D5="","",BB18)</f>
        <v>3.8000000000000006E-2</v>
      </c>
    </row>
    <row r="6" spans="1:54" x14ac:dyDescent="0.35">
      <c r="A6" s="196" t="s">
        <v>88</v>
      </c>
      <c r="B6" s="197">
        <v>45159</v>
      </c>
      <c r="C6" s="198">
        <v>9</v>
      </c>
      <c r="D6" s="198">
        <v>15</v>
      </c>
      <c r="E6" s="199">
        <f t="shared" si="0"/>
        <v>0</v>
      </c>
      <c r="F6" s="200">
        <v>0.1135</v>
      </c>
      <c r="G6" s="201">
        <f t="shared" si="1"/>
        <v>0.15875000000000003</v>
      </c>
    </row>
    <row r="7" spans="1:54" x14ac:dyDescent="0.35">
      <c r="A7" s="196" t="s">
        <v>107</v>
      </c>
      <c r="B7" s="197">
        <v>45218</v>
      </c>
      <c r="C7" s="198">
        <v>7</v>
      </c>
      <c r="D7" s="198">
        <v>20</v>
      </c>
      <c r="E7" s="199">
        <f t="shared" si="0"/>
        <v>0</v>
      </c>
      <c r="F7" s="200">
        <v>9.5000000000000001E-2</v>
      </c>
      <c r="G7" s="201">
        <f t="shared" si="1"/>
        <v>0.17950000000000005</v>
      </c>
    </row>
    <row r="8" spans="1:54" x14ac:dyDescent="0.35">
      <c r="A8" s="196" t="s">
        <v>126</v>
      </c>
      <c r="B8" s="197">
        <v>45239</v>
      </c>
      <c r="C8" s="198">
        <v>8</v>
      </c>
      <c r="D8" s="198">
        <v>10</v>
      </c>
      <c r="E8" s="199">
        <f t="shared" si="0"/>
        <v>1</v>
      </c>
      <c r="F8" s="200">
        <v>0.13625000000000001</v>
      </c>
      <c r="G8" s="201">
        <f t="shared" si="1"/>
        <v>0.14525000000000005</v>
      </c>
    </row>
    <row r="9" spans="1:54" x14ac:dyDescent="0.35">
      <c r="A9" s="196" t="s">
        <v>140</v>
      </c>
      <c r="B9" s="197">
        <v>45239</v>
      </c>
      <c r="C9" s="198">
        <v>5</v>
      </c>
      <c r="D9" s="198">
        <v>3</v>
      </c>
      <c r="E9" s="199">
        <f t="shared" si="0"/>
        <v>1</v>
      </c>
      <c r="F9" s="200">
        <v>4.6249999999999999E-2</v>
      </c>
      <c r="G9" s="201">
        <f t="shared" si="1"/>
        <v>4.0250000000000001E-2</v>
      </c>
    </row>
    <row r="10" spans="1:54" x14ac:dyDescent="0.35">
      <c r="A10" s="202" t="s">
        <v>149</v>
      </c>
      <c r="B10" s="203"/>
      <c r="C10" s="195">
        <f>SUM(C4:C9)</f>
        <v>53</v>
      </c>
      <c r="D10" s="195">
        <f t="shared" ref="D10:E10" si="2">SUM(D4:D9)</f>
        <v>78</v>
      </c>
      <c r="E10" s="195">
        <f t="shared" si="2"/>
        <v>4</v>
      </c>
      <c r="F10" s="204">
        <f>SUM(F4:F9)</f>
        <v>0.56500000000000006</v>
      </c>
      <c r="G10" s="204">
        <f>SUM(G4:G9)</f>
        <v>0.73650000000000027</v>
      </c>
    </row>
    <row r="13" spans="1:54" x14ac:dyDescent="0.35">
      <c r="A13" s="205" t="s">
        <v>1092</v>
      </c>
      <c r="B13" s="191"/>
      <c r="C13" s="191"/>
      <c r="D13" s="191"/>
      <c r="E13" s="191"/>
      <c r="F13" s="191"/>
      <c r="G13" s="191"/>
      <c r="H13" s="191"/>
      <c r="I13" s="191"/>
      <c r="J13" s="191"/>
      <c r="K13" s="191"/>
      <c r="L13" s="191"/>
      <c r="M13" s="191"/>
      <c r="N13" s="191"/>
      <c r="O13" s="191"/>
      <c r="P13" s="191"/>
      <c r="Q13" s="191"/>
      <c r="R13" s="191"/>
      <c r="S13" s="191"/>
      <c r="T13" s="191"/>
      <c r="U13" s="192"/>
      <c r="V13" s="192"/>
      <c r="W13" s="192"/>
      <c r="X13" s="192"/>
      <c r="Y13" s="192"/>
    </row>
    <row r="15" spans="1:54" ht="14.5" customHeight="1" x14ac:dyDescent="0.35">
      <c r="V15" s="261" t="s">
        <v>1093</v>
      </c>
      <c r="W15" s="261"/>
      <c r="X15" s="261"/>
      <c r="Y15" s="261"/>
      <c r="Z15" s="261" t="s">
        <v>1094</v>
      </c>
      <c r="AA15" s="261"/>
      <c r="AB15" s="261"/>
      <c r="AC15" s="261"/>
      <c r="AD15" s="261"/>
      <c r="AG15" s="261" t="s">
        <v>1095</v>
      </c>
      <c r="AH15" s="261"/>
      <c r="AI15" s="261"/>
      <c r="AJ15" s="261"/>
      <c r="AK15" s="261"/>
      <c r="AT15" s="261" t="s">
        <v>1096</v>
      </c>
      <c r="AU15" s="261"/>
      <c r="AV15" s="261"/>
      <c r="AW15" s="261"/>
    </row>
    <row r="16" spans="1:54" ht="43.5" x14ac:dyDescent="0.35">
      <c r="J16" s="206" t="s">
        <v>1097</v>
      </c>
      <c r="K16" s="206" t="s">
        <v>12</v>
      </c>
      <c r="L16" s="206" t="s">
        <v>14</v>
      </c>
      <c r="M16" s="206" t="s">
        <v>37</v>
      </c>
      <c r="N16" s="206" t="s">
        <v>278</v>
      </c>
      <c r="O16" s="207" t="s">
        <v>246</v>
      </c>
      <c r="P16" s="207" t="s">
        <v>1036</v>
      </c>
      <c r="Q16" s="207" t="s">
        <v>1054</v>
      </c>
      <c r="R16" s="207" t="s">
        <v>1035</v>
      </c>
      <c r="S16" s="208" t="s">
        <v>16</v>
      </c>
      <c r="U16" s="193" t="s">
        <v>1098</v>
      </c>
      <c r="V16" s="209" t="s">
        <v>19</v>
      </c>
      <c r="W16" s="209" t="s">
        <v>20</v>
      </c>
      <c r="X16" s="209" t="s">
        <v>21</v>
      </c>
      <c r="Y16" s="209" t="s">
        <v>22</v>
      </c>
      <c r="Z16" s="210" t="s">
        <v>19</v>
      </c>
      <c r="AA16" s="210" t="s">
        <v>20</v>
      </c>
      <c r="AB16" s="210" t="s">
        <v>21</v>
      </c>
      <c r="AC16" s="210" t="s">
        <v>22</v>
      </c>
      <c r="AD16" s="210" t="s">
        <v>149</v>
      </c>
      <c r="AE16" s="209" t="s">
        <v>1099</v>
      </c>
      <c r="AG16" s="211" t="s">
        <v>19</v>
      </c>
      <c r="AH16" s="211" t="s">
        <v>20</v>
      </c>
      <c r="AI16" s="211" t="s">
        <v>21</v>
      </c>
      <c r="AJ16" s="211" t="s">
        <v>22</v>
      </c>
      <c r="AK16" s="211" t="s">
        <v>149</v>
      </c>
      <c r="AL16" s="209" t="s">
        <v>1100</v>
      </c>
      <c r="AN16" s="212" t="s">
        <v>19</v>
      </c>
      <c r="AO16" s="212" t="s">
        <v>20</v>
      </c>
      <c r="AP16" s="212" t="s">
        <v>21</v>
      </c>
      <c r="AQ16" s="212" t="s">
        <v>22</v>
      </c>
      <c r="AR16" s="212" t="s">
        <v>1101</v>
      </c>
      <c r="AT16" s="212" t="s">
        <v>19</v>
      </c>
      <c r="AU16" s="212" t="s">
        <v>20</v>
      </c>
      <c r="AV16" s="212" t="s">
        <v>21</v>
      </c>
      <c r="AW16" s="212" t="s">
        <v>22</v>
      </c>
      <c r="AZ16" s="213" t="s">
        <v>1085</v>
      </c>
      <c r="BA16" s="213" t="s">
        <v>1088</v>
      </c>
      <c r="BB16" s="213" t="s">
        <v>1102</v>
      </c>
    </row>
    <row r="17" spans="10:54" ht="32" x14ac:dyDescent="0.35">
      <c r="J17" s="214" t="s">
        <v>1103</v>
      </c>
      <c r="K17" s="215" t="s">
        <v>41</v>
      </c>
      <c r="L17" s="215" t="s">
        <v>43</v>
      </c>
      <c r="M17" s="215" t="s">
        <v>42</v>
      </c>
      <c r="N17" s="215" t="s">
        <v>44</v>
      </c>
      <c r="O17" s="215"/>
      <c r="P17" s="215"/>
      <c r="Q17" s="215"/>
      <c r="R17" s="215"/>
      <c r="S17" s="216">
        <v>0.01</v>
      </c>
      <c r="U17" s="193">
        <f>COUNTA(O17:R17)</f>
        <v>0</v>
      </c>
      <c r="V17" s="153">
        <f>IF(VLOOKUP($N17,'Resumen Items'!$E:$AP,27,0)="",VLOOKUP($N17,'Resumen Items'!$E:$AP,5,0),VLOOKUP($N17,'Resumen Items'!$E:$AP,27,0))</f>
        <v>3</v>
      </c>
      <c r="W17" s="153">
        <f>IF(VLOOKUP($N17,'Resumen Items'!$E:$AP,28,0)="",VLOOKUP($N17,'Resumen Items'!$E:$AP,6,0),VLOOKUP($N17,'Resumen Items'!$E:$AP,28,0))</f>
        <v>3</v>
      </c>
      <c r="X17" s="153">
        <f>IF(VLOOKUP($N17,'Resumen Items'!$E:$AP,29,0)="",VLOOKUP($N17,'Resumen Items'!$E:$AP,7,0),VLOOKUP($N17,'Resumen Items'!$E:$AP,29,0))</f>
        <v>3</v>
      </c>
      <c r="Y17" s="153">
        <f>IF(VLOOKUP($N17,'Resumen Items'!$E:$AP,30,0)="",VLOOKUP($N17,'Resumen Items'!$E:$AP,8,0),VLOOKUP($N17,'Resumen Items'!$E:$AP,30,0))</f>
        <v>3</v>
      </c>
      <c r="Z17" s="193">
        <f>IF(AND(O17="D",V17=3),1,0)</f>
        <v>0</v>
      </c>
      <c r="AA17" s="193">
        <f t="shared" ref="AA17:AC32" si="3">IF(AND(P17="D",W17=3),1,0)</f>
        <v>0</v>
      </c>
      <c r="AB17" s="193">
        <f t="shared" si="3"/>
        <v>0</v>
      </c>
      <c r="AC17" s="193">
        <f t="shared" si="3"/>
        <v>0</v>
      </c>
      <c r="AD17" s="193">
        <f>SUM(Z17:AC17)</f>
        <v>0</v>
      </c>
      <c r="AE17" s="217">
        <f>IF(VLOOKUP($N17,'Resumen Items'!$E:$AP,27,0)="",VLOOKUP($N17,'Resumen Items'!$E:$AP,4,0),VLOOKUP($N17,'Resumen Items'!$E:$AP,25,0))</f>
        <v>0.01</v>
      </c>
      <c r="AG17" s="218">
        <v>0</v>
      </c>
      <c r="AH17" s="218">
        <v>0</v>
      </c>
      <c r="AI17" s="218">
        <v>0</v>
      </c>
      <c r="AJ17" s="218">
        <v>0</v>
      </c>
      <c r="AK17" s="218">
        <v>0</v>
      </c>
      <c r="AL17" s="219">
        <v>0.01</v>
      </c>
      <c r="AN17" s="193">
        <f>IF(AND(AG17=1,Z17=0),1,0)</f>
        <v>0</v>
      </c>
      <c r="AO17" s="193">
        <f>IF(AND(AH17=1,AA17=0),1,0)</f>
        <v>0</v>
      </c>
      <c r="AP17" s="193">
        <f>IF(AND(AI17=1,AB17=0),1,0)</f>
        <v>0</v>
      </c>
      <c r="AQ17" s="193">
        <f>IF(AND(AJ17=1,AC17=0),1,0)</f>
        <v>0</v>
      </c>
      <c r="AR17" s="193">
        <f>SUM(,AN17:AQ17)</f>
        <v>0</v>
      </c>
      <c r="AT17" s="193" t="str">
        <f>IF(AN17=1,"Laranja",IF(AND(O17="D",V17=3),"Verde",IF(AND(O17="D",V17&lt;3),"",IF(AND(O17&lt;&gt;"D",V17=3),"Amarelo",""))))</f>
        <v>Amarelo</v>
      </c>
      <c r="AU17" s="193" t="str">
        <f t="shared" ref="AU17:AW32" si="4">IF(AO17=1,"Laranja",IF(AND(P17="D",W17=3),"Verde",IF(AND(P17="D",W17&lt;3),"",IF(AND(P17&lt;&gt;"D",W17=3),"Amarelo",""))))</f>
        <v>Amarelo</v>
      </c>
      <c r="AV17" s="193" t="str">
        <f t="shared" si="4"/>
        <v>Amarelo</v>
      </c>
      <c r="AW17" s="193" t="str">
        <f t="shared" si="4"/>
        <v>Amarelo</v>
      </c>
      <c r="AZ17" s="196" t="s">
        <v>41</v>
      </c>
      <c r="BA17" s="220">
        <f t="shared" ref="BA17:BA22" si="5">SUMIF(K:K,AZ17,AD:AD)</f>
        <v>21</v>
      </c>
      <c r="BB17" s="221">
        <f t="shared" ref="BB17:BB22" si="6">SUMIF(K:K,AZ17,AE:AE)</f>
        <v>0.17475000000000002</v>
      </c>
    </row>
    <row r="18" spans="10:54" ht="32" x14ac:dyDescent="0.35">
      <c r="J18" s="222" t="s">
        <v>1103</v>
      </c>
      <c r="K18" s="223" t="s">
        <v>41</v>
      </c>
      <c r="L18" s="223" t="s">
        <v>45</v>
      </c>
      <c r="M18" s="223" t="s">
        <v>42</v>
      </c>
      <c r="N18" s="223" t="s">
        <v>46</v>
      </c>
      <c r="O18" s="224"/>
      <c r="P18" s="224"/>
      <c r="Q18" s="224"/>
      <c r="R18" s="224"/>
      <c r="S18" s="225">
        <v>0.01</v>
      </c>
      <c r="U18" s="193">
        <f t="shared" ref="U18:U80" si="7">COUNTA(O18:R18)</f>
        <v>0</v>
      </c>
      <c r="V18" s="153">
        <f>IF(VLOOKUP($N18,'Resumen Items'!$E:$AP,27,0)="",VLOOKUP($N18,'Resumen Items'!$E:$AP,5,0),VLOOKUP($N18,'Resumen Items'!$E:$AP,27,0))</f>
        <v>3</v>
      </c>
      <c r="W18" s="153">
        <f>IF(VLOOKUP($N18,'Resumen Items'!$E:$AP,28,0)="",VLOOKUP($N18,'Resumen Items'!$E:$AP,6,0),VLOOKUP($N18,'Resumen Items'!$E:$AP,28,0))</f>
        <v>3</v>
      </c>
      <c r="X18" s="153">
        <f>IF(VLOOKUP($N18,'Resumen Items'!$E:$AP,29,0)="",VLOOKUP($N18,'Resumen Items'!$E:$AP,7,0),VLOOKUP($N18,'Resumen Items'!$E:$AP,29,0))</f>
        <v>3</v>
      </c>
      <c r="Y18" s="153">
        <f>IF(VLOOKUP($N18,'Resumen Items'!$E:$AP,30,0)="",VLOOKUP($N18,'Resumen Items'!$E:$AP,8,0),VLOOKUP($N18,'Resumen Items'!$E:$AP,30,0))</f>
        <v>3</v>
      </c>
      <c r="Z18" s="193">
        <f t="shared" ref="Z18:AC33" si="8">IF(AND(O18="D",V18=3),1,0)</f>
        <v>0</v>
      </c>
      <c r="AA18" s="193">
        <f t="shared" si="3"/>
        <v>0</v>
      </c>
      <c r="AB18" s="193">
        <f t="shared" si="3"/>
        <v>0</v>
      </c>
      <c r="AC18" s="193">
        <f t="shared" si="3"/>
        <v>0</v>
      </c>
      <c r="AD18" s="193">
        <f t="shared" ref="AD18:AD80" si="9">SUM(Z18:AC18)</f>
        <v>0</v>
      </c>
      <c r="AE18" s="217">
        <f>IF(VLOOKUP($N18,'Resumen Items'!$E:$AP,27,0)="",VLOOKUP($N18,'Resumen Items'!$E:$AP,4,0),VLOOKUP($N18,'Resumen Items'!$E:$AP,25,0))</f>
        <v>0.01</v>
      </c>
      <c r="AG18" s="218">
        <v>0</v>
      </c>
      <c r="AH18" s="218">
        <v>0</v>
      </c>
      <c r="AI18" s="218">
        <v>0</v>
      </c>
      <c r="AJ18" s="218">
        <v>0</v>
      </c>
      <c r="AK18" s="218">
        <v>0</v>
      </c>
      <c r="AL18" s="219">
        <v>0.01</v>
      </c>
      <c r="AM18" s="217"/>
      <c r="AN18" s="193">
        <f t="shared" ref="AN18:AQ80" si="10">IF(AND(AG18=1,Z18=0),1,0)</f>
        <v>0</v>
      </c>
      <c r="AO18" s="193">
        <f t="shared" si="10"/>
        <v>0</v>
      </c>
      <c r="AP18" s="193">
        <f t="shared" si="10"/>
        <v>0</v>
      </c>
      <c r="AQ18" s="193">
        <f t="shared" si="10"/>
        <v>0</v>
      </c>
      <c r="AR18" s="193">
        <f t="shared" ref="AR18:AR80" si="11">SUM(,AN18:AQ18)</f>
        <v>0</v>
      </c>
      <c r="AT18" s="193" t="str">
        <f t="shared" ref="AT18:AW80" si="12">IF(AN18=1,"Laranja",IF(AND(O18="D",V18=3),"Verde",IF(AND(O18="D",V18&lt;3),"",IF(AND(O18&lt;&gt;"D",V18=3),"Amarelo",""))))</f>
        <v>Amarelo</v>
      </c>
      <c r="AU18" s="193" t="str">
        <f t="shared" si="4"/>
        <v>Amarelo</v>
      </c>
      <c r="AV18" s="193" t="str">
        <f t="shared" si="4"/>
        <v>Amarelo</v>
      </c>
      <c r="AW18" s="193" t="str">
        <f t="shared" si="4"/>
        <v>Amarelo</v>
      </c>
      <c r="AZ18" s="196" t="s">
        <v>81</v>
      </c>
      <c r="BA18" s="220">
        <f t="shared" si="5"/>
        <v>9</v>
      </c>
      <c r="BB18" s="221">
        <f t="shared" si="6"/>
        <v>3.8000000000000006E-2</v>
      </c>
    </row>
    <row r="19" spans="10:54" ht="32" x14ac:dyDescent="0.35">
      <c r="J19" s="214" t="s">
        <v>1103</v>
      </c>
      <c r="K19" s="215" t="s">
        <v>41</v>
      </c>
      <c r="L19" s="215" t="s">
        <v>47</v>
      </c>
      <c r="M19" s="215" t="s">
        <v>42</v>
      </c>
      <c r="N19" s="215" t="s">
        <v>48</v>
      </c>
      <c r="O19" s="215"/>
      <c r="P19" s="215"/>
      <c r="Q19" s="215"/>
      <c r="R19" s="215" t="s">
        <v>307</v>
      </c>
      <c r="S19" s="216">
        <v>0.01</v>
      </c>
      <c r="U19" s="193">
        <f t="shared" si="7"/>
        <v>1</v>
      </c>
      <c r="V19" s="153">
        <f>IF(VLOOKUP($N19,'Resumen Items'!$E:$AP,27,0)="",VLOOKUP($N19,'Resumen Items'!$E:$AP,5,0),VLOOKUP($N19,'Resumen Items'!$E:$AP,27,0))</f>
        <v>3</v>
      </c>
      <c r="W19" s="153">
        <f>IF(VLOOKUP($N19,'Resumen Items'!$E:$AP,28,0)="",VLOOKUP($N19,'Resumen Items'!$E:$AP,6,0),VLOOKUP($N19,'Resumen Items'!$E:$AP,28,0))</f>
        <v>2</v>
      </c>
      <c r="X19" s="153">
        <f>IF(VLOOKUP($N19,'Resumen Items'!$E:$AP,29,0)="",VLOOKUP($N19,'Resumen Items'!$E:$AP,7,0),VLOOKUP($N19,'Resumen Items'!$E:$AP,29,0))</f>
        <v>3</v>
      </c>
      <c r="Y19" s="153">
        <f>IF(VLOOKUP($N19,'Resumen Items'!$E:$AP,30,0)="",VLOOKUP($N19,'Resumen Items'!$E:$AP,8,0),VLOOKUP($N19,'Resumen Items'!$E:$AP,30,0))</f>
        <v>2</v>
      </c>
      <c r="Z19" s="193">
        <f t="shared" si="8"/>
        <v>0</v>
      </c>
      <c r="AA19" s="193">
        <f t="shared" si="3"/>
        <v>0</v>
      </c>
      <c r="AB19" s="193">
        <f t="shared" si="3"/>
        <v>0</v>
      </c>
      <c r="AC19" s="193">
        <f t="shared" si="3"/>
        <v>0</v>
      </c>
      <c r="AD19" s="193">
        <f t="shared" si="9"/>
        <v>0</v>
      </c>
      <c r="AE19" s="217">
        <f>IF(VLOOKUP($N19,'Resumen Items'!$E:$AP,27,0)="",VLOOKUP($N19,'Resumen Items'!$E:$AP,4,0),VLOOKUP($N19,'Resumen Items'!$E:$AP,25,0))</f>
        <v>4.0000000000000001E-3</v>
      </c>
      <c r="AG19" s="218">
        <v>0</v>
      </c>
      <c r="AH19" s="218">
        <v>0</v>
      </c>
      <c r="AI19" s="218">
        <v>0</v>
      </c>
      <c r="AJ19" s="218">
        <v>0</v>
      </c>
      <c r="AK19" s="218">
        <v>0</v>
      </c>
      <c r="AL19" s="219">
        <v>4.0000000000000001E-3</v>
      </c>
      <c r="AM19" s="217"/>
      <c r="AN19" s="193">
        <f t="shared" si="10"/>
        <v>0</v>
      </c>
      <c r="AO19" s="193">
        <f t="shared" si="10"/>
        <v>0</v>
      </c>
      <c r="AP19" s="193">
        <f t="shared" si="10"/>
        <v>0</v>
      </c>
      <c r="AQ19" s="193">
        <f t="shared" si="10"/>
        <v>0</v>
      </c>
      <c r="AR19" s="193">
        <f t="shared" si="11"/>
        <v>0</v>
      </c>
      <c r="AT19" s="193" t="str">
        <f t="shared" si="12"/>
        <v>Amarelo</v>
      </c>
      <c r="AU19" s="193" t="str">
        <f t="shared" si="4"/>
        <v/>
      </c>
      <c r="AV19" s="193" t="str">
        <f t="shared" si="4"/>
        <v>Amarelo</v>
      </c>
      <c r="AW19" s="193" t="str">
        <f t="shared" si="4"/>
        <v/>
      </c>
      <c r="AZ19" s="196" t="s">
        <v>88</v>
      </c>
      <c r="BA19" s="220">
        <f t="shared" si="5"/>
        <v>18</v>
      </c>
      <c r="BB19" s="221">
        <f t="shared" si="6"/>
        <v>0.15875000000000003</v>
      </c>
    </row>
    <row r="20" spans="10:54" ht="32" x14ac:dyDescent="0.35">
      <c r="J20" s="222" t="s">
        <v>1103</v>
      </c>
      <c r="K20" s="223" t="s">
        <v>41</v>
      </c>
      <c r="L20" s="223" t="s">
        <v>49</v>
      </c>
      <c r="M20" s="223" t="s">
        <v>42</v>
      </c>
      <c r="N20" s="223" t="s">
        <v>50</v>
      </c>
      <c r="O20" s="224"/>
      <c r="P20" s="224" t="s">
        <v>307</v>
      </c>
      <c r="Q20" s="224"/>
      <c r="R20" s="224" t="s">
        <v>307</v>
      </c>
      <c r="S20" s="225">
        <v>0.02</v>
      </c>
      <c r="U20" s="193">
        <f t="shared" si="7"/>
        <v>2</v>
      </c>
      <c r="V20" s="153">
        <f>IF(VLOOKUP($N20,'Resumen Items'!$E:$AP,27,0)="",VLOOKUP($N20,'Resumen Items'!$E:$AP,5,0),VLOOKUP($N20,'Resumen Items'!$E:$AP,27,0))</f>
        <v>3</v>
      </c>
      <c r="W20" s="153">
        <f>IF(VLOOKUP($N20,'Resumen Items'!$E:$AP,28,0)="",VLOOKUP($N20,'Resumen Items'!$E:$AP,6,0),VLOOKUP($N20,'Resumen Items'!$E:$AP,28,0))</f>
        <v>3</v>
      </c>
      <c r="X20" s="153" t="str">
        <f>IF(VLOOKUP($N20,'Resumen Items'!$E:$AP,29,0)="",VLOOKUP($N20,'Resumen Items'!$E:$AP,7,0),VLOOKUP($N20,'Resumen Items'!$E:$AP,29,0))</f>
        <v/>
      </c>
      <c r="Y20" s="153" t="str">
        <f>IF(VLOOKUP($N20,'Resumen Items'!$E:$AP,30,0)="",VLOOKUP($N20,'Resumen Items'!$E:$AP,8,0),VLOOKUP($N20,'Resumen Items'!$E:$AP,30,0))</f>
        <v/>
      </c>
      <c r="Z20" s="193">
        <f t="shared" si="8"/>
        <v>0</v>
      </c>
      <c r="AA20" s="193">
        <f t="shared" si="3"/>
        <v>1</v>
      </c>
      <c r="AB20" s="193">
        <f t="shared" si="3"/>
        <v>0</v>
      </c>
      <c r="AC20" s="193">
        <f t="shared" si="3"/>
        <v>0</v>
      </c>
      <c r="AD20" s="193">
        <f t="shared" si="9"/>
        <v>1</v>
      </c>
      <c r="AE20" s="217">
        <f>IF(VLOOKUP($N20,'Resumen Items'!$E:$AP,27,0)="",VLOOKUP($N20,'Resumen Items'!$E:$AP,4,0),VLOOKUP($N20,'Resumen Items'!$E:$AP,25,0))</f>
        <v>1.3999999999999999E-2</v>
      </c>
      <c r="AG20" s="218">
        <v>0</v>
      </c>
      <c r="AH20" s="218">
        <v>1</v>
      </c>
      <c r="AI20" s="218">
        <v>0</v>
      </c>
      <c r="AJ20" s="218">
        <v>0</v>
      </c>
      <c r="AK20" s="218">
        <v>1</v>
      </c>
      <c r="AL20" s="219">
        <v>1.3999999999999999E-2</v>
      </c>
      <c r="AM20" s="217"/>
      <c r="AN20" s="193">
        <f t="shared" si="10"/>
        <v>0</v>
      </c>
      <c r="AO20" s="193">
        <f t="shared" si="10"/>
        <v>0</v>
      </c>
      <c r="AP20" s="193">
        <f t="shared" si="10"/>
        <v>0</v>
      </c>
      <c r="AQ20" s="193">
        <f t="shared" si="10"/>
        <v>0</v>
      </c>
      <c r="AR20" s="193">
        <f t="shared" si="11"/>
        <v>0</v>
      </c>
      <c r="AT20" s="193" t="str">
        <f t="shared" si="12"/>
        <v>Amarelo</v>
      </c>
      <c r="AU20" s="193" t="str">
        <f t="shared" si="4"/>
        <v>Verde</v>
      </c>
      <c r="AV20" s="193" t="str">
        <f t="shared" si="4"/>
        <v/>
      </c>
      <c r="AW20" s="193" t="str">
        <f t="shared" si="4"/>
        <v/>
      </c>
      <c r="AZ20" s="196" t="s">
        <v>107</v>
      </c>
      <c r="BA20" s="220">
        <f t="shared" si="5"/>
        <v>20</v>
      </c>
      <c r="BB20" s="221">
        <f t="shared" si="6"/>
        <v>0.17950000000000005</v>
      </c>
    </row>
    <row r="21" spans="10:54" ht="32" x14ac:dyDescent="0.35">
      <c r="J21" s="214" t="s">
        <v>1103</v>
      </c>
      <c r="K21" s="215" t="s">
        <v>41</v>
      </c>
      <c r="L21" s="215" t="s">
        <v>52</v>
      </c>
      <c r="M21" s="215" t="s">
        <v>51</v>
      </c>
      <c r="N21" s="215" t="s">
        <v>53</v>
      </c>
      <c r="O21" s="215"/>
      <c r="P21" s="215" t="s">
        <v>307</v>
      </c>
      <c r="Q21" s="215"/>
      <c r="R21" s="215"/>
      <c r="S21" s="216">
        <v>1.4999999999999999E-2</v>
      </c>
      <c r="U21" s="193">
        <f t="shared" si="7"/>
        <v>1</v>
      </c>
      <c r="V21" s="153">
        <f>IF(VLOOKUP($N21,'Resumen Items'!$E:$AP,27,0)="",VLOOKUP($N21,'Resumen Items'!$E:$AP,5,0),VLOOKUP($N21,'Resumen Items'!$E:$AP,27,0))</f>
        <v>2</v>
      </c>
      <c r="W21" s="153">
        <f>IF(VLOOKUP($N21,'Resumen Items'!$E:$AP,28,0)="",VLOOKUP($N21,'Resumen Items'!$E:$AP,6,0),VLOOKUP($N21,'Resumen Items'!$E:$AP,28,0))</f>
        <v>2</v>
      </c>
      <c r="X21" s="153" t="str">
        <f>IF(VLOOKUP($N21,'Resumen Items'!$E:$AP,29,0)="",VLOOKUP($N21,'Resumen Items'!$E:$AP,7,0),VLOOKUP($N21,'Resumen Items'!$E:$AP,29,0))</f>
        <v/>
      </c>
      <c r="Y21" s="153" t="str">
        <f>IF(VLOOKUP($N21,'Resumen Items'!$E:$AP,30,0)="",VLOOKUP($N21,'Resumen Items'!$E:$AP,8,0),VLOOKUP($N21,'Resumen Items'!$E:$AP,30,0))</f>
        <v/>
      </c>
      <c r="Z21" s="193">
        <f t="shared" si="8"/>
        <v>0</v>
      </c>
      <c r="AA21" s="193">
        <f t="shared" si="3"/>
        <v>0</v>
      </c>
      <c r="AB21" s="193">
        <f t="shared" si="3"/>
        <v>0</v>
      </c>
      <c r="AC21" s="193">
        <f t="shared" si="3"/>
        <v>0</v>
      </c>
      <c r="AD21" s="193">
        <f t="shared" si="9"/>
        <v>0</v>
      </c>
      <c r="AE21" s="217">
        <f>IF(VLOOKUP($N21,'Resumen Items'!$E:$AP,27,0)="",VLOOKUP($N21,'Resumen Items'!$E:$AP,4,0),VLOOKUP($N21,'Resumen Items'!$E:$AP,25,0))</f>
        <v>0</v>
      </c>
      <c r="AG21" s="218">
        <v>0</v>
      </c>
      <c r="AH21" s="218">
        <v>0</v>
      </c>
      <c r="AI21" s="218">
        <v>0</v>
      </c>
      <c r="AJ21" s="218">
        <v>0</v>
      </c>
      <c r="AK21" s="218">
        <v>0</v>
      </c>
      <c r="AL21" s="219">
        <v>0</v>
      </c>
      <c r="AM21" s="217"/>
      <c r="AN21" s="193">
        <f t="shared" si="10"/>
        <v>0</v>
      </c>
      <c r="AO21" s="193">
        <f t="shared" si="10"/>
        <v>0</v>
      </c>
      <c r="AP21" s="193">
        <f t="shared" si="10"/>
        <v>0</v>
      </c>
      <c r="AQ21" s="193">
        <f t="shared" si="10"/>
        <v>0</v>
      </c>
      <c r="AR21" s="193">
        <f t="shared" si="11"/>
        <v>0</v>
      </c>
      <c r="AT21" s="193" t="str">
        <f t="shared" si="12"/>
        <v/>
      </c>
      <c r="AU21" s="193" t="str">
        <f t="shared" si="4"/>
        <v/>
      </c>
      <c r="AV21" s="193" t="str">
        <f t="shared" si="4"/>
        <v/>
      </c>
      <c r="AW21" s="193" t="str">
        <f t="shared" si="4"/>
        <v/>
      </c>
      <c r="AZ21" s="196" t="s">
        <v>126</v>
      </c>
      <c r="BA21" s="220">
        <f t="shared" si="5"/>
        <v>10</v>
      </c>
      <c r="BB21" s="221">
        <f t="shared" si="6"/>
        <v>0.14525000000000005</v>
      </c>
    </row>
    <row r="22" spans="10:54" ht="32" x14ac:dyDescent="0.35">
      <c r="J22" s="222" t="s">
        <v>1103</v>
      </c>
      <c r="K22" s="223" t="s">
        <v>41</v>
      </c>
      <c r="L22" s="223" t="s">
        <v>54</v>
      </c>
      <c r="M22" s="223" t="s">
        <v>51</v>
      </c>
      <c r="N22" s="223" t="s">
        <v>55</v>
      </c>
      <c r="O22" s="224" t="s">
        <v>307</v>
      </c>
      <c r="P22" s="224" t="s">
        <v>307</v>
      </c>
      <c r="Q22" s="224" t="s">
        <v>307</v>
      </c>
      <c r="R22" s="224"/>
      <c r="S22" s="225">
        <v>1.4999999999999999E-2</v>
      </c>
      <c r="U22" s="193">
        <f t="shared" si="7"/>
        <v>3</v>
      </c>
      <c r="V22" s="153">
        <f>IF(VLOOKUP($N22,'Resumen Items'!$E:$AP,27,0)="",VLOOKUP($N22,'Resumen Items'!$E:$AP,5,0),VLOOKUP($N22,'Resumen Items'!$E:$AP,27,0))</f>
        <v>3</v>
      </c>
      <c r="W22" s="153">
        <f>IF(VLOOKUP($N22,'Resumen Items'!$E:$AP,28,0)="",VLOOKUP($N22,'Resumen Items'!$E:$AP,6,0),VLOOKUP($N22,'Resumen Items'!$E:$AP,28,0))</f>
        <v>3</v>
      </c>
      <c r="X22" s="153" t="str">
        <f>IF(VLOOKUP($N22,'Resumen Items'!$E:$AP,29,0)="",VLOOKUP($N22,'Resumen Items'!$E:$AP,7,0),VLOOKUP($N22,'Resumen Items'!$E:$AP,29,0))</f>
        <v/>
      </c>
      <c r="Y22" s="153" t="str">
        <f>IF(VLOOKUP($N22,'Resumen Items'!$E:$AP,30,0)="",VLOOKUP($N22,'Resumen Items'!$E:$AP,8,0),VLOOKUP($N22,'Resumen Items'!$E:$AP,30,0))</f>
        <v/>
      </c>
      <c r="Z22" s="193">
        <f t="shared" si="8"/>
        <v>1</v>
      </c>
      <c r="AA22" s="193">
        <f t="shared" si="3"/>
        <v>1</v>
      </c>
      <c r="AB22" s="193">
        <f t="shared" si="3"/>
        <v>0</v>
      </c>
      <c r="AC22" s="193">
        <f t="shared" si="3"/>
        <v>0</v>
      </c>
      <c r="AD22" s="193">
        <f t="shared" si="9"/>
        <v>2</v>
      </c>
      <c r="AE22" s="217">
        <f>IF(VLOOKUP($N22,'Resumen Items'!$E:$AP,27,0)="",VLOOKUP($N22,'Resumen Items'!$E:$AP,4,0),VLOOKUP($N22,'Resumen Items'!$E:$AP,25,0))</f>
        <v>1.0499999999999999E-2</v>
      </c>
      <c r="AG22" s="218">
        <v>1</v>
      </c>
      <c r="AH22" s="218">
        <v>1</v>
      </c>
      <c r="AI22" s="218">
        <v>0</v>
      </c>
      <c r="AJ22" s="218">
        <v>0</v>
      </c>
      <c r="AK22" s="218">
        <v>2</v>
      </c>
      <c r="AL22" s="219">
        <v>1.0499999999999999E-2</v>
      </c>
      <c r="AM22" s="217"/>
      <c r="AN22" s="193">
        <f t="shared" si="10"/>
        <v>0</v>
      </c>
      <c r="AO22" s="193">
        <f t="shared" si="10"/>
        <v>0</v>
      </c>
      <c r="AP22" s="193">
        <f t="shared" si="10"/>
        <v>0</v>
      </c>
      <c r="AQ22" s="193">
        <f t="shared" si="10"/>
        <v>0</v>
      </c>
      <c r="AR22" s="193">
        <f t="shared" si="11"/>
        <v>0</v>
      </c>
      <c r="AT22" s="193" t="str">
        <f t="shared" si="12"/>
        <v>Verde</v>
      </c>
      <c r="AU22" s="193" t="str">
        <f t="shared" si="4"/>
        <v>Verde</v>
      </c>
      <c r="AV22" s="193" t="str">
        <f t="shared" si="4"/>
        <v/>
      </c>
      <c r="AW22" s="193" t="str">
        <f t="shared" si="4"/>
        <v/>
      </c>
      <c r="AZ22" s="196" t="s">
        <v>140</v>
      </c>
      <c r="BA22" s="220">
        <f t="shared" si="5"/>
        <v>4</v>
      </c>
      <c r="BB22" s="221">
        <f t="shared" si="6"/>
        <v>4.0250000000000001E-2</v>
      </c>
    </row>
    <row r="23" spans="10:54" ht="18.5" x14ac:dyDescent="0.35">
      <c r="J23" s="214" t="s">
        <v>1103</v>
      </c>
      <c r="K23" s="215" t="s">
        <v>41</v>
      </c>
      <c r="L23" s="215" t="s">
        <v>57</v>
      </c>
      <c r="M23" s="215" t="s">
        <v>56</v>
      </c>
      <c r="N23" s="215" t="s">
        <v>58</v>
      </c>
      <c r="O23" s="215" t="s">
        <v>307</v>
      </c>
      <c r="P23" s="215"/>
      <c r="Q23" s="215" t="s">
        <v>307</v>
      </c>
      <c r="R23" s="215"/>
      <c r="S23" s="216">
        <v>0.01</v>
      </c>
      <c r="U23" s="193">
        <f t="shared" si="7"/>
        <v>2</v>
      </c>
      <c r="V23" s="153">
        <f>IF(VLOOKUP($N23,'Resumen Items'!$E:$AP,27,0)="",VLOOKUP($N23,'Resumen Items'!$E:$AP,5,0),VLOOKUP($N23,'Resumen Items'!$E:$AP,27,0))</f>
        <v>3</v>
      </c>
      <c r="W23" s="153">
        <f>IF(VLOOKUP($N23,'Resumen Items'!$E:$AP,28,0)="",VLOOKUP($N23,'Resumen Items'!$E:$AP,6,0),VLOOKUP($N23,'Resumen Items'!$E:$AP,28,0))</f>
        <v>3</v>
      </c>
      <c r="X23" s="153">
        <f>IF(VLOOKUP($N23,'Resumen Items'!$E:$AP,29,0)="",VLOOKUP($N23,'Resumen Items'!$E:$AP,7,0),VLOOKUP($N23,'Resumen Items'!$E:$AP,29,0))</f>
        <v>3</v>
      </c>
      <c r="Y23" s="153" t="str">
        <f>IF(VLOOKUP($N23,'Resumen Items'!$E:$AP,30,0)="",VLOOKUP($N23,'Resumen Items'!$E:$AP,8,0),VLOOKUP($N23,'Resumen Items'!$E:$AP,30,0))</f>
        <v/>
      </c>
      <c r="Z23" s="193">
        <f t="shared" si="8"/>
        <v>1</v>
      </c>
      <c r="AA23" s="193">
        <f t="shared" si="3"/>
        <v>0</v>
      </c>
      <c r="AB23" s="193">
        <f t="shared" si="3"/>
        <v>1</v>
      </c>
      <c r="AC23" s="193">
        <f t="shared" si="3"/>
        <v>0</v>
      </c>
      <c r="AD23" s="193">
        <f t="shared" si="9"/>
        <v>2</v>
      </c>
      <c r="AE23" s="217">
        <f>IF(VLOOKUP($N23,'Resumen Items'!$E:$AP,27,0)="",VLOOKUP($N23,'Resumen Items'!$E:$AP,4,0),VLOOKUP($N23,'Resumen Items'!$E:$AP,25,0))</f>
        <v>8.5000000000000006E-3</v>
      </c>
      <c r="AG23" s="218">
        <v>1</v>
      </c>
      <c r="AH23" s="218">
        <v>0</v>
      </c>
      <c r="AI23" s="218">
        <v>1</v>
      </c>
      <c r="AJ23" s="218">
        <v>0</v>
      </c>
      <c r="AK23" s="218">
        <v>2</v>
      </c>
      <c r="AL23" s="219">
        <v>8.5000000000000006E-3</v>
      </c>
      <c r="AM23" s="217"/>
      <c r="AN23" s="193">
        <f t="shared" si="10"/>
        <v>0</v>
      </c>
      <c r="AO23" s="193">
        <f t="shared" si="10"/>
        <v>0</v>
      </c>
      <c r="AP23" s="193">
        <f t="shared" si="10"/>
        <v>0</v>
      </c>
      <c r="AQ23" s="193">
        <f t="shared" si="10"/>
        <v>0</v>
      </c>
      <c r="AR23" s="193">
        <f t="shared" si="11"/>
        <v>0</v>
      </c>
      <c r="AT23" s="193" t="str">
        <f t="shared" si="12"/>
        <v>Verde</v>
      </c>
      <c r="AU23" s="193" t="str">
        <f t="shared" si="4"/>
        <v>Amarelo</v>
      </c>
      <c r="AV23" s="193" t="str">
        <f t="shared" si="4"/>
        <v>Verde</v>
      </c>
      <c r="AW23" s="193" t="str">
        <f t="shared" si="4"/>
        <v/>
      </c>
      <c r="AZ23" s="226" t="s">
        <v>149</v>
      </c>
      <c r="BA23" s="213">
        <f>SUM(BA17:BA22)</f>
        <v>82</v>
      </c>
      <c r="BB23" s="227">
        <f>SUM(BB17:BB22)</f>
        <v>0.73650000000000027</v>
      </c>
    </row>
    <row r="24" spans="10:54" ht="32" x14ac:dyDescent="0.35">
      <c r="J24" s="222" t="s">
        <v>1103</v>
      </c>
      <c r="K24" s="223" t="s">
        <v>41</v>
      </c>
      <c r="L24" s="223" t="s">
        <v>59</v>
      </c>
      <c r="M24" s="223" t="s">
        <v>56</v>
      </c>
      <c r="N24" s="223" t="s">
        <v>60</v>
      </c>
      <c r="O24" s="224" t="s">
        <v>307</v>
      </c>
      <c r="P24" s="224"/>
      <c r="Q24" s="224" t="s">
        <v>307</v>
      </c>
      <c r="R24" s="224" t="s">
        <v>307</v>
      </c>
      <c r="S24" s="225">
        <v>0.02</v>
      </c>
      <c r="U24" s="193">
        <f t="shared" si="7"/>
        <v>3</v>
      </c>
      <c r="V24" s="153">
        <f>IF(VLOOKUP($N24,'Resumen Items'!$E:$AP,27,0)="",VLOOKUP($N24,'Resumen Items'!$E:$AP,5,0),VLOOKUP($N24,'Resumen Items'!$E:$AP,27,0))</f>
        <v>3</v>
      </c>
      <c r="W24" s="153">
        <f>IF(VLOOKUP($N24,'Resumen Items'!$E:$AP,28,0)="",VLOOKUP($N24,'Resumen Items'!$E:$AP,6,0),VLOOKUP($N24,'Resumen Items'!$E:$AP,28,0))</f>
        <v>3</v>
      </c>
      <c r="X24" s="153">
        <f>IF(VLOOKUP($N24,'Resumen Items'!$E:$AP,29,0)="",VLOOKUP($N24,'Resumen Items'!$E:$AP,7,0),VLOOKUP($N24,'Resumen Items'!$E:$AP,29,0))</f>
        <v>3</v>
      </c>
      <c r="Y24" s="153">
        <f>IF(VLOOKUP($N24,'Resumen Items'!$E:$AP,30,0)="",VLOOKUP($N24,'Resumen Items'!$E:$AP,8,0),VLOOKUP($N24,'Resumen Items'!$E:$AP,30,0))</f>
        <v>1</v>
      </c>
      <c r="Z24" s="193">
        <f t="shared" si="8"/>
        <v>1</v>
      </c>
      <c r="AA24" s="193">
        <f t="shared" si="3"/>
        <v>0</v>
      </c>
      <c r="AB24" s="193">
        <f t="shared" si="3"/>
        <v>1</v>
      </c>
      <c r="AC24" s="193">
        <f t="shared" si="3"/>
        <v>0</v>
      </c>
      <c r="AD24" s="193">
        <f t="shared" si="9"/>
        <v>2</v>
      </c>
      <c r="AE24" s="217">
        <f>IF(VLOOKUP($N24,'Resumen Items'!$E:$AP,27,0)="",VLOOKUP($N24,'Resumen Items'!$E:$AP,4,0),VLOOKUP($N24,'Resumen Items'!$E:$AP,25,0))</f>
        <v>1.7000000000000001E-2</v>
      </c>
      <c r="AG24" s="218">
        <v>1</v>
      </c>
      <c r="AH24" s="218">
        <v>0</v>
      </c>
      <c r="AI24" s="218">
        <v>1</v>
      </c>
      <c r="AJ24" s="218">
        <v>0</v>
      </c>
      <c r="AK24" s="218">
        <v>2</v>
      </c>
      <c r="AL24" s="219">
        <v>1.7000000000000001E-2</v>
      </c>
      <c r="AM24" s="217"/>
      <c r="AN24" s="193">
        <f t="shared" si="10"/>
        <v>0</v>
      </c>
      <c r="AO24" s="193">
        <f t="shared" si="10"/>
        <v>0</v>
      </c>
      <c r="AP24" s="193">
        <f t="shared" si="10"/>
        <v>0</v>
      </c>
      <c r="AQ24" s="193">
        <f t="shared" si="10"/>
        <v>0</v>
      </c>
      <c r="AR24" s="193">
        <f t="shared" si="11"/>
        <v>0</v>
      </c>
      <c r="AT24" s="193" t="str">
        <f t="shared" si="12"/>
        <v>Verde</v>
      </c>
      <c r="AU24" s="193" t="str">
        <f t="shared" si="4"/>
        <v>Amarelo</v>
      </c>
      <c r="AV24" s="193" t="str">
        <f t="shared" si="4"/>
        <v>Verde</v>
      </c>
      <c r="AW24" s="193" t="str">
        <f t="shared" si="4"/>
        <v/>
      </c>
    </row>
    <row r="25" spans="10:54" ht="58" x14ac:dyDescent="0.35">
      <c r="J25" s="214" t="s">
        <v>1103</v>
      </c>
      <c r="K25" s="215" t="s">
        <v>41</v>
      </c>
      <c r="L25" s="215" t="s">
        <v>61</v>
      </c>
      <c r="M25" s="215" t="s">
        <v>56</v>
      </c>
      <c r="N25" s="215" t="s">
        <v>62</v>
      </c>
      <c r="O25" s="215" t="s">
        <v>307</v>
      </c>
      <c r="P25" s="215" t="s">
        <v>307</v>
      </c>
      <c r="Q25" s="215" t="s">
        <v>307</v>
      </c>
      <c r="R25" s="215"/>
      <c r="S25" s="216">
        <v>2.5000000000000001E-2</v>
      </c>
      <c r="U25" s="193">
        <f t="shared" si="7"/>
        <v>3</v>
      </c>
      <c r="V25" s="153">
        <f>IF(VLOOKUP($N25,'Resumen Items'!$E:$AP,27,0)="",VLOOKUP($N25,'Resumen Items'!$E:$AP,5,0),VLOOKUP($N25,'Resumen Items'!$E:$AP,27,0))</f>
        <v>3</v>
      </c>
      <c r="W25" s="153">
        <f>IF(VLOOKUP($N25,'Resumen Items'!$E:$AP,28,0)="",VLOOKUP($N25,'Resumen Items'!$E:$AP,6,0),VLOOKUP($N25,'Resumen Items'!$E:$AP,28,0))</f>
        <v>3</v>
      </c>
      <c r="X25" s="153">
        <f>IF(VLOOKUP($N25,'Resumen Items'!$E:$AP,29,0)="",VLOOKUP($N25,'Resumen Items'!$E:$AP,7,0),VLOOKUP($N25,'Resumen Items'!$E:$AP,29,0))</f>
        <v>3</v>
      </c>
      <c r="Y25" s="153" t="str">
        <f>IF(VLOOKUP($N25,'Resumen Items'!$E:$AP,30,0)="",VLOOKUP($N25,'Resumen Items'!$E:$AP,8,0),VLOOKUP($N25,'Resumen Items'!$E:$AP,30,0))</f>
        <v/>
      </c>
      <c r="Z25" s="193">
        <f t="shared" si="8"/>
        <v>1</v>
      </c>
      <c r="AA25" s="193">
        <f t="shared" si="3"/>
        <v>1</v>
      </c>
      <c r="AB25" s="193">
        <f t="shared" si="3"/>
        <v>1</v>
      </c>
      <c r="AC25" s="193">
        <f t="shared" si="3"/>
        <v>0</v>
      </c>
      <c r="AD25" s="193">
        <f t="shared" si="9"/>
        <v>3</v>
      </c>
      <c r="AE25" s="217">
        <f>IF(VLOOKUP($N25,'Resumen Items'!$E:$AP,27,0)="",VLOOKUP($N25,'Resumen Items'!$E:$AP,4,0),VLOOKUP($N25,'Resumen Items'!$E:$AP,25,0))</f>
        <v>2.1250000000000002E-2</v>
      </c>
      <c r="AG25" s="218">
        <v>1</v>
      </c>
      <c r="AH25" s="218">
        <v>1</v>
      </c>
      <c r="AI25" s="218">
        <v>1</v>
      </c>
      <c r="AJ25" s="218">
        <v>0</v>
      </c>
      <c r="AK25" s="218">
        <v>3</v>
      </c>
      <c r="AL25" s="219">
        <v>2.1250000000000002E-2</v>
      </c>
      <c r="AM25" s="217"/>
      <c r="AN25" s="193">
        <f t="shared" si="10"/>
        <v>0</v>
      </c>
      <c r="AO25" s="193">
        <f t="shared" si="10"/>
        <v>0</v>
      </c>
      <c r="AP25" s="193">
        <f t="shared" si="10"/>
        <v>0</v>
      </c>
      <c r="AQ25" s="193">
        <f t="shared" si="10"/>
        <v>0</v>
      </c>
      <c r="AR25" s="193">
        <f t="shared" si="11"/>
        <v>0</v>
      </c>
      <c r="AT25" s="193" t="str">
        <f t="shared" si="12"/>
        <v>Verde</v>
      </c>
      <c r="AU25" s="193" t="str">
        <f t="shared" si="4"/>
        <v>Verde</v>
      </c>
      <c r="AV25" s="193" t="str">
        <f t="shared" si="4"/>
        <v>Verde</v>
      </c>
      <c r="AW25" s="193" t="str">
        <f t="shared" si="4"/>
        <v/>
      </c>
      <c r="AZ25" s="194" t="s">
        <v>1104</v>
      </c>
    </row>
    <row r="26" spans="10:54" ht="18.5" x14ac:dyDescent="0.35">
      <c r="J26" s="222" t="s">
        <v>1103</v>
      </c>
      <c r="K26" s="223" t="s">
        <v>41</v>
      </c>
      <c r="L26" s="223" t="s">
        <v>64</v>
      </c>
      <c r="M26" s="223" t="s">
        <v>63</v>
      </c>
      <c r="N26" s="223" t="s">
        <v>65</v>
      </c>
      <c r="O26" s="224" t="s">
        <v>307</v>
      </c>
      <c r="P26" s="224" t="s">
        <v>307</v>
      </c>
      <c r="Q26" s="224" t="s">
        <v>307</v>
      </c>
      <c r="R26" s="224" t="s">
        <v>307</v>
      </c>
      <c r="S26" s="225">
        <v>0.01</v>
      </c>
      <c r="U26" s="193">
        <f t="shared" si="7"/>
        <v>4</v>
      </c>
      <c r="V26" s="153">
        <f>IF(VLOOKUP($N26,'Resumen Items'!$E:$AP,27,0)="",VLOOKUP($N26,'Resumen Items'!$E:$AP,5,0),VLOOKUP($N26,'Resumen Items'!$E:$AP,27,0))</f>
        <v>3</v>
      </c>
      <c r="W26" s="153">
        <f>IF(VLOOKUP($N26,'Resumen Items'!$E:$AP,28,0)="",VLOOKUP($N26,'Resumen Items'!$E:$AP,6,0),VLOOKUP($N26,'Resumen Items'!$E:$AP,28,0))</f>
        <v>2</v>
      </c>
      <c r="X26" s="153" t="str">
        <f>IF(VLOOKUP($N26,'Resumen Items'!$E:$AP,29,0)="",VLOOKUP($N26,'Resumen Items'!$E:$AP,7,0),VLOOKUP($N26,'Resumen Items'!$E:$AP,29,0))</f>
        <v/>
      </c>
      <c r="Y26" s="153" t="str">
        <f>IF(VLOOKUP($N26,'Resumen Items'!$E:$AP,30,0)="",VLOOKUP($N26,'Resumen Items'!$E:$AP,8,0),VLOOKUP($N26,'Resumen Items'!$E:$AP,30,0))</f>
        <v/>
      </c>
      <c r="Z26" s="193">
        <f t="shared" si="8"/>
        <v>1</v>
      </c>
      <c r="AA26" s="193">
        <f t="shared" si="3"/>
        <v>0</v>
      </c>
      <c r="AB26" s="193">
        <f t="shared" si="3"/>
        <v>0</v>
      </c>
      <c r="AC26" s="193">
        <f t="shared" si="3"/>
        <v>0</v>
      </c>
      <c r="AD26" s="193">
        <f t="shared" si="9"/>
        <v>1</v>
      </c>
      <c r="AE26" s="217">
        <f>IF(VLOOKUP($N26,'Resumen Items'!$E:$AP,27,0)="",VLOOKUP($N26,'Resumen Items'!$E:$AP,4,0),VLOOKUP($N26,'Resumen Items'!$E:$AP,25,0))</f>
        <v>4.0000000000000001E-3</v>
      </c>
      <c r="AG26" s="218">
        <v>1</v>
      </c>
      <c r="AH26" s="218">
        <v>0</v>
      </c>
      <c r="AI26" s="218">
        <v>0</v>
      </c>
      <c r="AJ26" s="218">
        <v>0</v>
      </c>
      <c r="AK26" s="218">
        <v>1</v>
      </c>
      <c r="AL26" s="219">
        <v>4.0000000000000001E-3</v>
      </c>
      <c r="AM26" s="217"/>
      <c r="AN26" s="193">
        <f t="shared" si="10"/>
        <v>0</v>
      </c>
      <c r="AO26" s="193">
        <f t="shared" si="10"/>
        <v>0</v>
      </c>
      <c r="AP26" s="193">
        <f t="shared" si="10"/>
        <v>0</v>
      </c>
      <c r="AQ26" s="193">
        <f t="shared" si="10"/>
        <v>0</v>
      </c>
      <c r="AR26" s="193">
        <f t="shared" si="11"/>
        <v>0</v>
      </c>
      <c r="AT26" s="193" t="str">
        <f t="shared" si="12"/>
        <v>Verde</v>
      </c>
      <c r="AU26" s="193" t="str">
        <f t="shared" si="4"/>
        <v/>
      </c>
      <c r="AV26" s="193" t="str">
        <f t="shared" si="4"/>
        <v/>
      </c>
      <c r="AW26" s="193" t="str">
        <f t="shared" si="4"/>
        <v/>
      </c>
    </row>
    <row r="27" spans="10:54" ht="32" x14ac:dyDescent="0.35">
      <c r="J27" s="214" t="s">
        <v>1103</v>
      </c>
      <c r="K27" s="215" t="s">
        <v>41</v>
      </c>
      <c r="L27" s="215" t="s">
        <v>67</v>
      </c>
      <c r="M27" s="215" t="s">
        <v>66</v>
      </c>
      <c r="N27" s="215" t="s">
        <v>68</v>
      </c>
      <c r="O27" s="215"/>
      <c r="P27" s="215" t="s">
        <v>307</v>
      </c>
      <c r="Q27" s="215"/>
      <c r="R27" s="215" t="s">
        <v>307</v>
      </c>
      <c r="S27" s="216">
        <v>0.02</v>
      </c>
      <c r="U27" s="193">
        <f t="shared" si="7"/>
        <v>2</v>
      </c>
      <c r="V27" s="153">
        <f>IF(VLOOKUP($N27,'Resumen Items'!$E:$AP,27,0)="",VLOOKUP($N27,'Resumen Items'!$E:$AP,5,0),VLOOKUP($N27,'Resumen Items'!$E:$AP,27,0))</f>
        <v>3</v>
      </c>
      <c r="W27" s="153">
        <f>IF(VLOOKUP($N27,'Resumen Items'!$E:$AP,28,0)="",VLOOKUP($N27,'Resumen Items'!$E:$AP,6,0),VLOOKUP($N27,'Resumen Items'!$E:$AP,28,0))</f>
        <v>3</v>
      </c>
      <c r="X27" s="153">
        <f>IF(VLOOKUP($N27,'Resumen Items'!$E:$AP,29,0)="",VLOOKUP($N27,'Resumen Items'!$E:$AP,7,0),VLOOKUP($N27,'Resumen Items'!$E:$AP,29,0))</f>
        <v>3</v>
      </c>
      <c r="Y27" s="153" t="str">
        <f>IF(VLOOKUP($N27,'Resumen Items'!$E:$AP,30,0)="",VLOOKUP($N27,'Resumen Items'!$E:$AP,8,0),VLOOKUP($N27,'Resumen Items'!$E:$AP,30,0))</f>
        <v/>
      </c>
      <c r="Z27" s="193">
        <f t="shared" si="8"/>
        <v>0</v>
      </c>
      <c r="AA27" s="193">
        <f t="shared" si="3"/>
        <v>1</v>
      </c>
      <c r="AB27" s="193">
        <f t="shared" si="3"/>
        <v>0</v>
      </c>
      <c r="AC27" s="193">
        <f t="shared" si="3"/>
        <v>0</v>
      </c>
      <c r="AD27" s="193">
        <f t="shared" si="9"/>
        <v>1</v>
      </c>
      <c r="AE27" s="217">
        <f>IF(VLOOKUP($N27,'Resumen Items'!$E:$AP,27,0)="",VLOOKUP($N27,'Resumen Items'!$E:$AP,4,0),VLOOKUP($N27,'Resumen Items'!$E:$AP,25,0))</f>
        <v>1.7000000000000001E-2</v>
      </c>
      <c r="AG27" s="218">
        <v>0</v>
      </c>
      <c r="AH27" s="218">
        <v>1</v>
      </c>
      <c r="AI27" s="218">
        <v>0</v>
      </c>
      <c r="AJ27" s="218">
        <v>0</v>
      </c>
      <c r="AK27" s="218">
        <v>1</v>
      </c>
      <c r="AL27" s="219">
        <v>1.7000000000000001E-2</v>
      </c>
      <c r="AM27" s="217"/>
      <c r="AN27" s="193">
        <f t="shared" si="10"/>
        <v>0</v>
      </c>
      <c r="AO27" s="193">
        <f t="shared" si="10"/>
        <v>0</v>
      </c>
      <c r="AP27" s="193">
        <f t="shared" si="10"/>
        <v>0</v>
      </c>
      <c r="AQ27" s="193">
        <f t="shared" si="10"/>
        <v>0</v>
      </c>
      <c r="AR27" s="193">
        <f t="shared" si="11"/>
        <v>0</v>
      </c>
      <c r="AT27" s="193" t="str">
        <f t="shared" si="12"/>
        <v>Amarelo</v>
      </c>
      <c r="AU27" s="193" t="str">
        <f t="shared" si="4"/>
        <v>Verde</v>
      </c>
      <c r="AV27" s="193" t="str">
        <f t="shared" si="4"/>
        <v>Amarelo</v>
      </c>
      <c r="AW27" s="193" t="str">
        <f t="shared" si="4"/>
        <v/>
      </c>
    </row>
    <row r="28" spans="10:54" ht="32" x14ac:dyDescent="0.35">
      <c r="J28" s="222" t="s">
        <v>1103</v>
      </c>
      <c r="K28" s="223" t="s">
        <v>41</v>
      </c>
      <c r="L28" s="223" t="s">
        <v>70</v>
      </c>
      <c r="M28" s="223" t="s">
        <v>69</v>
      </c>
      <c r="N28" s="223" t="s">
        <v>71</v>
      </c>
      <c r="O28" s="224"/>
      <c r="P28" s="224" t="s">
        <v>307</v>
      </c>
      <c r="Q28" s="224" t="s">
        <v>307</v>
      </c>
      <c r="R28" s="224" t="s">
        <v>307</v>
      </c>
      <c r="S28" s="225">
        <v>1.4999999999999999E-2</v>
      </c>
      <c r="U28" s="193">
        <f t="shared" si="7"/>
        <v>3</v>
      </c>
      <c r="V28" s="153">
        <f>IF(VLOOKUP($N28,'Resumen Items'!$E:$AP,27,0)="",VLOOKUP($N28,'Resumen Items'!$E:$AP,5,0),VLOOKUP($N28,'Resumen Items'!$E:$AP,27,0))</f>
        <v>3</v>
      </c>
      <c r="W28" s="153">
        <f>IF(VLOOKUP($N28,'Resumen Items'!$E:$AP,28,0)="",VLOOKUP($N28,'Resumen Items'!$E:$AP,6,0),VLOOKUP($N28,'Resumen Items'!$E:$AP,28,0))</f>
        <v>3</v>
      </c>
      <c r="X28" s="153">
        <f>IF(VLOOKUP($N28,'Resumen Items'!$E:$AP,29,0)="",VLOOKUP($N28,'Resumen Items'!$E:$AP,7,0),VLOOKUP($N28,'Resumen Items'!$E:$AP,29,0))</f>
        <v>3</v>
      </c>
      <c r="Y28" s="153" t="str">
        <f>IF(VLOOKUP($N28,'Resumen Items'!$E:$AP,30,0)="",VLOOKUP($N28,'Resumen Items'!$E:$AP,8,0),VLOOKUP($N28,'Resumen Items'!$E:$AP,30,0))</f>
        <v/>
      </c>
      <c r="Z28" s="193">
        <f t="shared" si="8"/>
        <v>0</v>
      </c>
      <c r="AA28" s="193">
        <f t="shared" si="3"/>
        <v>1</v>
      </c>
      <c r="AB28" s="193">
        <f t="shared" si="3"/>
        <v>1</v>
      </c>
      <c r="AC28" s="193">
        <f t="shared" si="3"/>
        <v>0</v>
      </c>
      <c r="AD28" s="193">
        <f t="shared" si="9"/>
        <v>2</v>
      </c>
      <c r="AE28" s="217">
        <f>IF(VLOOKUP($N28,'Resumen Items'!$E:$AP,27,0)="",VLOOKUP($N28,'Resumen Items'!$E:$AP,4,0),VLOOKUP($N28,'Resumen Items'!$E:$AP,25,0))</f>
        <v>1.2749999999999999E-2</v>
      </c>
      <c r="AG28" s="218">
        <v>0</v>
      </c>
      <c r="AH28" s="218">
        <v>1</v>
      </c>
      <c r="AI28" s="218">
        <v>0</v>
      </c>
      <c r="AJ28" s="218">
        <v>0</v>
      </c>
      <c r="AK28" s="218">
        <v>1</v>
      </c>
      <c r="AL28" s="219">
        <v>1.0499999999999999E-2</v>
      </c>
      <c r="AM28" s="217"/>
      <c r="AN28" s="193">
        <f t="shared" si="10"/>
        <v>0</v>
      </c>
      <c r="AO28" s="193">
        <f t="shared" si="10"/>
        <v>0</v>
      </c>
      <c r="AP28" s="193">
        <f t="shared" si="10"/>
        <v>0</v>
      </c>
      <c r="AQ28" s="193">
        <f t="shared" si="10"/>
        <v>0</v>
      </c>
      <c r="AR28" s="193">
        <f t="shared" si="11"/>
        <v>0</v>
      </c>
      <c r="AT28" s="193" t="str">
        <f t="shared" si="12"/>
        <v>Amarelo</v>
      </c>
      <c r="AU28" s="193" t="str">
        <f t="shared" si="4"/>
        <v>Verde</v>
      </c>
      <c r="AV28" s="193" t="str">
        <f t="shared" si="4"/>
        <v>Verde</v>
      </c>
      <c r="AW28" s="193" t="str">
        <f t="shared" si="4"/>
        <v/>
      </c>
    </row>
    <row r="29" spans="10:54" ht="18.5" x14ac:dyDescent="0.35">
      <c r="J29" s="214" t="s">
        <v>1103</v>
      </c>
      <c r="K29" s="215" t="s">
        <v>41</v>
      </c>
      <c r="L29" s="215" t="s">
        <v>73</v>
      </c>
      <c r="M29" s="215" t="s">
        <v>72</v>
      </c>
      <c r="N29" s="215" t="s">
        <v>74</v>
      </c>
      <c r="O29" s="215" t="s">
        <v>307</v>
      </c>
      <c r="P29" s="215" t="s">
        <v>307</v>
      </c>
      <c r="Q29" s="215" t="s">
        <v>307</v>
      </c>
      <c r="R29" s="215" t="s">
        <v>307</v>
      </c>
      <c r="S29" s="216">
        <v>2.5000000000000001E-2</v>
      </c>
      <c r="U29" s="193">
        <f t="shared" si="7"/>
        <v>4</v>
      </c>
      <c r="V29" s="153">
        <f>IF(VLOOKUP($N29,'Resumen Items'!$E:$AP,27,0)="",VLOOKUP($N29,'Resumen Items'!$E:$AP,5,0),VLOOKUP($N29,'Resumen Items'!$E:$AP,27,0))</f>
        <v>3</v>
      </c>
      <c r="W29" s="153">
        <f>IF(VLOOKUP($N29,'Resumen Items'!$E:$AP,28,0)="",VLOOKUP($N29,'Resumen Items'!$E:$AP,6,0),VLOOKUP($N29,'Resumen Items'!$E:$AP,28,0))</f>
        <v>3</v>
      </c>
      <c r="X29" s="153">
        <f>IF(VLOOKUP($N29,'Resumen Items'!$E:$AP,29,0)="",VLOOKUP($N29,'Resumen Items'!$E:$AP,7,0),VLOOKUP($N29,'Resumen Items'!$E:$AP,29,0))</f>
        <v>3</v>
      </c>
      <c r="Y29" s="153" t="str">
        <f>IF(VLOOKUP($N29,'Resumen Items'!$E:$AP,30,0)="",VLOOKUP($N29,'Resumen Items'!$E:$AP,8,0),VLOOKUP($N29,'Resumen Items'!$E:$AP,30,0))</f>
        <v/>
      </c>
      <c r="Z29" s="193">
        <f t="shared" si="8"/>
        <v>1</v>
      </c>
      <c r="AA29" s="193">
        <f t="shared" si="3"/>
        <v>1</v>
      </c>
      <c r="AB29" s="193">
        <f t="shared" si="3"/>
        <v>1</v>
      </c>
      <c r="AC29" s="193">
        <f t="shared" si="3"/>
        <v>0</v>
      </c>
      <c r="AD29" s="193">
        <f t="shared" si="9"/>
        <v>3</v>
      </c>
      <c r="AE29" s="217">
        <f>IF(VLOOKUP($N29,'Resumen Items'!$E:$AP,27,0)="",VLOOKUP($N29,'Resumen Items'!$E:$AP,4,0),VLOOKUP($N29,'Resumen Items'!$E:$AP,25,0))</f>
        <v>2.1250000000000002E-2</v>
      </c>
      <c r="AG29" s="218">
        <v>1</v>
      </c>
      <c r="AH29" s="218">
        <v>1</v>
      </c>
      <c r="AI29" s="218">
        <v>1</v>
      </c>
      <c r="AJ29" s="218">
        <v>0</v>
      </c>
      <c r="AK29" s="218">
        <v>3</v>
      </c>
      <c r="AL29" s="219">
        <v>2.1250000000000002E-2</v>
      </c>
      <c r="AM29" s="217"/>
      <c r="AN29" s="193">
        <f t="shared" si="10"/>
        <v>0</v>
      </c>
      <c r="AO29" s="193">
        <f t="shared" si="10"/>
        <v>0</v>
      </c>
      <c r="AP29" s="193">
        <f t="shared" si="10"/>
        <v>0</v>
      </c>
      <c r="AQ29" s="193">
        <f t="shared" si="10"/>
        <v>0</v>
      </c>
      <c r="AR29" s="193">
        <f t="shared" si="11"/>
        <v>0</v>
      </c>
      <c r="AT29" s="193" t="str">
        <f t="shared" si="12"/>
        <v>Verde</v>
      </c>
      <c r="AU29" s="193" t="str">
        <f t="shared" si="4"/>
        <v>Verde</v>
      </c>
      <c r="AV29" s="193" t="str">
        <f t="shared" si="4"/>
        <v>Verde</v>
      </c>
      <c r="AW29" s="193" t="str">
        <f t="shared" si="4"/>
        <v/>
      </c>
    </row>
    <row r="30" spans="10:54" ht="32" x14ac:dyDescent="0.35">
      <c r="J30" s="222" t="s">
        <v>1103</v>
      </c>
      <c r="K30" s="223" t="s">
        <v>41</v>
      </c>
      <c r="L30" s="223" t="s">
        <v>75</v>
      </c>
      <c r="M30" s="223" t="s">
        <v>72</v>
      </c>
      <c r="N30" s="223" t="s">
        <v>76</v>
      </c>
      <c r="O30" s="224" t="s">
        <v>307</v>
      </c>
      <c r="P30" s="224" t="s">
        <v>307</v>
      </c>
      <c r="Q30" s="224" t="s">
        <v>307</v>
      </c>
      <c r="R30" s="224"/>
      <c r="S30" s="225">
        <v>0.02</v>
      </c>
      <c r="U30" s="193">
        <f t="shared" si="7"/>
        <v>3</v>
      </c>
      <c r="V30" s="153">
        <f>IF(VLOOKUP($N30,'Resumen Items'!$E:$AP,27,0)="",VLOOKUP($N30,'Resumen Items'!$E:$AP,5,0),VLOOKUP($N30,'Resumen Items'!$E:$AP,27,0))</f>
        <v>3</v>
      </c>
      <c r="W30" s="153">
        <f>IF(VLOOKUP($N30,'Resumen Items'!$E:$AP,28,0)="",VLOOKUP($N30,'Resumen Items'!$E:$AP,6,0),VLOOKUP($N30,'Resumen Items'!$E:$AP,28,0))</f>
        <v>3</v>
      </c>
      <c r="X30" s="153">
        <f>IF(VLOOKUP($N30,'Resumen Items'!$E:$AP,29,0)="",VLOOKUP($N30,'Resumen Items'!$E:$AP,7,0),VLOOKUP($N30,'Resumen Items'!$E:$AP,29,0))</f>
        <v>1</v>
      </c>
      <c r="Y30" s="153">
        <f>IF(VLOOKUP($N30,'Resumen Items'!$E:$AP,30,0)="",VLOOKUP($N30,'Resumen Items'!$E:$AP,8,0),VLOOKUP($N30,'Resumen Items'!$E:$AP,30,0))</f>
        <v>3</v>
      </c>
      <c r="Z30" s="193">
        <f t="shared" si="8"/>
        <v>1</v>
      </c>
      <c r="AA30" s="193">
        <f t="shared" si="3"/>
        <v>1</v>
      </c>
      <c r="AB30" s="193">
        <f t="shared" si="3"/>
        <v>0</v>
      </c>
      <c r="AC30" s="193">
        <f t="shared" si="3"/>
        <v>0</v>
      </c>
      <c r="AD30" s="193">
        <f t="shared" si="9"/>
        <v>2</v>
      </c>
      <c r="AE30" s="217">
        <f>IF(VLOOKUP($N30,'Resumen Items'!$E:$AP,27,0)="",VLOOKUP($N30,'Resumen Items'!$E:$AP,4,0),VLOOKUP($N30,'Resumen Items'!$E:$AP,25,0))</f>
        <v>1.3999999999999999E-2</v>
      </c>
      <c r="AG30" s="218">
        <v>1</v>
      </c>
      <c r="AH30" s="218">
        <v>1</v>
      </c>
      <c r="AI30" s="218">
        <v>1</v>
      </c>
      <c r="AJ30" s="218">
        <v>0</v>
      </c>
      <c r="AK30" s="218">
        <v>3</v>
      </c>
      <c r="AL30" s="219">
        <v>0.02</v>
      </c>
      <c r="AM30" s="217"/>
      <c r="AN30" s="193">
        <f t="shared" si="10"/>
        <v>0</v>
      </c>
      <c r="AO30" s="193">
        <f t="shared" si="10"/>
        <v>0</v>
      </c>
      <c r="AP30" s="193">
        <f t="shared" si="10"/>
        <v>1</v>
      </c>
      <c r="AQ30" s="193">
        <f t="shared" si="10"/>
        <v>0</v>
      </c>
      <c r="AR30" s="193">
        <f t="shared" si="11"/>
        <v>1</v>
      </c>
      <c r="AT30" s="193" t="str">
        <f t="shared" si="12"/>
        <v>Verde</v>
      </c>
      <c r="AU30" s="193" t="str">
        <f t="shared" si="4"/>
        <v>Verde</v>
      </c>
      <c r="AV30" s="193" t="str">
        <f t="shared" si="4"/>
        <v>Laranja</v>
      </c>
      <c r="AW30" s="193" t="str">
        <f t="shared" si="4"/>
        <v>Amarelo</v>
      </c>
    </row>
    <row r="31" spans="10:54" ht="32" x14ac:dyDescent="0.35">
      <c r="J31" s="214" t="s">
        <v>1103</v>
      </c>
      <c r="K31" s="215" t="s">
        <v>41</v>
      </c>
      <c r="L31" s="215" t="s">
        <v>77</v>
      </c>
      <c r="M31" s="215" t="s">
        <v>72</v>
      </c>
      <c r="N31" s="215" t="s">
        <v>78</v>
      </c>
      <c r="O31" s="215" t="s">
        <v>307</v>
      </c>
      <c r="P31" s="215" t="s">
        <v>307</v>
      </c>
      <c r="Q31" s="215" t="s">
        <v>307</v>
      </c>
      <c r="R31" s="215"/>
      <c r="S31" s="216">
        <v>1.4999999999999999E-2</v>
      </c>
      <c r="U31" s="193">
        <f t="shared" si="7"/>
        <v>3</v>
      </c>
      <c r="V31" s="153">
        <f>IF(VLOOKUP($N31,'Resumen Items'!$E:$AP,27,0)="",VLOOKUP($N31,'Resumen Items'!$E:$AP,5,0),VLOOKUP($N31,'Resumen Items'!$E:$AP,27,0))</f>
        <v>3</v>
      </c>
      <c r="W31" s="153">
        <f>IF(VLOOKUP($N31,'Resumen Items'!$E:$AP,28,0)="",VLOOKUP($N31,'Resumen Items'!$E:$AP,6,0),VLOOKUP($N31,'Resumen Items'!$E:$AP,28,0))</f>
        <v>3</v>
      </c>
      <c r="X31" s="153" t="str">
        <f>IF(VLOOKUP($N31,'Resumen Items'!$E:$AP,29,0)="",VLOOKUP($N31,'Resumen Items'!$E:$AP,7,0),VLOOKUP($N31,'Resumen Items'!$E:$AP,29,0))</f>
        <v/>
      </c>
      <c r="Y31" s="153" t="str">
        <f>IF(VLOOKUP($N31,'Resumen Items'!$E:$AP,30,0)="",VLOOKUP($N31,'Resumen Items'!$E:$AP,8,0),VLOOKUP($N31,'Resumen Items'!$E:$AP,30,0))</f>
        <v/>
      </c>
      <c r="Z31" s="193">
        <f t="shared" si="8"/>
        <v>1</v>
      </c>
      <c r="AA31" s="193">
        <f t="shared" si="3"/>
        <v>1</v>
      </c>
      <c r="AB31" s="193">
        <f t="shared" si="3"/>
        <v>0</v>
      </c>
      <c r="AC31" s="193">
        <f t="shared" si="3"/>
        <v>0</v>
      </c>
      <c r="AD31" s="193">
        <f t="shared" si="9"/>
        <v>2</v>
      </c>
      <c r="AE31" s="217">
        <f>IF(VLOOKUP($N31,'Resumen Items'!$E:$AP,27,0)="",VLOOKUP($N31,'Resumen Items'!$E:$AP,4,0),VLOOKUP($N31,'Resumen Items'!$E:$AP,25,0))</f>
        <v>1.0499999999999999E-2</v>
      </c>
      <c r="AG31" s="218">
        <v>1</v>
      </c>
      <c r="AH31" s="218">
        <v>0</v>
      </c>
      <c r="AI31" s="218">
        <v>0</v>
      </c>
      <c r="AJ31" s="218">
        <v>0</v>
      </c>
      <c r="AK31" s="218">
        <v>1</v>
      </c>
      <c r="AL31" s="219">
        <v>6.0000000000000001E-3</v>
      </c>
      <c r="AM31" s="217"/>
      <c r="AN31" s="193">
        <f t="shared" si="10"/>
        <v>0</v>
      </c>
      <c r="AO31" s="193">
        <f t="shared" si="10"/>
        <v>0</v>
      </c>
      <c r="AP31" s="193">
        <f t="shared" si="10"/>
        <v>0</v>
      </c>
      <c r="AQ31" s="193">
        <f t="shared" si="10"/>
        <v>0</v>
      </c>
      <c r="AR31" s="193">
        <f t="shared" si="11"/>
        <v>0</v>
      </c>
      <c r="AT31" s="193" t="str">
        <f t="shared" si="12"/>
        <v>Verde</v>
      </c>
      <c r="AU31" s="193" t="str">
        <f t="shared" si="4"/>
        <v>Verde</v>
      </c>
      <c r="AV31" s="193" t="str">
        <f t="shared" si="4"/>
        <v/>
      </c>
      <c r="AW31" s="193" t="str">
        <f t="shared" si="4"/>
        <v/>
      </c>
    </row>
    <row r="32" spans="10:54" ht="32" x14ac:dyDescent="0.35">
      <c r="J32" s="222" t="s">
        <v>1103</v>
      </c>
      <c r="K32" s="223" t="s">
        <v>41</v>
      </c>
      <c r="L32" s="223" t="s">
        <v>79</v>
      </c>
      <c r="M32" s="223" t="s">
        <v>72</v>
      </c>
      <c r="N32" s="223" t="s">
        <v>80</v>
      </c>
      <c r="O32" s="224" t="s">
        <v>307</v>
      </c>
      <c r="P32" s="224" t="s">
        <v>307</v>
      </c>
      <c r="Q32" s="224" t="s">
        <v>307</v>
      </c>
      <c r="R32" s="224" t="s">
        <v>307</v>
      </c>
      <c r="S32" s="225">
        <v>0.01</v>
      </c>
      <c r="U32" s="193">
        <f t="shared" si="7"/>
        <v>4</v>
      </c>
      <c r="V32" s="153">
        <f>IF(VLOOKUP($N32,'Resumen Items'!$E:$AP,27,0)="",VLOOKUP($N32,'Resumen Items'!$E:$AP,5,0),VLOOKUP($N32,'Resumen Items'!$E:$AP,27,0))</f>
        <v>2</v>
      </c>
      <c r="W32" s="153" t="str">
        <f>IF(VLOOKUP($N32,'Resumen Items'!$E:$AP,28,0)="",VLOOKUP($N32,'Resumen Items'!$E:$AP,6,0),VLOOKUP($N32,'Resumen Items'!$E:$AP,28,0))</f>
        <v/>
      </c>
      <c r="X32" s="153" t="str">
        <f>IF(VLOOKUP($N32,'Resumen Items'!$E:$AP,29,0)="",VLOOKUP($N32,'Resumen Items'!$E:$AP,7,0),VLOOKUP($N32,'Resumen Items'!$E:$AP,29,0))</f>
        <v/>
      </c>
      <c r="Y32" s="153" t="str">
        <f>IF(VLOOKUP($N32,'Resumen Items'!$E:$AP,30,0)="",VLOOKUP($N32,'Resumen Items'!$E:$AP,8,0),VLOOKUP($N32,'Resumen Items'!$E:$AP,30,0))</f>
        <v/>
      </c>
      <c r="Z32" s="193">
        <f t="shared" si="8"/>
        <v>0</v>
      </c>
      <c r="AA32" s="193">
        <f t="shared" si="3"/>
        <v>0</v>
      </c>
      <c r="AB32" s="193">
        <f t="shared" si="3"/>
        <v>0</v>
      </c>
      <c r="AC32" s="193">
        <f t="shared" si="3"/>
        <v>0</v>
      </c>
      <c r="AD32" s="193">
        <f t="shared" si="9"/>
        <v>0</v>
      </c>
      <c r="AE32" s="217">
        <f>IF(VLOOKUP($N32,'Resumen Items'!$E:$AP,27,0)="",VLOOKUP($N32,'Resumen Items'!$E:$AP,4,0),VLOOKUP($N32,'Resumen Items'!$E:$AP,25,0))</f>
        <v>0</v>
      </c>
      <c r="AG32" s="218">
        <v>0</v>
      </c>
      <c r="AH32" s="218">
        <v>0</v>
      </c>
      <c r="AI32" s="218">
        <v>0</v>
      </c>
      <c r="AJ32" s="218">
        <v>0</v>
      </c>
      <c r="AK32" s="218">
        <v>0</v>
      </c>
      <c r="AL32" s="219">
        <v>0</v>
      </c>
      <c r="AM32" s="217"/>
      <c r="AN32" s="193">
        <f t="shared" si="10"/>
        <v>0</v>
      </c>
      <c r="AO32" s="193">
        <f t="shared" si="10"/>
        <v>0</v>
      </c>
      <c r="AP32" s="193">
        <f t="shared" si="10"/>
        <v>0</v>
      </c>
      <c r="AQ32" s="193">
        <f t="shared" si="10"/>
        <v>0</v>
      </c>
      <c r="AR32" s="193">
        <f t="shared" si="11"/>
        <v>0</v>
      </c>
      <c r="AT32" s="193" t="str">
        <f t="shared" si="12"/>
        <v/>
      </c>
      <c r="AU32" s="193" t="str">
        <f t="shared" si="4"/>
        <v/>
      </c>
      <c r="AV32" s="193" t="str">
        <f t="shared" si="4"/>
        <v/>
      </c>
      <c r="AW32" s="193" t="str">
        <f t="shared" si="4"/>
        <v/>
      </c>
    </row>
    <row r="33" spans="10:49" ht="32" x14ac:dyDescent="0.35">
      <c r="J33" s="214" t="s">
        <v>1103</v>
      </c>
      <c r="K33" s="215" t="s">
        <v>81</v>
      </c>
      <c r="L33" s="215" t="s">
        <v>43</v>
      </c>
      <c r="M33" s="215" t="s">
        <v>51</v>
      </c>
      <c r="N33" s="215" t="s">
        <v>82</v>
      </c>
      <c r="O33" s="215" t="s">
        <v>307</v>
      </c>
      <c r="P33" s="215" t="s">
        <v>307</v>
      </c>
      <c r="Q33" s="215" t="s">
        <v>307</v>
      </c>
      <c r="R33" s="215"/>
      <c r="S33" s="216">
        <v>1.4999999999999999E-2</v>
      </c>
      <c r="U33" s="193">
        <f t="shared" si="7"/>
        <v>3</v>
      </c>
      <c r="V33" s="153">
        <f>IF(VLOOKUP($N33,'Resumen Items'!$E:$AP,27,0)="",VLOOKUP($N33,'Resumen Items'!$E:$AP,5,0),VLOOKUP($N33,'Resumen Items'!$E:$AP,27,0))</f>
        <v>3</v>
      </c>
      <c r="W33" s="153">
        <f>IF(VLOOKUP($N33,'Resumen Items'!$E:$AP,28,0)="",VLOOKUP($N33,'Resumen Items'!$E:$AP,6,0),VLOOKUP($N33,'Resumen Items'!$E:$AP,28,0))</f>
        <v>3</v>
      </c>
      <c r="X33" s="153">
        <f>IF(VLOOKUP($N33,'Resumen Items'!$E:$AP,29,0)="",VLOOKUP($N33,'Resumen Items'!$E:$AP,7,0),VLOOKUP($N33,'Resumen Items'!$E:$AP,29,0))</f>
        <v>1</v>
      </c>
      <c r="Y33" s="153">
        <f>IF(VLOOKUP($N33,'Resumen Items'!$E:$AP,30,0)="",VLOOKUP($N33,'Resumen Items'!$E:$AP,8,0),VLOOKUP($N33,'Resumen Items'!$E:$AP,30,0))</f>
        <v>3</v>
      </c>
      <c r="Z33" s="193">
        <f t="shared" si="8"/>
        <v>1</v>
      </c>
      <c r="AA33" s="193">
        <f t="shared" si="8"/>
        <v>1</v>
      </c>
      <c r="AB33" s="193">
        <f t="shared" si="8"/>
        <v>0</v>
      </c>
      <c r="AC33" s="193">
        <f t="shared" si="8"/>
        <v>0</v>
      </c>
      <c r="AD33" s="193">
        <f t="shared" si="9"/>
        <v>2</v>
      </c>
      <c r="AE33" s="217">
        <f>IF(VLOOKUP($N33,'Resumen Items'!$E:$AP,27,0)="",VLOOKUP($N33,'Resumen Items'!$E:$AP,4,0),VLOOKUP($N33,'Resumen Items'!$E:$AP,25,0))</f>
        <v>1.0499999999999999E-2</v>
      </c>
      <c r="AG33" s="218">
        <v>1</v>
      </c>
      <c r="AH33" s="218">
        <v>1</v>
      </c>
      <c r="AI33" s="218">
        <v>1</v>
      </c>
      <c r="AJ33" s="218">
        <v>0</v>
      </c>
      <c r="AK33" s="218">
        <v>3</v>
      </c>
      <c r="AL33" s="219">
        <v>1.4999999999999999E-2</v>
      </c>
      <c r="AM33" s="217"/>
      <c r="AN33" s="193">
        <f t="shared" si="10"/>
        <v>0</v>
      </c>
      <c r="AO33" s="193">
        <f t="shared" si="10"/>
        <v>0</v>
      </c>
      <c r="AP33" s="193">
        <f t="shared" si="10"/>
        <v>1</v>
      </c>
      <c r="AQ33" s="193">
        <f t="shared" si="10"/>
        <v>0</v>
      </c>
      <c r="AR33" s="193">
        <f t="shared" si="11"/>
        <v>1</v>
      </c>
      <c r="AT33" s="193" t="str">
        <f t="shared" si="12"/>
        <v>Verde</v>
      </c>
      <c r="AU33" s="193" t="str">
        <f t="shared" si="12"/>
        <v>Verde</v>
      </c>
      <c r="AV33" s="193" t="str">
        <f t="shared" si="12"/>
        <v>Laranja</v>
      </c>
      <c r="AW33" s="193" t="str">
        <f t="shared" si="12"/>
        <v>Amarelo</v>
      </c>
    </row>
    <row r="34" spans="10:49" ht="64" x14ac:dyDescent="0.35">
      <c r="J34" s="222" t="s">
        <v>1103</v>
      </c>
      <c r="K34" s="223" t="s">
        <v>81</v>
      </c>
      <c r="L34" s="223" t="s">
        <v>45</v>
      </c>
      <c r="M34" s="223" t="s">
        <v>83</v>
      </c>
      <c r="N34" s="223" t="s">
        <v>84</v>
      </c>
      <c r="O34" s="224" t="s">
        <v>307</v>
      </c>
      <c r="P34" s="224"/>
      <c r="Q34" s="224" t="s">
        <v>307</v>
      </c>
      <c r="R34" s="224" t="s">
        <v>307</v>
      </c>
      <c r="S34" s="225">
        <v>0.01</v>
      </c>
      <c r="U34" s="193">
        <f t="shared" si="7"/>
        <v>3</v>
      </c>
      <c r="V34" s="153">
        <f>IF(VLOOKUP($N34,'Resumen Items'!$E:$AP,27,0)="",VLOOKUP($N34,'Resumen Items'!$E:$AP,5,0),VLOOKUP($N34,'Resumen Items'!$E:$AP,27,0))</f>
        <v>3</v>
      </c>
      <c r="W34" s="153">
        <f>IF(VLOOKUP($N34,'Resumen Items'!$E:$AP,28,0)="",VLOOKUP($N34,'Resumen Items'!$E:$AP,6,0),VLOOKUP($N34,'Resumen Items'!$E:$AP,28,0))</f>
        <v>3</v>
      </c>
      <c r="X34" s="153" t="str">
        <f>IF(VLOOKUP($N34,'Resumen Items'!$E:$AP,29,0)="",VLOOKUP($N34,'Resumen Items'!$E:$AP,7,0),VLOOKUP($N34,'Resumen Items'!$E:$AP,29,0))</f>
        <v/>
      </c>
      <c r="Y34" s="153" t="str">
        <f>IF(VLOOKUP($N34,'Resumen Items'!$E:$AP,30,0)="",VLOOKUP($N34,'Resumen Items'!$E:$AP,8,0),VLOOKUP($N34,'Resumen Items'!$E:$AP,30,0))</f>
        <v/>
      </c>
      <c r="Z34" s="193">
        <f t="shared" ref="Z34:AC80" si="13">IF(AND(O34="D",V34=3),1,0)</f>
        <v>1</v>
      </c>
      <c r="AA34" s="193">
        <f t="shared" si="13"/>
        <v>0</v>
      </c>
      <c r="AB34" s="193">
        <f t="shared" si="13"/>
        <v>0</v>
      </c>
      <c r="AC34" s="193">
        <f t="shared" si="13"/>
        <v>0</v>
      </c>
      <c r="AD34" s="193">
        <f t="shared" si="9"/>
        <v>1</v>
      </c>
      <c r="AE34" s="217">
        <f>IF(VLOOKUP($N34,'Resumen Items'!$E:$AP,27,0)="",VLOOKUP($N34,'Resumen Items'!$E:$AP,4,0),VLOOKUP($N34,'Resumen Items'!$E:$AP,25,0))</f>
        <v>6.9999999999999993E-3</v>
      </c>
      <c r="AG34" s="218">
        <v>0</v>
      </c>
      <c r="AH34" s="218">
        <v>0</v>
      </c>
      <c r="AI34" s="218">
        <v>0</v>
      </c>
      <c r="AJ34" s="218">
        <v>0</v>
      </c>
      <c r="AK34" s="218">
        <v>0</v>
      </c>
      <c r="AL34" s="219">
        <v>0</v>
      </c>
      <c r="AM34" s="217"/>
      <c r="AN34" s="193">
        <f t="shared" si="10"/>
        <v>0</v>
      </c>
      <c r="AO34" s="193">
        <f t="shared" si="10"/>
        <v>0</v>
      </c>
      <c r="AP34" s="193">
        <f t="shared" si="10"/>
        <v>0</v>
      </c>
      <c r="AQ34" s="193">
        <f t="shared" si="10"/>
        <v>0</v>
      </c>
      <c r="AR34" s="193">
        <f t="shared" si="11"/>
        <v>0</v>
      </c>
      <c r="AT34" s="193" t="str">
        <f t="shared" si="12"/>
        <v>Verde</v>
      </c>
      <c r="AU34" s="193" t="str">
        <f t="shared" si="12"/>
        <v>Amarelo</v>
      </c>
      <c r="AV34" s="193" t="str">
        <f t="shared" si="12"/>
        <v/>
      </c>
      <c r="AW34" s="193" t="str">
        <f t="shared" si="12"/>
        <v/>
      </c>
    </row>
    <row r="35" spans="10:49" ht="32" x14ac:dyDescent="0.35">
      <c r="J35" s="214" t="s">
        <v>1103</v>
      </c>
      <c r="K35" s="215" t="s">
        <v>81</v>
      </c>
      <c r="L35" s="215" t="s">
        <v>47</v>
      </c>
      <c r="M35" s="215" t="s">
        <v>63</v>
      </c>
      <c r="N35" s="215" t="s">
        <v>85</v>
      </c>
      <c r="O35" s="215" t="s">
        <v>307</v>
      </c>
      <c r="P35" s="215" t="s">
        <v>307</v>
      </c>
      <c r="Q35" s="215" t="s">
        <v>307</v>
      </c>
      <c r="R35" s="215"/>
      <c r="S35" s="216">
        <v>0.01</v>
      </c>
      <c r="U35" s="193">
        <f t="shared" si="7"/>
        <v>3</v>
      </c>
      <c r="V35" s="153">
        <f>IF(VLOOKUP($N35,'Resumen Items'!$E:$AP,27,0)="",VLOOKUP($N35,'Resumen Items'!$E:$AP,5,0),VLOOKUP($N35,'Resumen Items'!$E:$AP,27,0))</f>
        <v>3</v>
      </c>
      <c r="W35" s="153">
        <f>IF(VLOOKUP($N35,'Resumen Items'!$E:$AP,28,0)="",VLOOKUP($N35,'Resumen Items'!$E:$AP,6,0),VLOOKUP($N35,'Resumen Items'!$E:$AP,28,0))</f>
        <v>3</v>
      </c>
      <c r="X35" s="153">
        <f>IF(VLOOKUP($N35,'Resumen Items'!$E:$AP,29,0)="",VLOOKUP($N35,'Resumen Items'!$E:$AP,7,0),VLOOKUP($N35,'Resumen Items'!$E:$AP,29,0))</f>
        <v>3</v>
      </c>
      <c r="Y35" s="153" t="str">
        <f>IF(VLOOKUP($N35,'Resumen Items'!$E:$AP,30,0)="",VLOOKUP($N35,'Resumen Items'!$E:$AP,8,0),VLOOKUP($N35,'Resumen Items'!$E:$AP,30,0))</f>
        <v/>
      </c>
      <c r="Z35" s="193">
        <f t="shared" si="13"/>
        <v>1</v>
      </c>
      <c r="AA35" s="193">
        <f t="shared" si="13"/>
        <v>1</v>
      </c>
      <c r="AB35" s="193">
        <f t="shared" si="13"/>
        <v>1</v>
      </c>
      <c r="AC35" s="193">
        <f t="shared" si="13"/>
        <v>0</v>
      </c>
      <c r="AD35" s="193">
        <f t="shared" si="9"/>
        <v>3</v>
      </c>
      <c r="AE35" s="217">
        <f>IF(VLOOKUP($N35,'Resumen Items'!$E:$AP,27,0)="",VLOOKUP($N35,'Resumen Items'!$E:$AP,4,0),VLOOKUP($N35,'Resumen Items'!$E:$AP,25,0))</f>
        <v>8.5000000000000006E-3</v>
      </c>
      <c r="AG35" s="218">
        <v>1</v>
      </c>
      <c r="AH35" s="218">
        <v>1</v>
      </c>
      <c r="AI35" s="218">
        <v>1</v>
      </c>
      <c r="AJ35" s="218">
        <v>0</v>
      </c>
      <c r="AK35" s="218">
        <v>3</v>
      </c>
      <c r="AL35" s="219">
        <v>8.5000000000000006E-3</v>
      </c>
      <c r="AM35" s="217"/>
      <c r="AN35" s="193">
        <f t="shared" si="10"/>
        <v>0</v>
      </c>
      <c r="AO35" s="193">
        <f t="shared" si="10"/>
        <v>0</v>
      </c>
      <c r="AP35" s="193">
        <f t="shared" si="10"/>
        <v>0</v>
      </c>
      <c r="AQ35" s="193">
        <f t="shared" si="10"/>
        <v>0</v>
      </c>
      <c r="AR35" s="193">
        <f t="shared" si="11"/>
        <v>0</v>
      </c>
      <c r="AT35" s="193" t="str">
        <f t="shared" si="12"/>
        <v>Verde</v>
      </c>
      <c r="AU35" s="193" t="str">
        <f t="shared" si="12"/>
        <v>Verde</v>
      </c>
      <c r="AV35" s="193" t="str">
        <f t="shared" si="12"/>
        <v>Verde</v>
      </c>
      <c r="AW35" s="193" t="str">
        <f t="shared" si="12"/>
        <v/>
      </c>
    </row>
    <row r="36" spans="10:49" ht="18.5" x14ac:dyDescent="0.35">
      <c r="J36" s="222" t="s">
        <v>1103</v>
      </c>
      <c r="K36" s="223" t="s">
        <v>81</v>
      </c>
      <c r="L36" s="223" t="s">
        <v>49</v>
      </c>
      <c r="M36" s="223" t="s">
        <v>63</v>
      </c>
      <c r="N36" s="223" t="s">
        <v>86</v>
      </c>
      <c r="O36" s="224"/>
      <c r="P36" s="224"/>
      <c r="Q36" s="224" t="s">
        <v>307</v>
      </c>
      <c r="R36" s="224"/>
      <c r="S36" s="225">
        <v>0.01</v>
      </c>
      <c r="U36" s="193">
        <f t="shared" si="7"/>
        <v>1</v>
      </c>
      <c r="V36" s="153">
        <f>IF(VLOOKUP($N36,'Resumen Items'!$E:$AP,27,0)="",VLOOKUP($N36,'Resumen Items'!$E:$AP,5,0),VLOOKUP($N36,'Resumen Items'!$E:$AP,27,0))</f>
        <v>3</v>
      </c>
      <c r="W36" s="153">
        <f>IF(VLOOKUP($N36,'Resumen Items'!$E:$AP,28,0)="",VLOOKUP($N36,'Resumen Items'!$E:$AP,6,0),VLOOKUP($N36,'Resumen Items'!$E:$AP,28,0))</f>
        <v>3</v>
      </c>
      <c r="X36" s="153">
        <f>IF(VLOOKUP($N36,'Resumen Items'!$E:$AP,29,0)="",VLOOKUP($N36,'Resumen Items'!$E:$AP,7,0),VLOOKUP($N36,'Resumen Items'!$E:$AP,29,0))</f>
        <v>3</v>
      </c>
      <c r="Y36" s="153" t="str">
        <f>IF(VLOOKUP($N36,'Resumen Items'!$E:$AP,30,0)="",VLOOKUP($N36,'Resumen Items'!$E:$AP,8,0),VLOOKUP($N36,'Resumen Items'!$E:$AP,30,0))</f>
        <v/>
      </c>
      <c r="Z36" s="193">
        <f t="shared" si="13"/>
        <v>0</v>
      </c>
      <c r="AA36" s="193">
        <f t="shared" si="13"/>
        <v>0</v>
      </c>
      <c r="AB36" s="193">
        <f t="shared" si="13"/>
        <v>1</v>
      </c>
      <c r="AC36" s="193">
        <f t="shared" si="13"/>
        <v>0</v>
      </c>
      <c r="AD36" s="193">
        <f t="shared" si="9"/>
        <v>1</v>
      </c>
      <c r="AE36" s="217">
        <f>IF(VLOOKUP($N36,'Resumen Items'!$E:$AP,27,0)="",VLOOKUP($N36,'Resumen Items'!$E:$AP,4,0),VLOOKUP($N36,'Resumen Items'!$E:$AP,25,0))</f>
        <v>8.5000000000000006E-3</v>
      </c>
      <c r="AG36" s="218">
        <v>0</v>
      </c>
      <c r="AH36" s="218">
        <v>0</v>
      </c>
      <c r="AI36" s="218">
        <v>0</v>
      </c>
      <c r="AJ36" s="218">
        <v>0</v>
      </c>
      <c r="AK36" s="218">
        <v>0</v>
      </c>
      <c r="AL36" s="219">
        <v>4.0000000000000001E-3</v>
      </c>
      <c r="AM36" s="217"/>
      <c r="AN36" s="193">
        <f t="shared" si="10"/>
        <v>0</v>
      </c>
      <c r="AO36" s="193">
        <f t="shared" si="10"/>
        <v>0</v>
      </c>
      <c r="AP36" s="193">
        <f t="shared" si="10"/>
        <v>0</v>
      </c>
      <c r="AQ36" s="193">
        <f t="shared" si="10"/>
        <v>0</v>
      </c>
      <c r="AR36" s="193">
        <f t="shared" si="11"/>
        <v>0</v>
      </c>
      <c r="AT36" s="193" t="str">
        <f t="shared" si="12"/>
        <v>Amarelo</v>
      </c>
      <c r="AU36" s="193" t="str">
        <f t="shared" si="12"/>
        <v>Amarelo</v>
      </c>
      <c r="AV36" s="193" t="str">
        <f t="shared" si="12"/>
        <v>Verde</v>
      </c>
      <c r="AW36" s="193" t="str">
        <f t="shared" si="12"/>
        <v/>
      </c>
    </row>
    <row r="37" spans="10:49" ht="32" x14ac:dyDescent="0.35">
      <c r="J37" s="214" t="s">
        <v>1103</v>
      </c>
      <c r="K37" s="215" t="s">
        <v>81</v>
      </c>
      <c r="L37" s="215" t="s">
        <v>52</v>
      </c>
      <c r="M37" s="215" t="s">
        <v>63</v>
      </c>
      <c r="N37" s="215" t="s">
        <v>87</v>
      </c>
      <c r="O37" s="215" t="s">
        <v>307</v>
      </c>
      <c r="P37" s="215" t="s">
        <v>307</v>
      </c>
      <c r="Q37" s="215" t="s">
        <v>307</v>
      </c>
      <c r="R37" s="215"/>
      <c r="S37" s="216">
        <v>5.0000000000000001E-3</v>
      </c>
      <c r="U37" s="193">
        <f t="shared" si="7"/>
        <v>3</v>
      </c>
      <c r="V37" s="153">
        <f>IF(VLOOKUP($N37,'Resumen Items'!$E:$AP,27,0)="",VLOOKUP($N37,'Resumen Items'!$E:$AP,5,0),VLOOKUP($N37,'Resumen Items'!$E:$AP,27,0))</f>
        <v>3</v>
      </c>
      <c r="W37" s="153">
        <f>IF(VLOOKUP($N37,'Resumen Items'!$E:$AP,28,0)="",VLOOKUP($N37,'Resumen Items'!$E:$AP,6,0),VLOOKUP($N37,'Resumen Items'!$E:$AP,28,0))</f>
        <v>3</v>
      </c>
      <c r="X37" s="153">
        <f>IF(VLOOKUP($N37,'Resumen Items'!$E:$AP,29,0)="",VLOOKUP($N37,'Resumen Items'!$E:$AP,7,0),VLOOKUP($N37,'Resumen Items'!$E:$AP,29,0))</f>
        <v>2</v>
      </c>
      <c r="Y37" s="153" t="str">
        <f>IF(VLOOKUP($N37,'Resumen Items'!$E:$AP,30,0)="",VLOOKUP($N37,'Resumen Items'!$E:$AP,8,0),VLOOKUP($N37,'Resumen Items'!$E:$AP,30,0))</f>
        <v/>
      </c>
      <c r="Z37" s="193">
        <f t="shared" si="13"/>
        <v>1</v>
      </c>
      <c r="AA37" s="193">
        <f t="shared" si="13"/>
        <v>1</v>
      </c>
      <c r="AB37" s="193">
        <f t="shared" si="13"/>
        <v>0</v>
      </c>
      <c r="AC37" s="193">
        <f t="shared" si="13"/>
        <v>0</v>
      </c>
      <c r="AD37" s="193">
        <f t="shared" si="9"/>
        <v>2</v>
      </c>
      <c r="AE37" s="217">
        <f>IF(VLOOKUP($N37,'Resumen Items'!$E:$AP,27,0)="",VLOOKUP($N37,'Resumen Items'!$E:$AP,4,0),VLOOKUP($N37,'Resumen Items'!$E:$AP,25,0))</f>
        <v>3.4999999999999996E-3</v>
      </c>
      <c r="AG37" s="218">
        <v>1</v>
      </c>
      <c r="AH37" s="218">
        <v>1</v>
      </c>
      <c r="AI37" s="218">
        <v>0</v>
      </c>
      <c r="AJ37" s="218">
        <v>0</v>
      </c>
      <c r="AK37" s="218">
        <v>2</v>
      </c>
      <c r="AL37" s="219">
        <v>3.4999999999999996E-3</v>
      </c>
      <c r="AM37" s="217"/>
      <c r="AN37" s="193">
        <f t="shared" si="10"/>
        <v>0</v>
      </c>
      <c r="AO37" s="193">
        <f t="shared" si="10"/>
        <v>0</v>
      </c>
      <c r="AP37" s="193">
        <f t="shared" si="10"/>
        <v>0</v>
      </c>
      <c r="AQ37" s="193">
        <f t="shared" si="10"/>
        <v>0</v>
      </c>
      <c r="AR37" s="193">
        <f t="shared" si="11"/>
        <v>0</v>
      </c>
      <c r="AT37" s="193" t="str">
        <f t="shared" si="12"/>
        <v>Verde</v>
      </c>
      <c r="AU37" s="193" t="str">
        <f t="shared" si="12"/>
        <v>Verde</v>
      </c>
      <c r="AV37" s="193" t="str">
        <f t="shared" si="12"/>
        <v/>
      </c>
      <c r="AW37" s="193" t="str">
        <f t="shared" si="12"/>
        <v/>
      </c>
    </row>
    <row r="38" spans="10:49" ht="48" x14ac:dyDescent="0.35">
      <c r="J38" s="222" t="s">
        <v>1103</v>
      </c>
      <c r="K38" s="223" t="s">
        <v>88</v>
      </c>
      <c r="L38" s="223" t="s">
        <v>43</v>
      </c>
      <c r="M38" s="223" t="s">
        <v>89</v>
      </c>
      <c r="N38" s="223" t="s">
        <v>90</v>
      </c>
      <c r="O38" s="224"/>
      <c r="P38" s="224"/>
      <c r="Q38" s="224" t="s">
        <v>307</v>
      </c>
      <c r="R38" s="224" t="s">
        <v>307</v>
      </c>
      <c r="S38" s="225">
        <v>1.4999999999999999E-2</v>
      </c>
      <c r="U38" s="193">
        <f t="shared" si="7"/>
        <v>2</v>
      </c>
      <c r="V38" s="153">
        <f>IF(VLOOKUP($N38,'Resumen Items'!$E:$AP,27,0)="",VLOOKUP($N38,'Resumen Items'!$E:$AP,5,0),VLOOKUP($N38,'Resumen Items'!$E:$AP,27,0))</f>
        <v>3</v>
      </c>
      <c r="W38" s="153">
        <f>IF(VLOOKUP($N38,'Resumen Items'!$E:$AP,28,0)="",VLOOKUP($N38,'Resumen Items'!$E:$AP,6,0),VLOOKUP($N38,'Resumen Items'!$E:$AP,28,0))</f>
        <v>3</v>
      </c>
      <c r="X38" s="153">
        <f>IF(VLOOKUP($N38,'Resumen Items'!$E:$AP,29,0)="",VLOOKUP($N38,'Resumen Items'!$E:$AP,7,0),VLOOKUP($N38,'Resumen Items'!$E:$AP,29,0))</f>
        <v>3</v>
      </c>
      <c r="Y38" s="153" t="str">
        <f>IF(VLOOKUP($N38,'Resumen Items'!$E:$AP,30,0)="",VLOOKUP($N38,'Resumen Items'!$E:$AP,8,0),VLOOKUP($N38,'Resumen Items'!$E:$AP,30,0))</f>
        <v/>
      </c>
      <c r="Z38" s="193">
        <f t="shared" si="13"/>
        <v>0</v>
      </c>
      <c r="AA38" s="193">
        <f t="shared" si="13"/>
        <v>0</v>
      </c>
      <c r="AB38" s="193">
        <f t="shared" si="13"/>
        <v>1</v>
      </c>
      <c r="AC38" s="193">
        <f t="shared" si="13"/>
        <v>0</v>
      </c>
      <c r="AD38" s="193">
        <f t="shared" si="9"/>
        <v>1</v>
      </c>
      <c r="AE38" s="217">
        <f>IF(VLOOKUP($N38,'Resumen Items'!$E:$AP,27,0)="",VLOOKUP($N38,'Resumen Items'!$E:$AP,4,0),VLOOKUP($N38,'Resumen Items'!$E:$AP,25,0))</f>
        <v>1.2749999999999999E-2</v>
      </c>
      <c r="AG38" s="218">
        <v>0</v>
      </c>
      <c r="AH38" s="218">
        <v>0</v>
      </c>
      <c r="AI38" s="218">
        <v>1</v>
      </c>
      <c r="AJ38" s="218">
        <v>0</v>
      </c>
      <c r="AK38" s="218">
        <v>1</v>
      </c>
      <c r="AL38" s="219">
        <v>1.2749999999999999E-2</v>
      </c>
      <c r="AM38" s="217"/>
      <c r="AN38" s="193">
        <f t="shared" si="10"/>
        <v>0</v>
      </c>
      <c r="AO38" s="193">
        <f t="shared" si="10"/>
        <v>0</v>
      </c>
      <c r="AP38" s="193">
        <f t="shared" si="10"/>
        <v>0</v>
      </c>
      <c r="AQ38" s="193">
        <f t="shared" si="10"/>
        <v>0</v>
      </c>
      <c r="AR38" s="193">
        <f t="shared" si="11"/>
        <v>0</v>
      </c>
      <c r="AT38" s="193" t="str">
        <f t="shared" si="12"/>
        <v>Amarelo</v>
      </c>
      <c r="AU38" s="193" t="str">
        <f t="shared" si="12"/>
        <v>Amarelo</v>
      </c>
      <c r="AV38" s="193" t="str">
        <f t="shared" si="12"/>
        <v>Verde</v>
      </c>
      <c r="AW38" s="193" t="str">
        <f t="shared" si="12"/>
        <v/>
      </c>
    </row>
    <row r="39" spans="10:49" ht="32" x14ac:dyDescent="0.35">
      <c r="J39" s="214" t="s">
        <v>1103</v>
      </c>
      <c r="K39" s="215" t="s">
        <v>88</v>
      </c>
      <c r="L39" s="215" t="s">
        <v>45</v>
      </c>
      <c r="M39" s="215" t="s">
        <v>89</v>
      </c>
      <c r="N39" s="215" t="s">
        <v>91</v>
      </c>
      <c r="O39" s="215"/>
      <c r="P39" s="215"/>
      <c r="Q39" s="215"/>
      <c r="R39" s="215"/>
      <c r="S39" s="216">
        <v>1.4999999999999999E-2</v>
      </c>
      <c r="U39" s="193">
        <f t="shared" si="7"/>
        <v>0</v>
      </c>
      <c r="V39" s="153">
        <f>IF(VLOOKUP($N39,'Resumen Items'!$E:$AP,27,0)="",VLOOKUP($N39,'Resumen Items'!$E:$AP,5,0),VLOOKUP($N39,'Resumen Items'!$E:$AP,27,0))</f>
        <v>3</v>
      </c>
      <c r="W39" s="153">
        <f>IF(VLOOKUP($N39,'Resumen Items'!$E:$AP,28,0)="",VLOOKUP($N39,'Resumen Items'!$E:$AP,6,0),VLOOKUP($N39,'Resumen Items'!$E:$AP,28,0))</f>
        <v>3</v>
      </c>
      <c r="X39" s="153">
        <f>IF(VLOOKUP($N39,'Resumen Items'!$E:$AP,29,0)="",VLOOKUP($N39,'Resumen Items'!$E:$AP,7,0),VLOOKUP($N39,'Resumen Items'!$E:$AP,29,0))</f>
        <v>3</v>
      </c>
      <c r="Y39" s="153" t="str">
        <f>IF(VLOOKUP($N39,'Resumen Items'!$E:$AP,30,0)="",VLOOKUP($N39,'Resumen Items'!$E:$AP,8,0),VLOOKUP($N39,'Resumen Items'!$E:$AP,30,0))</f>
        <v/>
      </c>
      <c r="Z39" s="193">
        <f t="shared" si="13"/>
        <v>0</v>
      </c>
      <c r="AA39" s="193">
        <f t="shared" si="13"/>
        <v>0</v>
      </c>
      <c r="AB39" s="193">
        <f t="shared" si="13"/>
        <v>0</v>
      </c>
      <c r="AC39" s="193">
        <f t="shared" si="13"/>
        <v>0</v>
      </c>
      <c r="AD39" s="193">
        <f t="shared" si="9"/>
        <v>0</v>
      </c>
      <c r="AE39" s="217">
        <f>IF(VLOOKUP($N39,'Resumen Items'!$E:$AP,27,0)="",VLOOKUP($N39,'Resumen Items'!$E:$AP,4,0),VLOOKUP($N39,'Resumen Items'!$E:$AP,25,0))</f>
        <v>1.2749999999999999E-2</v>
      </c>
      <c r="AG39" s="218">
        <v>0</v>
      </c>
      <c r="AH39" s="218">
        <v>0</v>
      </c>
      <c r="AI39" s="218">
        <v>0</v>
      </c>
      <c r="AJ39" s="218">
        <v>0</v>
      </c>
      <c r="AK39" s="218">
        <v>0</v>
      </c>
      <c r="AL39" s="219">
        <v>1.2749999999999999E-2</v>
      </c>
      <c r="AM39" s="217"/>
      <c r="AN39" s="193">
        <f t="shared" si="10"/>
        <v>0</v>
      </c>
      <c r="AO39" s="193">
        <f t="shared" si="10"/>
        <v>0</v>
      </c>
      <c r="AP39" s="193">
        <f t="shared" si="10"/>
        <v>0</v>
      </c>
      <c r="AQ39" s="193">
        <f t="shared" si="10"/>
        <v>0</v>
      </c>
      <c r="AR39" s="193">
        <f t="shared" si="11"/>
        <v>0</v>
      </c>
      <c r="AT39" s="193" t="str">
        <f t="shared" si="12"/>
        <v>Amarelo</v>
      </c>
      <c r="AU39" s="193" t="str">
        <f t="shared" si="12"/>
        <v>Amarelo</v>
      </c>
      <c r="AV39" s="193" t="str">
        <f t="shared" si="12"/>
        <v>Amarelo</v>
      </c>
      <c r="AW39" s="193" t="str">
        <f t="shared" si="12"/>
        <v/>
      </c>
    </row>
    <row r="40" spans="10:49" ht="32" x14ac:dyDescent="0.35">
      <c r="J40" s="222" t="s">
        <v>1103</v>
      </c>
      <c r="K40" s="223" t="s">
        <v>88</v>
      </c>
      <c r="L40" s="223" t="s">
        <v>47</v>
      </c>
      <c r="M40" s="223" t="s">
        <v>89</v>
      </c>
      <c r="N40" s="223" t="s">
        <v>92</v>
      </c>
      <c r="O40" s="224"/>
      <c r="P40" s="224" t="s">
        <v>307</v>
      </c>
      <c r="Q40" s="224" t="s">
        <v>307</v>
      </c>
      <c r="R40" s="224"/>
      <c r="S40" s="225">
        <v>5.0000000000000001E-3</v>
      </c>
      <c r="U40" s="193">
        <f t="shared" si="7"/>
        <v>2</v>
      </c>
      <c r="V40" s="153">
        <f>IF(VLOOKUP($N40,'Resumen Items'!$E:$AP,27,0)="",VLOOKUP($N40,'Resumen Items'!$E:$AP,5,0),VLOOKUP($N40,'Resumen Items'!$E:$AP,27,0))</f>
        <v>3</v>
      </c>
      <c r="W40" s="153">
        <f>IF(VLOOKUP($N40,'Resumen Items'!$E:$AP,28,0)="",VLOOKUP($N40,'Resumen Items'!$E:$AP,6,0),VLOOKUP($N40,'Resumen Items'!$E:$AP,28,0))</f>
        <v>3</v>
      </c>
      <c r="X40" s="153">
        <f>IF(VLOOKUP($N40,'Resumen Items'!$E:$AP,29,0)="",VLOOKUP($N40,'Resumen Items'!$E:$AP,7,0),VLOOKUP($N40,'Resumen Items'!$E:$AP,29,0))</f>
        <v>3</v>
      </c>
      <c r="Y40" s="153">
        <f>IF(VLOOKUP($N40,'Resumen Items'!$E:$AP,30,0)="",VLOOKUP($N40,'Resumen Items'!$E:$AP,8,0),VLOOKUP($N40,'Resumen Items'!$E:$AP,30,0))</f>
        <v>3</v>
      </c>
      <c r="Z40" s="193">
        <f t="shared" si="13"/>
        <v>0</v>
      </c>
      <c r="AA40" s="193">
        <f t="shared" si="13"/>
        <v>1</v>
      </c>
      <c r="AB40" s="193">
        <f t="shared" si="13"/>
        <v>1</v>
      </c>
      <c r="AC40" s="193">
        <f t="shared" si="13"/>
        <v>0</v>
      </c>
      <c r="AD40" s="193">
        <f t="shared" si="9"/>
        <v>2</v>
      </c>
      <c r="AE40" s="217">
        <f>IF(VLOOKUP($N40,'Resumen Items'!$E:$AP,27,0)="",VLOOKUP($N40,'Resumen Items'!$E:$AP,4,0),VLOOKUP($N40,'Resumen Items'!$E:$AP,25,0))</f>
        <v>5.0000000000000001E-3</v>
      </c>
      <c r="AG40" s="218">
        <v>0</v>
      </c>
      <c r="AH40" s="218">
        <v>1</v>
      </c>
      <c r="AI40" s="218">
        <v>0</v>
      </c>
      <c r="AJ40" s="218">
        <v>0</v>
      </c>
      <c r="AK40" s="218">
        <v>1</v>
      </c>
      <c r="AL40" s="219">
        <v>3.4999999999999996E-3</v>
      </c>
      <c r="AM40" s="217"/>
      <c r="AN40" s="193">
        <f t="shared" si="10"/>
        <v>0</v>
      </c>
      <c r="AO40" s="193">
        <f t="shared" si="10"/>
        <v>0</v>
      </c>
      <c r="AP40" s="193">
        <f t="shared" si="10"/>
        <v>0</v>
      </c>
      <c r="AQ40" s="193">
        <f t="shared" si="10"/>
        <v>0</v>
      </c>
      <c r="AR40" s="193">
        <f t="shared" si="11"/>
        <v>0</v>
      </c>
      <c r="AT40" s="193" t="str">
        <f t="shared" si="12"/>
        <v>Amarelo</v>
      </c>
      <c r="AU40" s="193" t="str">
        <f t="shared" si="12"/>
        <v>Verde</v>
      </c>
      <c r="AV40" s="193" t="str">
        <f t="shared" si="12"/>
        <v>Verde</v>
      </c>
      <c r="AW40" s="193" t="str">
        <f t="shared" si="12"/>
        <v>Amarelo</v>
      </c>
    </row>
    <row r="41" spans="10:49" ht="32" x14ac:dyDescent="0.35">
      <c r="J41" s="214" t="s">
        <v>1103</v>
      </c>
      <c r="K41" s="215" t="s">
        <v>88</v>
      </c>
      <c r="L41" s="215" t="s">
        <v>49</v>
      </c>
      <c r="M41" s="215" t="s">
        <v>89</v>
      </c>
      <c r="N41" s="215" t="s">
        <v>93</v>
      </c>
      <c r="O41" s="215"/>
      <c r="P41" s="215" t="s">
        <v>307</v>
      </c>
      <c r="Q41" s="215"/>
      <c r="R41" s="215"/>
      <c r="S41" s="216">
        <v>1.4999999999999999E-2</v>
      </c>
      <c r="U41" s="193">
        <f t="shared" si="7"/>
        <v>1</v>
      </c>
      <c r="V41" s="153">
        <f>IF(VLOOKUP($N41,'Resumen Items'!$E:$AP,27,0)="",VLOOKUP($N41,'Resumen Items'!$E:$AP,5,0),VLOOKUP($N41,'Resumen Items'!$E:$AP,27,0))</f>
        <v>3</v>
      </c>
      <c r="W41" s="153">
        <f>IF(VLOOKUP($N41,'Resumen Items'!$E:$AP,28,0)="",VLOOKUP($N41,'Resumen Items'!$E:$AP,6,0),VLOOKUP($N41,'Resumen Items'!$E:$AP,28,0))</f>
        <v>3</v>
      </c>
      <c r="X41" s="153">
        <f>IF(VLOOKUP($N41,'Resumen Items'!$E:$AP,29,0)="",VLOOKUP($N41,'Resumen Items'!$E:$AP,7,0),VLOOKUP($N41,'Resumen Items'!$E:$AP,29,0))</f>
        <v>3</v>
      </c>
      <c r="Y41" s="153">
        <f>IF(VLOOKUP($N41,'Resumen Items'!$E:$AP,30,0)="",VLOOKUP($N41,'Resumen Items'!$E:$AP,8,0),VLOOKUP($N41,'Resumen Items'!$E:$AP,30,0))</f>
        <v>3</v>
      </c>
      <c r="Z41" s="193">
        <f t="shared" si="13"/>
        <v>0</v>
      </c>
      <c r="AA41" s="193">
        <f t="shared" si="13"/>
        <v>1</v>
      </c>
      <c r="AB41" s="193">
        <f t="shared" si="13"/>
        <v>0</v>
      </c>
      <c r="AC41" s="193">
        <f t="shared" si="13"/>
        <v>0</v>
      </c>
      <c r="AD41" s="193">
        <f t="shared" si="9"/>
        <v>1</v>
      </c>
      <c r="AE41" s="217">
        <f>IF(VLOOKUP($N41,'Resumen Items'!$E:$AP,27,0)="",VLOOKUP($N41,'Resumen Items'!$E:$AP,4,0),VLOOKUP($N41,'Resumen Items'!$E:$AP,25,0))</f>
        <v>1.4999999999999999E-2</v>
      </c>
      <c r="AG41" s="218">
        <v>0</v>
      </c>
      <c r="AH41" s="218">
        <v>1</v>
      </c>
      <c r="AI41" s="218">
        <v>0</v>
      </c>
      <c r="AJ41" s="218">
        <v>0</v>
      </c>
      <c r="AK41" s="218">
        <v>1</v>
      </c>
      <c r="AL41" s="219">
        <v>1.0499999999999999E-2</v>
      </c>
      <c r="AM41" s="217"/>
      <c r="AN41" s="193">
        <f t="shared" si="10"/>
        <v>0</v>
      </c>
      <c r="AO41" s="193">
        <f t="shared" si="10"/>
        <v>0</v>
      </c>
      <c r="AP41" s="193">
        <f t="shared" si="10"/>
        <v>0</v>
      </c>
      <c r="AQ41" s="193">
        <f t="shared" si="10"/>
        <v>0</v>
      </c>
      <c r="AR41" s="193">
        <f t="shared" si="11"/>
        <v>0</v>
      </c>
      <c r="AT41" s="193" t="str">
        <f t="shared" si="12"/>
        <v>Amarelo</v>
      </c>
      <c r="AU41" s="193" t="str">
        <f t="shared" si="12"/>
        <v>Verde</v>
      </c>
      <c r="AV41" s="193" t="str">
        <f t="shared" si="12"/>
        <v>Amarelo</v>
      </c>
      <c r="AW41" s="193" t="str">
        <f t="shared" si="12"/>
        <v>Amarelo</v>
      </c>
    </row>
    <row r="42" spans="10:49" ht="48" x14ac:dyDescent="0.35">
      <c r="J42" s="222" t="s">
        <v>1103</v>
      </c>
      <c r="K42" s="223" t="s">
        <v>88</v>
      </c>
      <c r="L42" s="223" t="s">
        <v>52</v>
      </c>
      <c r="M42" s="223" t="s">
        <v>94</v>
      </c>
      <c r="N42" s="223" t="s">
        <v>95</v>
      </c>
      <c r="O42" s="224"/>
      <c r="P42" s="224" t="s">
        <v>307</v>
      </c>
      <c r="Q42" s="224" t="s">
        <v>307</v>
      </c>
      <c r="R42" s="224" t="s">
        <v>307</v>
      </c>
      <c r="S42" s="225">
        <v>0.02</v>
      </c>
      <c r="U42" s="193">
        <f t="shared" si="7"/>
        <v>3</v>
      </c>
      <c r="V42" s="153">
        <f>IF(VLOOKUP($N42,'Resumen Items'!$E:$AP,27,0)="",VLOOKUP($N42,'Resumen Items'!$E:$AP,5,0),VLOOKUP($N42,'Resumen Items'!$E:$AP,27,0))</f>
        <v>3</v>
      </c>
      <c r="W42" s="153">
        <f>IF(VLOOKUP($N42,'Resumen Items'!$E:$AP,28,0)="",VLOOKUP($N42,'Resumen Items'!$E:$AP,6,0),VLOOKUP($N42,'Resumen Items'!$E:$AP,28,0))</f>
        <v>3</v>
      </c>
      <c r="X42" s="153">
        <f>IF(VLOOKUP($N42,'Resumen Items'!$E:$AP,29,0)="",VLOOKUP($N42,'Resumen Items'!$E:$AP,7,0),VLOOKUP($N42,'Resumen Items'!$E:$AP,29,0))</f>
        <v>3</v>
      </c>
      <c r="Y42" s="153">
        <f>IF(VLOOKUP($N42,'Resumen Items'!$E:$AP,30,0)="",VLOOKUP($N42,'Resumen Items'!$E:$AP,8,0),VLOOKUP($N42,'Resumen Items'!$E:$AP,30,0))</f>
        <v>3</v>
      </c>
      <c r="Z42" s="193">
        <f t="shared" si="13"/>
        <v>0</v>
      </c>
      <c r="AA42" s="193">
        <f t="shared" si="13"/>
        <v>1</v>
      </c>
      <c r="AB42" s="193">
        <f t="shared" si="13"/>
        <v>1</v>
      </c>
      <c r="AC42" s="193">
        <f t="shared" si="13"/>
        <v>1</v>
      </c>
      <c r="AD42" s="193">
        <f t="shared" si="9"/>
        <v>3</v>
      </c>
      <c r="AE42" s="217">
        <f>IF(VLOOKUP($N42,'Resumen Items'!$E:$AP,27,0)="",VLOOKUP($N42,'Resumen Items'!$E:$AP,4,0),VLOOKUP($N42,'Resumen Items'!$E:$AP,25,0))</f>
        <v>0.02</v>
      </c>
      <c r="AG42" s="218">
        <v>0</v>
      </c>
      <c r="AH42" s="218">
        <v>1</v>
      </c>
      <c r="AI42" s="218">
        <v>0</v>
      </c>
      <c r="AJ42" s="218">
        <v>0</v>
      </c>
      <c r="AK42" s="218">
        <v>1</v>
      </c>
      <c r="AL42" s="219">
        <v>1.3999999999999999E-2</v>
      </c>
      <c r="AM42" s="217"/>
      <c r="AN42" s="193">
        <f t="shared" si="10"/>
        <v>0</v>
      </c>
      <c r="AO42" s="193">
        <f t="shared" si="10"/>
        <v>0</v>
      </c>
      <c r="AP42" s="193">
        <f t="shared" si="10"/>
        <v>0</v>
      </c>
      <c r="AQ42" s="193">
        <f t="shared" si="10"/>
        <v>0</v>
      </c>
      <c r="AR42" s="193">
        <f t="shared" si="11"/>
        <v>0</v>
      </c>
      <c r="AT42" s="193" t="str">
        <f t="shared" si="12"/>
        <v>Amarelo</v>
      </c>
      <c r="AU42" s="193" t="str">
        <f t="shared" si="12"/>
        <v>Verde</v>
      </c>
      <c r="AV42" s="193" t="str">
        <f t="shared" si="12"/>
        <v>Verde</v>
      </c>
      <c r="AW42" s="193" t="str">
        <f t="shared" si="12"/>
        <v>Verde</v>
      </c>
    </row>
    <row r="43" spans="10:49" ht="48" x14ac:dyDescent="0.35">
      <c r="J43" s="214" t="s">
        <v>1103</v>
      </c>
      <c r="K43" s="215" t="s">
        <v>88</v>
      </c>
      <c r="L43" s="215" t="s">
        <v>54</v>
      </c>
      <c r="M43" s="215" t="s">
        <v>96</v>
      </c>
      <c r="N43" s="215" t="s">
        <v>97</v>
      </c>
      <c r="O43" s="215"/>
      <c r="P43" s="215" t="s">
        <v>307</v>
      </c>
      <c r="Q43" s="215" t="s">
        <v>307</v>
      </c>
      <c r="R43" s="215"/>
      <c r="S43" s="216">
        <v>0.01</v>
      </c>
      <c r="U43" s="193">
        <f t="shared" si="7"/>
        <v>2</v>
      </c>
      <c r="V43" s="153">
        <f>IF(VLOOKUP($N43,'Resumen Items'!$E:$AP,27,0)="",VLOOKUP($N43,'Resumen Items'!$E:$AP,5,0),VLOOKUP($N43,'Resumen Items'!$E:$AP,27,0))</f>
        <v>3</v>
      </c>
      <c r="W43" s="153">
        <f>IF(VLOOKUP($N43,'Resumen Items'!$E:$AP,28,0)="",VLOOKUP($N43,'Resumen Items'!$E:$AP,6,0),VLOOKUP($N43,'Resumen Items'!$E:$AP,28,0))</f>
        <v>3</v>
      </c>
      <c r="X43" s="153" t="str">
        <f>IF(VLOOKUP($N43,'Resumen Items'!$E:$AP,29,0)="",VLOOKUP($N43,'Resumen Items'!$E:$AP,7,0),VLOOKUP($N43,'Resumen Items'!$E:$AP,29,0))</f>
        <v/>
      </c>
      <c r="Y43" s="153">
        <f>IF(VLOOKUP($N43,'Resumen Items'!$E:$AP,30,0)="",VLOOKUP($N43,'Resumen Items'!$E:$AP,8,0),VLOOKUP($N43,'Resumen Items'!$E:$AP,30,0))</f>
        <v>2</v>
      </c>
      <c r="Z43" s="193">
        <f t="shared" si="13"/>
        <v>0</v>
      </c>
      <c r="AA43" s="193">
        <f t="shared" si="13"/>
        <v>1</v>
      </c>
      <c r="AB43" s="193">
        <f t="shared" si="13"/>
        <v>0</v>
      </c>
      <c r="AC43" s="193">
        <f t="shared" si="13"/>
        <v>0</v>
      </c>
      <c r="AD43" s="193">
        <f t="shared" si="9"/>
        <v>1</v>
      </c>
      <c r="AE43" s="217">
        <f>IF(VLOOKUP($N43,'Resumen Items'!$E:$AP,27,0)="",VLOOKUP($N43,'Resumen Items'!$E:$AP,4,0),VLOOKUP($N43,'Resumen Items'!$E:$AP,25,0))</f>
        <v>6.9999999999999993E-3</v>
      </c>
      <c r="AG43" s="218">
        <v>0</v>
      </c>
      <c r="AH43" s="218">
        <v>1</v>
      </c>
      <c r="AI43" s="218">
        <v>0</v>
      </c>
      <c r="AJ43" s="218">
        <v>0</v>
      </c>
      <c r="AK43" s="218">
        <v>1</v>
      </c>
      <c r="AL43" s="219">
        <v>6.9999999999999993E-3</v>
      </c>
      <c r="AM43" s="217"/>
      <c r="AN43" s="193">
        <f t="shared" si="10"/>
        <v>0</v>
      </c>
      <c r="AO43" s="193">
        <f t="shared" si="10"/>
        <v>0</v>
      </c>
      <c r="AP43" s="193">
        <f t="shared" si="10"/>
        <v>0</v>
      </c>
      <c r="AQ43" s="193">
        <f t="shared" si="10"/>
        <v>0</v>
      </c>
      <c r="AR43" s="193">
        <f t="shared" si="11"/>
        <v>0</v>
      </c>
      <c r="AT43" s="193" t="str">
        <f t="shared" si="12"/>
        <v>Amarelo</v>
      </c>
      <c r="AU43" s="193" t="str">
        <f t="shared" si="12"/>
        <v>Verde</v>
      </c>
      <c r="AV43" s="193" t="str">
        <f t="shared" si="12"/>
        <v/>
      </c>
      <c r="AW43" s="193" t="str">
        <f t="shared" si="12"/>
        <v/>
      </c>
    </row>
    <row r="44" spans="10:49" ht="48" x14ac:dyDescent="0.35">
      <c r="J44" s="222" t="s">
        <v>1103</v>
      </c>
      <c r="K44" s="223" t="s">
        <v>88</v>
      </c>
      <c r="L44" s="223" t="s">
        <v>57</v>
      </c>
      <c r="M44" s="223" t="s">
        <v>96</v>
      </c>
      <c r="N44" s="223" t="s">
        <v>98</v>
      </c>
      <c r="O44" s="224"/>
      <c r="P44" s="224" t="s">
        <v>307</v>
      </c>
      <c r="Q44" s="224"/>
      <c r="R44" s="224" t="s">
        <v>307</v>
      </c>
      <c r="S44" s="225">
        <v>0.01</v>
      </c>
      <c r="U44" s="193">
        <f t="shared" si="7"/>
        <v>2</v>
      </c>
      <c r="V44" s="153">
        <f>IF(VLOOKUP($N44,'Resumen Items'!$E:$AP,27,0)="",VLOOKUP($N44,'Resumen Items'!$E:$AP,5,0),VLOOKUP($N44,'Resumen Items'!$E:$AP,27,0))</f>
        <v>3</v>
      </c>
      <c r="W44" s="153" t="str">
        <f>IF(VLOOKUP($N44,'Resumen Items'!$E:$AP,28,0)="",VLOOKUP($N44,'Resumen Items'!$E:$AP,6,0),VLOOKUP($N44,'Resumen Items'!$E:$AP,28,0))</f>
        <v/>
      </c>
      <c r="X44" s="153" t="str">
        <f>IF(VLOOKUP($N44,'Resumen Items'!$E:$AP,29,0)="",VLOOKUP($N44,'Resumen Items'!$E:$AP,7,0),VLOOKUP($N44,'Resumen Items'!$E:$AP,29,0))</f>
        <v/>
      </c>
      <c r="Y44" s="153" t="str">
        <f>IF(VLOOKUP($N44,'Resumen Items'!$E:$AP,30,0)="",VLOOKUP($N44,'Resumen Items'!$E:$AP,8,0),VLOOKUP($N44,'Resumen Items'!$E:$AP,30,0))</f>
        <v/>
      </c>
      <c r="Z44" s="193">
        <f t="shared" si="13"/>
        <v>0</v>
      </c>
      <c r="AA44" s="193">
        <f t="shared" si="13"/>
        <v>0</v>
      </c>
      <c r="AB44" s="193">
        <f t="shared" si="13"/>
        <v>0</v>
      </c>
      <c r="AC44" s="193">
        <f t="shared" si="13"/>
        <v>0</v>
      </c>
      <c r="AD44" s="193">
        <f t="shared" si="9"/>
        <v>0</v>
      </c>
      <c r="AE44" s="217">
        <f>IF(VLOOKUP($N44,'Resumen Items'!$E:$AP,27,0)="",VLOOKUP($N44,'Resumen Items'!$E:$AP,4,0),VLOOKUP($N44,'Resumen Items'!$E:$AP,25,0))</f>
        <v>4.0000000000000001E-3</v>
      </c>
      <c r="AG44" s="218">
        <v>0</v>
      </c>
      <c r="AH44" s="218">
        <v>0</v>
      </c>
      <c r="AI44" s="218">
        <v>0</v>
      </c>
      <c r="AJ44" s="218">
        <v>0</v>
      </c>
      <c r="AK44" s="218">
        <v>0</v>
      </c>
      <c r="AL44" s="219">
        <v>4.0000000000000001E-3</v>
      </c>
      <c r="AM44" s="217"/>
      <c r="AN44" s="193">
        <f t="shared" si="10"/>
        <v>0</v>
      </c>
      <c r="AO44" s="193">
        <f t="shared" si="10"/>
        <v>0</v>
      </c>
      <c r="AP44" s="193">
        <f t="shared" si="10"/>
        <v>0</v>
      </c>
      <c r="AQ44" s="193">
        <f t="shared" si="10"/>
        <v>0</v>
      </c>
      <c r="AR44" s="193">
        <f t="shared" si="11"/>
        <v>0</v>
      </c>
      <c r="AT44" s="193" t="str">
        <f t="shared" si="12"/>
        <v>Amarelo</v>
      </c>
      <c r="AU44" s="193" t="str">
        <f t="shared" si="12"/>
        <v/>
      </c>
      <c r="AV44" s="193" t="str">
        <f t="shared" si="12"/>
        <v/>
      </c>
      <c r="AW44" s="193" t="str">
        <f t="shared" si="12"/>
        <v/>
      </c>
    </row>
    <row r="45" spans="10:49" ht="48" x14ac:dyDescent="0.35">
      <c r="J45" s="214" t="s">
        <v>1103</v>
      </c>
      <c r="K45" s="215" t="s">
        <v>88</v>
      </c>
      <c r="L45" s="215" t="s">
        <v>59</v>
      </c>
      <c r="M45" s="215" t="s">
        <v>96</v>
      </c>
      <c r="N45" s="215" t="s">
        <v>99</v>
      </c>
      <c r="O45" s="215" t="s">
        <v>307</v>
      </c>
      <c r="P45" s="215" t="s">
        <v>307</v>
      </c>
      <c r="Q45" s="215" t="s">
        <v>307</v>
      </c>
      <c r="R45" s="215" t="s">
        <v>307</v>
      </c>
      <c r="S45" s="216">
        <v>2.5000000000000001E-2</v>
      </c>
      <c r="U45" s="193">
        <f t="shared" si="7"/>
        <v>4</v>
      </c>
      <c r="V45" s="153">
        <f>IF(VLOOKUP($N45,'Resumen Items'!$E:$AP,27,0)="",VLOOKUP($N45,'Resumen Items'!$E:$AP,5,0),VLOOKUP($N45,'Resumen Items'!$E:$AP,27,0))</f>
        <v>3</v>
      </c>
      <c r="W45" s="153">
        <f>IF(VLOOKUP($N45,'Resumen Items'!$E:$AP,28,0)="",VLOOKUP($N45,'Resumen Items'!$E:$AP,6,0),VLOOKUP($N45,'Resumen Items'!$E:$AP,28,0))</f>
        <v>3</v>
      </c>
      <c r="X45" s="153">
        <f>IF(VLOOKUP($N45,'Resumen Items'!$E:$AP,29,0)="",VLOOKUP($N45,'Resumen Items'!$E:$AP,7,0),VLOOKUP($N45,'Resumen Items'!$E:$AP,29,0))</f>
        <v>3</v>
      </c>
      <c r="Y45" s="153">
        <f>IF(VLOOKUP($N45,'Resumen Items'!$E:$AP,30,0)="",VLOOKUP($N45,'Resumen Items'!$E:$AP,8,0),VLOOKUP($N45,'Resumen Items'!$E:$AP,30,0))</f>
        <v>3</v>
      </c>
      <c r="Z45" s="193">
        <f t="shared" si="13"/>
        <v>1</v>
      </c>
      <c r="AA45" s="193">
        <f t="shared" si="13"/>
        <v>1</v>
      </c>
      <c r="AB45" s="193">
        <f t="shared" si="13"/>
        <v>1</v>
      </c>
      <c r="AC45" s="193">
        <f t="shared" si="13"/>
        <v>1</v>
      </c>
      <c r="AD45" s="193">
        <f t="shared" si="9"/>
        <v>4</v>
      </c>
      <c r="AE45" s="217">
        <f>IF(VLOOKUP($N45,'Resumen Items'!$E:$AP,27,0)="",VLOOKUP($N45,'Resumen Items'!$E:$AP,4,0),VLOOKUP($N45,'Resumen Items'!$E:$AP,25,0))</f>
        <v>2.5000000000000001E-2</v>
      </c>
      <c r="AG45" s="218">
        <v>1</v>
      </c>
      <c r="AH45" s="218">
        <v>1</v>
      </c>
      <c r="AI45" s="218">
        <v>0</v>
      </c>
      <c r="AJ45" s="218">
        <v>0</v>
      </c>
      <c r="AK45" s="218">
        <v>2</v>
      </c>
      <c r="AL45" s="219">
        <v>1.7499999999999998E-2</v>
      </c>
      <c r="AM45" s="217"/>
      <c r="AN45" s="193">
        <f t="shared" si="10"/>
        <v>0</v>
      </c>
      <c r="AO45" s="193">
        <f t="shared" si="10"/>
        <v>0</v>
      </c>
      <c r="AP45" s="193">
        <f t="shared" si="10"/>
        <v>0</v>
      </c>
      <c r="AQ45" s="193">
        <f t="shared" si="10"/>
        <v>0</v>
      </c>
      <c r="AR45" s="193">
        <f t="shared" si="11"/>
        <v>0</v>
      </c>
      <c r="AT45" s="193" t="str">
        <f t="shared" si="12"/>
        <v>Verde</v>
      </c>
      <c r="AU45" s="193" t="str">
        <f t="shared" si="12"/>
        <v>Verde</v>
      </c>
      <c r="AV45" s="193" t="str">
        <f t="shared" si="12"/>
        <v>Verde</v>
      </c>
      <c r="AW45" s="193" t="str">
        <f t="shared" si="12"/>
        <v>Verde</v>
      </c>
    </row>
    <row r="46" spans="10:49" ht="48" x14ac:dyDescent="0.35">
      <c r="J46" s="222" t="s">
        <v>1103</v>
      </c>
      <c r="K46" s="223" t="s">
        <v>88</v>
      </c>
      <c r="L46" s="223" t="s">
        <v>61</v>
      </c>
      <c r="M46" s="223" t="s">
        <v>96</v>
      </c>
      <c r="N46" s="223" t="s">
        <v>100</v>
      </c>
      <c r="O46" s="224"/>
      <c r="P46" s="224" t="s">
        <v>307</v>
      </c>
      <c r="Q46" s="224" t="s">
        <v>307</v>
      </c>
      <c r="R46" s="224" t="s">
        <v>307</v>
      </c>
      <c r="S46" s="225">
        <v>2.5000000000000001E-2</v>
      </c>
      <c r="U46" s="193">
        <f t="shared" si="7"/>
        <v>3</v>
      </c>
      <c r="V46" s="153">
        <f>IF(VLOOKUP($N46,'Resumen Items'!$E:$AP,27,0)="",VLOOKUP($N46,'Resumen Items'!$E:$AP,5,0),VLOOKUP($N46,'Resumen Items'!$E:$AP,27,0))</f>
        <v>3</v>
      </c>
      <c r="W46" s="153" t="str">
        <f>IF(VLOOKUP($N46,'Resumen Items'!$E:$AP,28,0)="",VLOOKUP($N46,'Resumen Items'!$E:$AP,6,0),VLOOKUP($N46,'Resumen Items'!$E:$AP,28,0))</f>
        <v/>
      </c>
      <c r="X46" s="153" t="str">
        <f>IF(VLOOKUP($N46,'Resumen Items'!$E:$AP,29,0)="",VLOOKUP($N46,'Resumen Items'!$E:$AP,7,0),VLOOKUP($N46,'Resumen Items'!$E:$AP,29,0))</f>
        <v/>
      </c>
      <c r="Y46" s="153" t="str">
        <f>IF(VLOOKUP($N46,'Resumen Items'!$E:$AP,30,0)="",VLOOKUP($N46,'Resumen Items'!$E:$AP,8,0),VLOOKUP($N46,'Resumen Items'!$E:$AP,30,0))</f>
        <v/>
      </c>
      <c r="Z46" s="193">
        <f t="shared" si="13"/>
        <v>0</v>
      </c>
      <c r="AA46" s="193">
        <f t="shared" si="13"/>
        <v>0</v>
      </c>
      <c r="AB46" s="193">
        <f t="shared" si="13"/>
        <v>0</v>
      </c>
      <c r="AC46" s="193">
        <f t="shared" si="13"/>
        <v>0</v>
      </c>
      <c r="AD46" s="193">
        <f t="shared" si="9"/>
        <v>0</v>
      </c>
      <c r="AE46" s="217">
        <f>IF(VLOOKUP($N46,'Resumen Items'!$E:$AP,27,0)="",VLOOKUP($N46,'Resumen Items'!$E:$AP,4,0),VLOOKUP($N46,'Resumen Items'!$E:$AP,25,0))</f>
        <v>1.0000000000000002E-2</v>
      </c>
      <c r="AG46" s="218">
        <v>0</v>
      </c>
      <c r="AH46" s="218">
        <v>0</v>
      </c>
      <c r="AI46" s="218">
        <v>0</v>
      </c>
      <c r="AJ46" s="218">
        <v>0</v>
      </c>
      <c r="AK46" s="218">
        <v>0</v>
      </c>
      <c r="AL46" s="219">
        <v>1.0000000000000002E-2</v>
      </c>
      <c r="AM46" s="217"/>
      <c r="AN46" s="193">
        <f t="shared" si="10"/>
        <v>0</v>
      </c>
      <c r="AO46" s="193">
        <f t="shared" si="10"/>
        <v>0</v>
      </c>
      <c r="AP46" s="193">
        <f t="shared" si="10"/>
        <v>0</v>
      </c>
      <c r="AQ46" s="193">
        <f t="shared" si="10"/>
        <v>0</v>
      </c>
      <c r="AR46" s="193">
        <f t="shared" si="11"/>
        <v>0</v>
      </c>
      <c r="AT46" s="193" t="str">
        <f t="shared" si="12"/>
        <v>Amarelo</v>
      </c>
      <c r="AU46" s="193" t="str">
        <f t="shared" si="12"/>
        <v/>
      </c>
      <c r="AV46" s="193" t="str">
        <f t="shared" si="12"/>
        <v/>
      </c>
      <c r="AW46" s="193" t="str">
        <f t="shared" si="12"/>
        <v/>
      </c>
    </row>
    <row r="47" spans="10:49" ht="32" x14ac:dyDescent="0.35">
      <c r="J47" s="214" t="s">
        <v>1103</v>
      </c>
      <c r="K47" s="215" t="s">
        <v>88</v>
      </c>
      <c r="L47" s="215" t="s">
        <v>64</v>
      </c>
      <c r="M47" s="215" t="s">
        <v>101</v>
      </c>
      <c r="N47" s="215" t="s">
        <v>102</v>
      </c>
      <c r="O47" s="215" t="s">
        <v>307</v>
      </c>
      <c r="P47" s="215" t="s">
        <v>307</v>
      </c>
      <c r="Q47" s="215" t="s">
        <v>307</v>
      </c>
      <c r="R47" s="215" t="s">
        <v>307</v>
      </c>
      <c r="S47" s="216">
        <v>2.5000000000000001E-2</v>
      </c>
      <c r="U47" s="193">
        <f t="shared" si="7"/>
        <v>4</v>
      </c>
      <c r="V47" s="153">
        <f>IF(VLOOKUP($N47,'Resumen Items'!$E:$AP,27,0)="",VLOOKUP($N47,'Resumen Items'!$E:$AP,5,0),VLOOKUP($N47,'Resumen Items'!$E:$AP,27,0))</f>
        <v>3</v>
      </c>
      <c r="W47" s="153">
        <f>IF(VLOOKUP($N47,'Resumen Items'!$E:$AP,28,0)="",VLOOKUP($N47,'Resumen Items'!$E:$AP,6,0),VLOOKUP($N47,'Resumen Items'!$E:$AP,28,0))</f>
        <v>3</v>
      </c>
      <c r="X47" s="153">
        <f>IF(VLOOKUP($N47,'Resumen Items'!$E:$AP,29,0)="",VLOOKUP($N47,'Resumen Items'!$E:$AP,7,0),VLOOKUP($N47,'Resumen Items'!$E:$AP,29,0))</f>
        <v>3</v>
      </c>
      <c r="Y47" s="153" t="str">
        <f>IF(VLOOKUP($N47,'Resumen Items'!$E:$AP,30,0)="",VLOOKUP($N47,'Resumen Items'!$E:$AP,8,0),VLOOKUP($N47,'Resumen Items'!$E:$AP,30,0))</f>
        <v/>
      </c>
      <c r="Z47" s="193">
        <f t="shared" si="13"/>
        <v>1</v>
      </c>
      <c r="AA47" s="193">
        <f t="shared" si="13"/>
        <v>1</v>
      </c>
      <c r="AB47" s="193">
        <f t="shared" si="13"/>
        <v>1</v>
      </c>
      <c r="AC47" s="193">
        <f t="shared" si="13"/>
        <v>0</v>
      </c>
      <c r="AD47" s="193">
        <f t="shared" si="9"/>
        <v>3</v>
      </c>
      <c r="AE47" s="217">
        <f>IF(VLOOKUP($N47,'Resumen Items'!$E:$AP,27,0)="",VLOOKUP($N47,'Resumen Items'!$E:$AP,4,0),VLOOKUP($N47,'Resumen Items'!$E:$AP,25,0))</f>
        <v>2.1250000000000002E-2</v>
      </c>
      <c r="AG47" s="218">
        <v>0</v>
      </c>
      <c r="AH47" s="218">
        <v>0</v>
      </c>
      <c r="AI47" s="218">
        <v>0</v>
      </c>
      <c r="AJ47" s="218">
        <v>0</v>
      </c>
      <c r="AK47" s="218">
        <v>0</v>
      </c>
      <c r="AL47" s="219">
        <v>0</v>
      </c>
      <c r="AM47" s="217"/>
      <c r="AN47" s="193">
        <f t="shared" si="10"/>
        <v>0</v>
      </c>
      <c r="AO47" s="193">
        <f t="shared" si="10"/>
        <v>0</v>
      </c>
      <c r="AP47" s="193">
        <f t="shared" si="10"/>
        <v>0</v>
      </c>
      <c r="AQ47" s="193">
        <f>IF(AND(AJ47=1,AC47=0),1,0)</f>
        <v>0</v>
      </c>
      <c r="AR47" s="193">
        <f t="shared" si="11"/>
        <v>0</v>
      </c>
      <c r="AT47" s="193" t="str">
        <f t="shared" si="12"/>
        <v>Verde</v>
      </c>
      <c r="AU47" s="193" t="str">
        <f t="shared" si="12"/>
        <v>Verde</v>
      </c>
      <c r="AV47" s="193" t="str">
        <f t="shared" si="12"/>
        <v>Verde</v>
      </c>
      <c r="AW47" s="193" t="str">
        <f t="shared" si="12"/>
        <v/>
      </c>
    </row>
    <row r="48" spans="10:49" ht="32" x14ac:dyDescent="0.35">
      <c r="J48" s="222" t="s">
        <v>1103</v>
      </c>
      <c r="K48" s="223" t="s">
        <v>88</v>
      </c>
      <c r="L48" s="223" t="s">
        <v>67</v>
      </c>
      <c r="M48" s="223" t="s">
        <v>101</v>
      </c>
      <c r="N48" s="223" t="s">
        <v>103</v>
      </c>
      <c r="O48" s="224"/>
      <c r="P48" s="224" t="s">
        <v>307</v>
      </c>
      <c r="Q48" s="224" t="s">
        <v>307</v>
      </c>
      <c r="R48" s="224"/>
      <c r="S48" s="225">
        <v>1.4999999999999999E-2</v>
      </c>
      <c r="U48" s="193">
        <f t="shared" si="7"/>
        <v>2</v>
      </c>
      <c r="V48" s="153">
        <f>IF(VLOOKUP($N48,'Resumen Items'!$E:$AP,27,0)="",VLOOKUP($N48,'Resumen Items'!$E:$AP,5,0),VLOOKUP($N48,'Resumen Items'!$E:$AP,27,0))</f>
        <v>3</v>
      </c>
      <c r="W48" s="153">
        <f>IF(VLOOKUP($N48,'Resumen Items'!$E:$AP,28,0)="",VLOOKUP($N48,'Resumen Items'!$E:$AP,6,0),VLOOKUP($N48,'Resumen Items'!$E:$AP,28,0))</f>
        <v>3</v>
      </c>
      <c r="X48" s="153" t="str">
        <f>IF(VLOOKUP($N48,'Resumen Items'!$E:$AP,29,0)="",VLOOKUP($N48,'Resumen Items'!$E:$AP,7,0),VLOOKUP($N48,'Resumen Items'!$E:$AP,29,0))</f>
        <v/>
      </c>
      <c r="Y48" s="153" t="str">
        <f>IF(VLOOKUP($N48,'Resumen Items'!$E:$AP,30,0)="",VLOOKUP($N48,'Resumen Items'!$E:$AP,8,0),VLOOKUP($N48,'Resumen Items'!$E:$AP,30,0))</f>
        <v/>
      </c>
      <c r="Z48" s="193">
        <f t="shared" si="13"/>
        <v>0</v>
      </c>
      <c r="AA48" s="193">
        <f t="shared" si="13"/>
        <v>1</v>
      </c>
      <c r="AB48" s="193">
        <f t="shared" si="13"/>
        <v>0</v>
      </c>
      <c r="AC48" s="193">
        <f t="shared" si="13"/>
        <v>0</v>
      </c>
      <c r="AD48" s="193">
        <f t="shared" si="9"/>
        <v>1</v>
      </c>
      <c r="AE48" s="217">
        <f>IF(VLOOKUP($N48,'Resumen Items'!$E:$AP,27,0)="",VLOOKUP($N48,'Resumen Items'!$E:$AP,4,0),VLOOKUP($N48,'Resumen Items'!$E:$AP,25,0))</f>
        <v>1.0499999999999999E-2</v>
      </c>
      <c r="AG48" s="218">
        <v>0</v>
      </c>
      <c r="AH48" s="218">
        <v>1</v>
      </c>
      <c r="AI48" s="218">
        <v>0</v>
      </c>
      <c r="AJ48" s="218">
        <v>0</v>
      </c>
      <c r="AK48" s="218">
        <v>1</v>
      </c>
      <c r="AL48" s="219">
        <v>1.0499999999999999E-2</v>
      </c>
      <c r="AM48" s="217"/>
      <c r="AN48" s="193">
        <f t="shared" si="10"/>
        <v>0</v>
      </c>
      <c r="AO48" s="193">
        <f t="shared" si="10"/>
        <v>0</v>
      </c>
      <c r="AP48" s="193">
        <f t="shared" si="10"/>
        <v>0</v>
      </c>
      <c r="AQ48" s="193">
        <f t="shared" si="10"/>
        <v>0</v>
      </c>
      <c r="AR48" s="193">
        <f>SUM(,AN48:AQ48)</f>
        <v>0</v>
      </c>
      <c r="AT48" s="193" t="str">
        <f t="shared" si="12"/>
        <v>Amarelo</v>
      </c>
      <c r="AU48" s="193" t="str">
        <f t="shared" si="12"/>
        <v>Verde</v>
      </c>
      <c r="AV48" s="193" t="str">
        <f t="shared" si="12"/>
        <v/>
      </c>
      <c r="AW48" s="193" t="str">
        <f t="shared" si="12"/>
        <v/>
      </c>
    </row>
    <row r="49" spans="10:49" ht="32" x14ac:dyDescent="0.35">
      <c r="J49" s="214" t="s">
        <v>1103</v>
      </c>
      <c r="K49" s="215" t="s">
        <v>88</v>
      </c>
      <c r="L49" s="215" t="s">
        <v>70</v>
      </c>
      <c r="M49" s="215" t="s">
        <v>66</v>
      </c>
      <c r="N49" s="215" t="s">
        <v>104</v>
      </c>
      <c r="O49" s="215" t="s">
        <v>307</v>
      </c>
      <c r="P49" s="215" t="s">
        <v>307</v>
      </c>
      <c r="Q49" s="215" t="s">
        <v>307</v>
      </c>
      <c r="R49" s="215"/>
      <c r="S49" s="216">
        <v>1.4999999999999999E-2</v>
      </c>
      <c r="U49" s="193">
        <f t="shared" si="7"/>
        <v>3</v>
      </c>
      <c r="V49" s="153">
        <f>IF(VLOOKUP($N49,'Resumen Items'!$E:$AP,27,0)="",VLOOKUP($N49,'Resumen Items'!$E:$AP,5,0),VLOOKUP($N49,'Resumen Items'!$E:$AP,27,0))</f>
        <v>3</v>
      </c>
      <c r="W49" s="153">
        <f>IF(VLOOKUP($N49,'Resumen Items'!$E:$AP,28,0)="",VLOOKUP($N49,'Resumen Items'!$E:$AP,6,0),VLOOKUP($N49,'Resumen Items'!$E:$AP,28,0))</f>
        <v>3</v>
      </c>
      <c r="X49" s="153" t="str">
        <f>IF(VLOOKUP($N49,'Resumen Items'!$E:$AP,29,0)="",VLOOKUP($N49,'Resumen Items'!$E:$AP,7,0),VLOOKUP($N49,'Resumen Items'!$E:$AP,29,0))</f>
        <v/>
      </c>
      <c r="Y49" s="153" t="str">
        <f>IF(VLOOKUP($N49,'Resumen Items'!$E:$AP,30,0)="",VLOOKUP($N49,'Resumen Items'!$E:$AP,8,0),VLOOKUP($N49,'Resumen Items'!$E:$AP,30,0))</f>
        <v/>
      </c>
      <c r="Z49" s="193">
        <f t="shared" si="13"/>
        <v>1</v>
      </c>
      <c r="AA49" s="193">
        <f t="shared" si="13"/>
        <v>1</v>
      </c>
      <c r="AB49" s="193">
        <f t="shared" si="13"/>
        <v>0</v>
      </c>
      <c r="AC49" s="193">
        <f t="shared" si="13"/>
        <v>0</v>
      </c>
      <c r="AD49" s="193">
        <f t="shared" si="9"/>
        <v>2</v>
      </c>
      <c r="AE49" s="217">
        <f>IF(VLOOKUP($N49,'Resumen Items'!$E:$AP,27,0)="",VLOOKUP($N49,'Resumen Items'!$E:$AP,4,0),VLOOKUP($N49,'Resumen Items'!$E:$AP,25,0))</f>
        <v>1.0499999999999999E-2</v>
      </c>
      <c r="AG49" s="218">
        <v>1</v>
      </c>
      <c r="AH49" s="218">
        <v>0</v>
      </c>
      <c r="AI49" s="218">
        <v>0</v>
      </c>
      <c r="AJ49" s="218">
        <v>0</v>
      </c>
      <c r="AK49" s="218">
        <v>1</v>
      </c>
      <c r="AL49" s="219">
        <v>6.0000000000000001E-3</v>
      </c>
      <c r="AM49" s="217"/>
      <c r="AN49" s="193">
        <f t="shared" si="10"/>
        <v>0</v>
      </c>
      <c r="AO49" s="193">
        <f t="shared" si="10"/>
        <v>0</v>
      </c>
      <c r="AP49" s="193">
        <f t="shared" si="10"/>
        <v>0</v>
      </c>
      <c r="AQ49" s="193">
        <f t="shared" si="10"/>
        <v>0</v>
      </c>
      <c r="AR49" s="193">
        <f t="shared" si="11"/>
        <v>0</v>
      </c>
      <c r="AT49" s="193" t="str">
        <f t="shared" si="12"/>
        <v>Verde</v>
      </c>
      <c r="AU49" s="193" t="str">
        <f t="shared" si="12"/>
        <v>Verde</v>
      </c>
      <c r="AV49" s="193" t="str">
        <f t="shared" si="12"/>
        <v/>
      </c>
      <c r="AW49" s="193" t="str">
        <f t="shared" si="12"/>
        <v/>
      </c>
    </row>
    <row r="50" spans="10:49" ht="32" x14ac:dyDescent="0.35">
      <c r="J50" s="222" t="s">
        <v>1103</v>
      </c>
      <c r="K50" s="223" t="s">
        <v>88</v>
      </c>
      <c r="L50" s="223" t="s">
        <v>73</v>
      </c>
      <c r="M50" s="223" t="s">
        <v>105</v>
      </c>
      <c r="N50" s="223" t="s">
        <v>106</v>
      </c>
      <c r="O50" s="224"/>
      <c r="P50" s="224"/>
      <c r="Q50" s="224"/>
      <c r="R50" s="224"/>
      <c r="S50" s="225">
        <v>0.01</v>
      </c>
      <c r="U50" s="193">
        <f t="shared" si="7"/>
        <v>0</v>
      </c>
      <c r="V50" s="153">
        <f>IF(VLOOKUP($N50,'Resumen Items'!$E:$AP,27,0)="",VLOOKUP($N50,'Resumen Items'!$E:$AP,5,0),VLOOKUP($N50,'Resumen Items'!$E:$AP,27,0))</f>
        <v>3</v>
      </c>
      <c r="W50" s="153">
        <f>IF(VLOOKUP($N50,'Resumen Items'!$E:$AP,28,0)="",VLOOKUP($N50,'Resumen Items'!$E:$AP,6,0),VLOOKUP($N50,'Resumen Items'!$E:$AP,28,0))</f>
        <v>3</v>
      </c>
      <c r="X50" s="153">
        <f>IF(VLOOKUP($N50,'Resumen Items'!$E:$AP,29,0)="",VLOOKUP($N50,'Resumen Items'!$E:$AP,7,0),VLOOKUP($N50,'Resumen Items'!$E:$AP,29,0))</f>
        <v>3</v>
      </c>
      <c r="Y50" s="153">
        <f>IF(VLOOKUP($N50,'Resumen Items'!$E:$AP,30,0)="",VLOOKUP($N50,'Resumen Items'!$E:$AP,8,0),VLOOKUP($N50,'Resumen Items'!$E:$AP,30,0))</f>
        <v>3</v>
      </c>
      <c r="Z50" s="193">
        <f t="shared" si="13"/>
        <v>0</v>
      </c>
      <c r="AA50" s="193">
        <f t="shared" si="13"/>
        <v>0</v>
      </c>
      <c r="AB50" s="193">
        <f t="shared" si="13"/>
        <v>0</v>
      </c>
      <c r="AC50" s="193">
        <f t="shared" si="13"/>
        <v>0</v>
      </c>
      <c r="AD50" s="193">
        <f t="shared" si="9"/>
        <v>0</v>
      </c>
      <c r="AE50" s="217">
        <f>IF(VLOOKUP($N50,'Resumen Items'!$E:$AP,27,0)="",VLOOKUP($N50,'Resumen Items'!$E:$AP,4,0),VLOOKUP($N50,'Resumen Items'!$E:$AP,25,0))</f>
        <v>5.0000000000000001E-3</v>
      </c>
      <c r="AG50" s="218">
        <v>0</v>
      </c>
      <c r="AH50" s="218">
        <v>0</v>
      </c>
      <c r="AI50" s="218">
        <v>0</v>
      </c>
      <c r="AJ50" s="218">
        <v>0</v>
      </c>
      <c r="AK50" s="218">
        <v>0</v>
      </c>
      <c r="AL50" s="219">
        <v>5.0000000000000001E-3</v>
      </c>
      <c r="AM50" s="217"/>
      <c r="AN50" s="193">
        <f t="shared" si="10"/>
        <v>0</v>
      </c>
      <c r="AO50" s="193">
        <f t="shared" si="10"/>
        <v>0</v>
      </c>
      <c r="AP50" s="193">
        <f t="shared" si="10"/>
        <v>0</v>
      </c>
      <c r="AQ50" s="193">
        <f t="shared" si="10"/>
        <v>0</v>
      </c>
      <c r="AR50" s="193">
        <f t="shared" si="11"/>
        <v>0</v>
      </c>
      <c r="AT50" s="193" t="str">
        <f t="shared" si="12"/>
        <v>Amarelo</v>
      </c>
      <c r="AU50" s="193" t="str">
        <f t="shared" si="12"/>
        <v>Amarelo</v>
      </c>
      <c r="AV50" s="193" t="str">
        <f t="shared" si="12"/>
        <v>Amarelo</v>
      </c>
      <c r="AW50" s="193" t="str">
        <f t="shared" si="12"/>
        <v>Amarelo</v>
      </c>
    </row>
    <row r="51" spans="10:49" ht="64" x14ac:dyDescent="0.35">
      <c r="J51" s="214" t="s">
        <v>1103</v>
      </c>
      <c r="K51" s="215" t="s">
        <v>107</v>
      </c>
      <c r="L51" s="215" t="s">
        <v>43</v>
      </c>
      <c r="M51" s="215" t="s">
        <v>89</v>
      </c>
      <c r="N51" s="215" t="s">
        <v>108</v>
      </c>
      <c r="O51" s="215"/>
      <c r="P51" s="215"/>
      <c r="Q51" s="215"/>
      <c r="R51" s="215"/>
      <c r="S51" s="216">
        <v>0.02</v>
      </c>
      <c r="U51" s="193">
        <f t="shared" si="7"/>
        <v>0</v>
      </c>
      <c r="V51" s="153">
        <f>IF(VLOOKUP($N51,'Resumen Items'!$E:$AP,27,0)="",VLOOKUP($N51,'Resumen Items'!$E:$AP,5,0),VLOOKUP($N51,'Resumen Items'!$E:$AP,27,0))</f>
        <v>3</v>
      </c>
      <c r="W51" s="153">
        <f>IF(VLOOKUP($N51,'Resumen Items'!$E:$AP,28,0)="",VLOOKUP($N51,'Resumen Items'!$E:$AP,6,0),VLOOKUP($N51,'Resumen Items'!$E:$AP,28,0))</f>
        <v>3</v>
      </c>
      <c r="X51" s="153">
        <f>IF(VLOOKUP($N51,'Resumen Items'!$E:$AP,29,0)="",VLOOKUP($N51,'Resumen Items'!$E:$AP,7,0),VLOOKUP($N51,'Resumen Items'!$E:$AP,29,0))</f>
        <v>3</v>
      </c>
      <c r="Y51" s="153" t="str">
        <f>IF(VLOOKUP($N51,'Resumen Items'!$E:$AP,30,0)="",VLOOKUP($N51,'Resumen Items'!$E:$AP,8,0),VLOOKUP($N51,'Resumen Items'!$E:$AP,30,0))</f>
        <v/>
      </c>
      <c r="Z51" s="193">
        <f t="shared" si="13"/>
        <v>0</v>
      </c>
      <c r="AA51" s="193">
        <f t="shared" si="13"/>
        <v>0</v>
      </c>
      <c r="AB51" s="193">
        <f t="shared" si="13"/>
        <v>0</v>
      </c>
      <c r="AC51" s="193">
        <f t="shared" si="13"/>
        <v>0</v>
      </c>
      <c r="AD51" s="193">
        <f t="shared" si="9"/>
        <v>0</v>
      </c>
      <c r="AE51" s="217">
        <f>IF(VLOOKUP($N51,'Resumen Items'!$E:$AP,27,0)="",VLOOKUP($N51,'Resumen Items'!$E:$AP,4,0),VLOOKUP($N51,'Resumen Items'!$E:$AP,25,0))</f>
        <v>1.7000000000000001E-2</v>
      </c>
      <c r="AG51" s="218">
        <v>0</v>
      </c>
      <c r="AH51" s="218">
        <v>0</v>
      </c>
      <c r="AI51" s="218">
        <v>0</v>
      </c>
      <c r="AJ51" s="218">
        <v>0</v>
      </c>
      <c r="AK51" s="218">
        <v>0</v>
      </c>
      <c r="AL51" s="219">
        <v>8.0000000000000002E-3</v>
      </c>
      <c r="AM51" s="217"/>
      <c r="AN51" s="193">
        <f t="shared" si="10"/>
        <v>0</v>
      </c>
      <c r="AO51" s="193">
        <f t="shared" si="10"/>
        <v>0</v>
      </c>
      <c r="AP51" s="193">
        <f t="shared" si="10"/>
        <v>0</v>
      </c>
      <c r="AQ51" s="193">
        <f t="shared" si="10"/>
        <v>0</v>
      </c>
      <c r="AR51" s="193">
        <f t="shared" si="11"/>
        <v>0</v>
      </c>
      <c r="AT51" s="193" t="str">
        <f t="shared" si="12"/>
        <v>Amarelo</v>
      </c>
      <c r="AU51" s="193" t="str">
        <f t="shared" si="12"/>
        <v>Amarelo</v>
      </c>
      <c r="AV51" s="193" t="str">
        <f t="shared" si="12"/>
        <v>Amarelo</v>
      </c>
      <c r="AW51" s="193" t="str">
        <f t="shared" si="12"/>
        <v/>
      </c>
    </row>
    <row r="52" spans="10:49" ht="48" x14ac:dyDescent="0.35">
      <c r="J52" s="222" t="s">
        <v>1103</v>
      </c>
      <c r="K52" s="223" t="s">
        <v>107</v>
      </c>
      <c r="L52" s="223" t="s">
        <v>45</v>
      </c>
      <c r="M52" s="223" t="s">
        <v>89</v>
      </c>
      <c r="N52" s="223" t="s">
        <v>109</v>
      </c>
      <c r="O52" s="224"/>
      <c r="P52" s="224"/>
      <c r="Q52" s="224"/>
      <c r="R52" s="224"/>
      <c r="S52" s="225">
        <v>1.4999999999999999E-2</v>
      </c>
      <c r="U52" s="193">
        <f t="shared" si="7"/>
        <v>0</v>
      </c>
      <c r="V52" s="153">
        <f>IF(VLOOKUP($N52,'Resumen Items'!$E:$AP,27,0)="",VLOOKUP($N52,'Resumen Items'!$E:$AP,5,0),VLOOKUP($N52,'Resumen Items'!$E:$AP,27,0))</f>
        <v>3</v>
      </c>
      <c r="W52" s="153">
        <f>IF(VLOOKUP($N52,'Resumen Items'!$E:$AP,28,0)="",VLOOKUP($N52,'Resumen Items'!$E:$AP,6,0),VLOOKUP($N52,'Resumen Items'!$E:$AP,28,0))</f>
        <v>3</v>
      </c>
      <c r="X52" s="153">
        <f>IF(VLOOKUP($N52,'Resumen Items'!$E:$AP,29,0)="",VLOOKUP($N52,'Resumen Items'!$E:$AP,7,0),VLOOKUP($N52,'Resumen Items'!$E:$AP,29,0))</f>
        <v>3</v>
      </c>
      <c r="Y52" s="153">
        <f>IF(VLOOKUP($N52,'Resumen Items'!$E:$AP,30,0)="",VLOOKUP($N52,'Resumen Items'!$E:$AP,8,0),VLOOKUP($N52,'Resumen Items'!$E:$AP,30,0))</f>
        <v>2</v>
      </c>
      <c r="Z52" s="193">
        <f t="shared" si="13"/>
        <v>0</v>
      </c>
      <c r="AA52" s="193">
        <f t="shared" si="13"/>
        <v>0</v>
      </c>
      <c r="AB52" s="193">
        <f t="shared" si="13"/>
        <v>0</v>
      </c>
      <c r="AC52" s="193">
        <f t="shared" si="13"/>
        <v>0</v>
      </c>
      <c r="AD52" s="193">
        <f t="shared" si="9"/>
        <v>0</v>
      </c>
      <c r="AE52" s="217">
        <f>IF(VLOOKUP($N52,'Resumen Items'!$E:$AP,27,0)="",VLOOKUP($N52,'Resumen Items'!$E:$AP,4,0),VLOOKUP($N52,'Resumen Items'!$E:$AP,25,0))</f>
        <v>1.2749999999999999E-2</v>
      </c>
      <c r="AG52" s="218">
        <v>0</v>
      </c>
      <c r="AH52" s="218">
        <v>0</v>
      </c>
      <c r="AI52" s="218">
        <v>0</v>
      </c>
      <c r="AJ52" s="218">
        <v>0</v>
      </c>
      <c r="AK52" s="218">
        <v>0</v>
      </c>
      <c r="AL52" s="219">
        <v>1.2749999999999999E-2</v>
      </c>
      <c r="AM52" s="217"/>
      <c r="AN52" s="193">
        <f t="shared" si="10"/>
        <v>0</v>
      </c>
      <c r="AO52" s="193">
        <f t="shared" si="10"/>
        <v>0</v>
      </c>
      <c r="AP52" s="193">
        <f t="shared" si="10"/>
        <v>0</v>
      </c>
      <c r="AQ52" s="193">
        <f t="shared" si="10"/>
        <v>0</v>
      </c>
      <c r="AR52" s="193">
        <f t="shared" si="11"/>
        <v>0</v>
      </c>
      <c r="AT52" s="193" t="str">
        <f t="shared" si="12"/>
        <v>Amarelo</v>
      </c>
      <c r="AU52" s="193" t="str">
        <f t="shared" si="12"/>
        <v>Amarelo</v>
      </c>
      <c r="AV52" s="193" t="str">
        <f t="shared" si="12"/>
        <v>Amarelo</v>
      </c>
      <c r="AW52" s="193" t="str">
        <f t="shared" si="12"/>
        <v/>
      </c>
    </row>
    <row r="53" spans="10:49" ht="32" x14ac:dyDescent="0.35">
      <c r="J53" s="214" t="s">
        <v>1103</v>
      </c>
      <c r="K53" s="215" t="s">
        <v>107</v>
      </c>
      <c r="L53" s="215" t="s">
        <v>47</v>
      </c>
      <c r="M53" s="215" t="s">
        <v>89</v>
      </c>
      <c r="N53" s="215" t="s">
        <v>110</v>
      </c>
      <c r="O53" s="215" t="s">
        <v>307</v>
      </c>
      <c r="P53" s="215" t="s">
        <v>307</v>
      </c>
      <c r="Q53" s="215" t="s">
        <v>307</v>
      </c>
      <c r="R53" s="215" t="s">
        <v>307</v>
      </c>
      <c r="S53" s="216">
        <v>1.4999999999999999E-2</v>
      </c>
      <c r="U53" s="193">
        <f t="shared" si="7"/>
        <v>4</v>
      </c>
      <c r="V53" s="153">
        <f>IF(VLOOKUP($N53,'Resumen Items'!$E:$AP,27,0)="",VLOOKUP($N53,'Resumen Items'!$E:$AP,5,0),VLOOKUP($N53,'Resumen Items'!$E:$AP,27,0))</f>
        <v>3</v>
      </c>
      <c r="W53" s="153">
        <f>IF(VLOOKUP($N53,'Resumen Items'!$E:$AP,28,0)="",VLOOKUP($N53,'Resumen Items'!$E:$AP,6,0),VLOOKUP($N53,'Resumen Items'!$E:$AP,28,0))</f>
        <v>3</v>
      </c>
      <c r="X53" s="153">
        <f>IF(VLOOKUP($N53,'Resumen Items'!$E:$AP,29,0)="",VLOOKUP($N53,'Resumen Items'!$E:$AP,7,0),VLOOKUP($N53,'Resumen Items'!$E:$AP,29,0))</f>
        <v>3</v>
      </c>
      <c r="Y53" s="153">
        <f>IF(VLOOKUP($N53,'Resumen Items'!$E:$AP,30,0)="",VLOOKUP($N53,'Resumen Items'!$E:$AP,8,0),VLOOKUP($N53,'Resumen Items'!$E:$AP,30,0))</f>
        <v>3</v>
      </c>
      <c r="Z53" s="193">
        <f t="shared" si="13"/>
        <v>1</v>
      </c>
      <c r="AA53" s="193">
        <f t="shared" si="13"/>
        <v>1</v>
      </c>
      <c r="AB53" s="193">
        <f t="shared" si="13"/>
        <v>1</v>
      </c>
      <c r="AC53" s="193">
        <f t="shared" si="13"/>
        <v>1</v>
      </c>
      <c r="AD53" s="193">
        <f t="shared" si="9"/>
        <v>4</v>
      </c>
      <c r="AE53" s="217">
        <f>IF(VLOOKUP($N53,'Resumen Items'!$E:$AP,27,0)="",VLOOKUP($N53,'Resumen Items'!$E:$AP,4,0),VLOOKUP($N53,'Resumen Items'!$E:$AP,25,0))</f>
        <v>1.4999999999999999E-2</v>
      </c>
      <c r="AG53" s="218">
        <v>1</v>
      </c>
      <c r="AH53" s="218">
        <v>0</v>
      </c>
      <c r="AI53" s="218">
        <v>0</v>
      </c>
      <c r="AJ53" s="218">
        <v>0</v>
      </c>
      <c r="AK53" s="218">
        <v>1</v>
      </c>
      <c r="AL53" s="219">
        <v>6.0000000000000001E-3</v>
      </c>
      <c r="AM53" s="217"/>
      <c r="AN53" s="193">
        <f t="shared" si="10"/>
        <v>0</v>
      </c>
      <c r="AO53" s="193">
        <f t="shared" si="10"/>
        <v>0</v>
      </c>
      <c r="AP53" s="193">
        <f t="shared" si="10"/>
        <v>0</v>
      </c>
      <c r="AQ53" s="193">
        <f t="shared" si="10"/>
        <v>0</v>
      </c>
      <c r="AR53" s="193">
        <f t="shared" si="11"/>
        <v>0</v>
      </c>
      <c r="AT53" s="193" t="str">
        <f t="shared" si="12"/>
        <v>Verde</v>
      </c>
      <c r="AU53" s="193" t="str">
        <f t="shared" si="12"/>
        <v>Verde</v>
      </c>
      <c r="AV53" s="193" t="str">
        <f t="shared" si="12"/>
        <v>Verde</v>
      </c>
      <c r="AW53" s="193" t="str">
        <f t="shared" si="12"/>
        <v>Verde</v>
      </c>
    </row>
    <row r="54" spans="10:49" ht="32" x14ac:dyDescent="0.35">
      <c r="J54" s="222" t="s">
        <v>1103</v>
      </c>
      <c r="K54" s="223" t="s">
        <v>107</v>
      </c>
      <c r="L54" s="223" t="s">
        <v>49</v>
      </c>
      <c r="M54" s="223" t="s">
        <v>111</v>
      </c>
      <c r="N54" s="223" t="s">
        <v>112</v>
      </c>
      <c r="O54" s="224"/>
      <c r="P54" s="224" t="s">
        <v>307</v>
      </c>
      <c r="Q54" s="224" t="s">
        <v>307</v>
      </c>
      <c r="R54" s="224"/>
      <c r="S54" s="225">
        <v>0.02</v>
      </c>
      <c r="U54" s="193">
        <f t="shared" si="7"/>
        <v>2</v>
      </c>
      <c r="V54" s="153">
        <f>IF(VLOOKUP($N54,'Resumen Items'!$E:$AP,27,0)="",VLOOKUP($N54,'Resumen Items'!$E:$AP,5,0),VLOOKUP($N54,'Resumen Items'!$E:$AP,27,0))</f>
        <v>3</v>
      </c>
      <c r="W54" s="153">
        <f>IF(VLOOKUP($N54,'Resumen Items'!$E:$AP,28,0)="",VLOOKUP($N54,'Resumen Items'!$E:$AP,6,0),VLOOKUP($N54,'Resumen Items'!$E:$AP,28,0))</f>
        <v>3</v>
      </c>
      <c r="X54" s="153">
        <f>IF(VLOOKUP($N54,'Resumen Items'!$E:$AP,29,0)="",VLOOKUP($N54,'Resumen Items'!$E:$AP,7,0),VLOOKUP($N54,'Resumen Items'!$E:$AP,29,0))</f>
        <v>3</v>
      </c>
      <c r="Y54" s="153" t="str">
        <f>IF(VLOOKUP($N54,'Resumen Items'!$E:$AP,30,0)="",VLOOKUP($N54,'Resumen Items'!$E:$AP,8,0),VLOOKUP($N54,'Resumen Items'!$E:$AP,30,0))</f>
        <v/>
      </c>
      <c r="Z54" s="193">
        <f t="shared" si="13"/>
        <v>0</v>
      </c>
      <c r="AA54" s="193">
        <f t="shared" si="13"/>
        <v>1</v>
      </c>
      <c r="AB54" s="193">
        <f t="shared" si="13"/>
        <v>1</v>
      </c>
      <c r="AC54" s="193">
        <f t="shared" si="13"/>
        <v>0</v>
      </c>
      <c r="AD54" s="193">
        <f t="shared" si="9"/>
        <v>2</v>
      </c>
      <c r="AE54" s="217">
        <f>IF(VLOOKUP($N54,'Resumen Items'!$E:$AP,27,0)="",VLOOKUP($N54,'Resumen Items'!$E:$AP,4,0),VLOOKUP($N54,'Resumen Items'!$E:$AP,25,0))</f>
        <v>1.7000000000000001E-2</v>
      </c>
      <c r="AG54" s="218">
        <v>0</v>
      </c>
      <c r="AH54" s="218">
        <v>1</v>
      </c>
      <c r="AI54" s="218">
        <v>0</v>
      </c>
      <c r="AJ54" s="218">
        <v>0</v>
      </c>
      <c r="AK54" s="218">
        <v>1</v>
      </c>
      <c r="AL54" s="219">
        <v>1.3999999999999999E-2</v>
      </c>
      <c r="AM54" s="217"/>
      <c r="AN54" s="193">
        <f t="shared" si="10"/>
        <v>0</v>
      </c>
      <c r="AO54" s="193">
        <f t="shared" si="10"/>
        <v>0</v>
      </c>
      <c r="AP54" s="193">
        <f t="shared" si="10"/>
        <v>0</v>
      </c>
      <c r="AQ54" s="193">
        <f t="shared" si="10"/>
        <v>0</v>
      </c>
      <c r="AR54" s="193">
        <f t="shared" si="11"/>
        <v>0</v>
      </c>
      <c r="AT54" s="193" t="str">
        <f t="shared" si="12"/>
        <v>Amarelo</v>
      </c>
      <c r="AU54" s="193" t="str">
        <f t="shared" si="12"/>
        <v>Verde</v>
      </c>
      <c r="AV54" s="193" t="str">
        <f t="shared" si="12"/>
        <v>Verde</v>
      </c>
      <c r="AW54" s="193" t="str">
        <f t="shared" si="12"/>
        <v/>
      </c>
    </row>
    <row r="55" spans="10:49" ht="32" x14ac:dyDescent="0.35">
      <c r="J55" s="214" t="s">
        <v>1103</v>
      </c>
      <c r="K55" s="215" t="s">
        <v>107</v>
      </c>
      <c r="L55" s="215" t="s">
        <v>52</v>
      </c>
      <c r="M55" s="215" t="s">
        <v>111</v>
      </c>
      <c r="N55" s="215" t="s">
        <v>113</v>
      </c>
      <c r="O55" s="215"/>
      <c r="P55" s="215" t="s">
        <v>307</v>
      </c>
      <c r="Q55" s="215" t="s">
        <v>307</v>
      </c>
      <c r="R55" s="215"/>
      <c r="S55" s="216">
        <v>1.4999999999999999E-2</v>
      </c>
      <c r="U55" s="193">
        <f t="shared" si="7"/>
        <v>2</v>
      </c>
      <c r="V55" s="153">
        <f>IF(VLOOKUP($N55,'Resumen Items'!$E:$AP,27,0)="",VLOOKUP($N55,'Resumen Items'!$E:$AP,5,0),VLOOKUP($N55,'Resumen Items'!$E:$AP,27,0))</f>
        <v>3</v>
      </c>
      <c r="W55" s="153">
        <f>IF(VLOOKUP($N55,'Resumen Items'!$E:$AP,28,0)="",VLOOKUP($N55,'Resumen Items'!$E:$AP,6,0),VLOOKUP($N55,'Resumen Items'!$E:$AP,28,0))</f>
        <v>3</v>
      </c>
      <c r="X55" s="153">
        <f>IF(VLOOKUP($N55,'Resumen Items'!$E:$AP,29,0)="",VLOOKUP($N55,'Resumen Items'!$E:$AP,7,0),VLOOKUP($N55,'Resumen Items'!$E:$AP,29,0))</f>
        <v>3</v>
      </c>
      <c r="Y55" s="153" t="str">
        <f>IF(VLOOKUP($N55,'Resumen Items'!$E:$AP,30,0)="",VLOOKUP($N55,'Resumen Items'!$E:$AP,8,0),VLOOKUP($N55,'Resumen Items'!$E:$AP,30,0))</f>
        <v/>
      </c>
      <c r="Z55" s="193">
        <f t="shared" si="13"/>
        <v>0</v>
      </c>
      <c r="AA55" s="193">
        <f t="shared" si="13"/>
        <v>1</v>
      </c>
      <c r="AB55" s="193">
        <f t="shared" si="13"/>
        <v>1</v>
      </c>
      <c r="AC55" s="193">
        <f t="shared" si="13"/>
        <v>0</v>
      </c>
      <c r="AD55" s="193">
        <f t="shared" si="9"/>
        <v>2</v>
      </c>
      <c r="AE55" s="217">
        <f>IF(VLOOKUP($N55,'Resumen Items'!$E:$AP,27,0)="",VLOOKUP($N55,'Resumen Items'!$E:$AP,4,0),VLOOKUP($N55,'Resumen Items'!$E:$AP,25,0))</f>
        <v>1.2749999999999999E-2</v>
      </c>
      <c r="AG55" s="218">
        <v>0</v>
      </c>
      <c r="AH55" s="218">
        <v>1</v>
      </c>
      <c r="AI55" s="218">
        <v>0</v>
      </c>
      <c r="AJ55" s="218">
        <v>0</v>
      </c>
      <c r="AK55" s="218">
        <v>1</v>
      </c>
      <c r="AL55" s="219">
        <v>6.0000000000000001E-3</v>
      </c>
      <c r="AM55" s="217"/>
      <c r="AN55" s="193">
        <f t="shared" si="10"/>
        <v>0</v>
      </c>
      <c r="AO55" s="193">
        <f t="shared" si="10"/>
        <v>0</v>
      </c>
      <c r="AP55" s="193">
        <f t="shared" si="10"/>
        <v>0</v>
      </c>
      <c r="AQ55" s="193">
        <f t="shared" si="10"/>
        <v>0</v>
      </c>
      <c r="AR55" s="193">
        <f t="shared" si="11"/>
        <v>0</v>
      </c>
      <c r="AT55" s="193" t="str">
        <f t="shared" si="12"/>
        <v>Amarelo</v>
      </c>
      <c r="AU55" s="193" t="str">
        <f t="shared" si="12"/>
        <v>Verde</v>
      </c>
      <c r="AV55" s="193" t="str">
        <f t="shared" si="12"/>
        <v>Verde</v>
      </c>
      <c r="AW55" s="193" t="str">
        <f t="shared" si="12"/>
        <v/>
      </c>
    </row>
    <row r="56" spans="10:49" ht="32" x14ac:dyDescent="0.35">
      <c r="J56" s="222" t="s">
        <v>1103</v>
      </c>
      <c r="K56" s="223" t="s">
        <v>107</v>
      </c>
      <c r="L56" s="223" t="s">
        <v>54</v>
      </c>
      <c r="M56" s="223" t="s">
        <v>111</v>
      </c>
      <c r="N56" s="223" t="s">
        <v>114</v>
      </c>
      <c r="O56" s="224"/>
      <c r="P56" s="224" t="s">
        <v>307</v>
      </c>
      <c r="Q56" s="224" t="s">
        <v>307</v>
      </c>
      <c r="R56" s="224"/>
      <c r="S56" s="225">
        <v>0.02</v>
      </c>
      <c r="U56" s="193">
        <f t="shared" si="7"/>
        <v>2</v>
      </c>
      <c r="V56" s="153">
        <f>IF(VLOOKUP($N56,'Resumen Items'!$E:$AP,27,0)="",VLOOKUP($N56,'Resumen Items'!$E:$AP,5,0),VLOOKUP($N56,'Resumen Items'!$E:$AP,27,0))</f>
        <v>3</v>
      </c>
      <c r="W56" s="153">
        <f>IF(VLOOKUP($N56,'Resumen Items'!$E:$AP,28,0)="",VLOOKUP($N56,'Resumen Items'!$E:$AP,6,0),VLOOKUP($N56,'Resumen Items'!$E:$AP,28,0))</f>
        <v>3</v>
      </c>
      <c r="X56" s="153" t="str">
        <f>IF(VLOOKUP($N56,'Resumen Items'!$E:$AP,29,0)="",VLOOKUP($N56,'Resumen Items'!$E:$AP,7,0),VLOOKUP($N56,'Resumen Items'!$E:$AP,29,0))</f>
        <v/>
      </c>
      <c r="Y56" s="153" t="str">
        <f>IF(VLOOKUP($N56,'Resumen Items'!$E:$AP,30,0)="",VLOOKUP($N56,'Resumen Items'!$E:$AP,8,0),VLOOKUP($N56,'Resumen Items'!$E:$AP,30,0))</f>
        <v/>
      </c>
      <c r="Z56" s="193">
        <f t="shared" si="13"/>
        <v>0</v>
      </c>
      <c r="AA56" s="193">
        <f t="shared" si="13"/>
        <v>1</v>
      </c>
      <c r="AB56" s="193">
        <f t="shared" si="13"/>
        <v>0</v>
      </c>
      <c r="AC56" s="193">
        <f t="shared" si="13"/>
        <v>0</v>
      </c>
      <c r="AD56" s="193">
        <f t="shared" si="9"/>
        <v>1</v>
      </c>
      <c r="AE56" s="217">
        <f>IF(VLOOKUP($N56,'Resumen Items'!$E:$AP,27,0)="",VLOOKUP($N56,'Resumen Items'!$E:$AP,4,0),VLOOKUP($N56,'Resumen Items'!$E:$AP,25,0))</f>
        <v>1.3999999999999999E-2</v>
      </c>
      <c r="AG56" s="218">
        <v>0</v>
      </c>
      <c r="AH56" s="218">
        <v>1</v>
      </c>
      <c r="AI56" s="218">
        <v>0</v>
      </c>
      <c r="AJ56" s="218">
        <v>0</v>
      </c>
      <c r="AK56" s="218">
        <v>1</v>
      </c>
      <c r="AL56" s="219">
        <v>1.3999999999999999E-2</v>
      </c>
      <c r="AM56" s="217"/>
      <c r="AN56" s="193">
        <f t="shared" si="10"/>
        <v>0</v>
      </c>
      <c r="AO56" s="193">
        <f t="shared" si="10"/>
        <v>0</v>
      </c>
      <c r="AP56" s="193">
        <f t="shared" si="10"/>
        <v>0</v>
      </c>
      <c r="AQ56" s="193">
        <f t="shared" si="10"/>
        <v>0</v>
      </c>
      <c r="AR56" s="193">
        <f t="shared" si="11"/>
        <v>0</v>
      </c>
      <c r="AT56" s="193" t="str">
        <f t="shared" si="12"/>
        <v>Amarelo</v>
      </c>
      <c r="AU56" s="193" t="str">
        <f t="shared" si="12"/>
        <v>Verde</v>
      </c>
      <c r="AV56" s="193" t="str">
        <f t="shared" si="12"/>
        <v/>
      </c>
      <c r="AW56" s="193" t="str">
        <f t="shared" si="12"/>
        <v/>
      </c>
    </row>
    <row r="57" spans="10:49" ht="32" x14ac:dyDescent="0.35">
      <c r="J57" s="214" t="s">
        <v>1103</v>
      </c>
      <c r="K57" s="215" t="s">
        <v>107</v>
      </c>
      <c r="L57" s="215" t="s">
        <v>57</v>
      </c>
      <c r="M57" s="215" t="s">
        <v>115</v>
      </c>
      <c r="N57" s="215" t="s">
        <v>116</v>
      </c>
      <c r="O57" s="215" t="s">
        <v>307</v>
      </c>
      <c r="P57" s="215" t="s">
        <v>307</v>
      </c>
      <c r="Q57" s="215" t="s">
        <v>307</v>
      </c>
      <c r="R57" s="215"/>
      <c r="S57" s="216">
        <v>0.02</v>
      </c>
      <c r="U57" s="193">
        <f t="shared" si="7"/>
        <v>3</v>
      </c>
      <c r="V57" s="153">
        <f>IF(VLOOKUP($N57,'Resumen Items'!$E:$AP,27,0)="",VLOOKUP($N57,'Resumen Items'!$E:$AP,5,0),VLOOKUP($N57,'Resumen Items'!$E:$AP,27,0))</f>
        <v>3</v>
      </c>
      <c r="W57" s="153">
        <f>IF(VLOOKUP($N57,'Resumen Items'!$E:$AP,28,0)="",VLOOKUP($N57,'Resumen Items'!$E:$AP,6,0),VLOOKUP($N57,'Resumen Items'!$E:$AP,28,0))</f>
        <v>3</v>
      </c>
      <c r="X57" s="153">
        <f>IF(VLOOKUP($N57,'Resumen Items'!$E:$AP,29,0)="",VLOOKUP($N57,'Resumen Items'!$E:$AP,7,0),VLOOKUP($N57,'Resumen Items'!$E:$AP,29,0))</f>
        <v>2</v>
      </c>
      <c r="Y57" s="153">
        <f>IF(VLOOKUP($N57,'Resumen Items'!$E:$AP,30,0)="",VLOOKUP($N57,'Resumen Items'!$E:$AP,8,0),VLOOKUP($N57,'Resumen Items'!$E:$AP,30,0))</f>
        <v>1</v>
      </c>
      <c r="Z57" s="193">
        <f t="shared" si="13"/>
        <v>1</v>
      </c>
      <c r="AA57" s="193">
        <f t="shared" si="13"/>
        <v>1</v>
      </c>
      <c r="AB57" s="193">
        <f t="shared" si="13"/>
        <v>0</v>
      </c>
      <c r="AC57" s="193">
        <f t="shared" si="13"/>
        <v>0</v>
      </c>
      <c r="AD57" s="193">
        <f t="shared" si="9"/>
        <v>2</v>
      </c>
      <c r="AE57" s="217">
        <f>IF(VLOOKUP($N57,'Resumen Items'!$E:$AP,27,0)="",VLOOKUP($N57,'Resumen Items'!$E:$AP,4,0),VLOOKUP($N57,'Resumen Items'!$E:$AP,25,0))</f>
        <v>1.3999999999999999E-2</v>
      </c>
      <c r="AG57" s="218">
        <v>0</v>
      </c>
      <c r="AH57" s="218">
        <v>0</v>
      </c>
      <c r="AI57" s="218">
        <v>0</v>
      </c>
      <c r="AJ57" s="218">
        <v>0</v>
      </c>
      <c r="AK57" s="218">
        <v>0</v>
      </c>
      <c r="AL57" s="219">
        <v>0</v>
      </c>
      <c r="AM57" s="217"/>
      <c r="AN57" s="193">
        <f t="shared" si="10"/>
        <v>0</v>
      </c>
      <c r="AO57" s="193">
        <f t="shared" si="10"/>
        <v>0</v>
      </c>
      <c r="AP57" s="193">
        <f t="shared" si="10"/>
        <v>0</v>
      </c>
      <c r="AQ57" s="193">
        <f t="shared" si="10"/>
        <v>0</v>
      </c>
      <c r="AR57" s="193">
        <f t="shared" si="11"/>
        <v>0</v>
      </c>
      <c r="AT57" s="193" t="str">
        <f t="shared" si="12"/>
        <v>Verde</v>
      </c>
      <c r="AU57" s="193" t="str">
        <f t="shared" si="12"/>
        <v>Verde</v>
      </c>
      <c r="AV57" s="193" t="str">
        <f t="shared" si="12"/>
        <v/>
      </c>
      <c r="AW57" s="193" t="str">
        <f t="shared" si="12"/>
        <v/>
      </c>
    </row>
    <row r="58" spans="10:49" ht="32" x14ac:dyDescent="0.35">
      <c r="J58" s="222" t="s">
        <v>1103</v>
      </c>
      <c r="K58" s="223" t="s">
        <v>107</v>
      </c>
      <c r="L58" s="223" t="s">
        <v>59</v>
      </c>
      <c r="M58" s="223" t="s">
        <v>115</v>
      </c>
      <c r="N58" s="223" t="s">
        <v>117</v>
      </c>
      <c r="O58" s="224" t="s">
        <v>307</v>
      </c>
      <c r="P58" s="224" t="s">
        <v>307</v>
      </c>
      <c r="Q58" s="224" t="s">
        <v>307</v>
      </c>
      <c r="R58" s="224" t="s">
        <v>307</v>
      </c>
      <c r="S58" s="225">
        <v>2.5000000000000001E-2</v>
      </c>
      <c r="U58" s="193">
        <f t="shared" si="7"/>
        <v>4</v>
      </c>
      <c r="V58" s="153">
        <f>IF(VLOOKUP($N58,'Resumen Items'!$E:$AP,27,0)="",VLOOKUP($N58,'Resumen Items'!$E:$AP,5,0),VLOOKUP($N58,'Resumen Items'!$E:$AP,27,0))</f>
        <v>3</v>
      </c>
      <c r="W58" s="153" t="str">
        <f>IF(VLOOKUP($N58,'Resumen Items'!$E:$AP,28,0)="",VLOOKUP($N58,'Resumen Items'!$E:$AP,6,0),VLOOKUP($N58,'Resumen Items'!$E:$AP,28,0))</f>
        <v/>
      </c>
      <c r="X58" s="153" t="str">
        <f>IF(VLOOKUP($N58,'Resumen Items'!$E:$AP,29,0)="",VLOOKUP($N58,'Resumen Items'!$E:$AP,7,0),VLOOKUP($N58,'Resumen Items'!$E:$AP,29,0))</f>
        <v/>
      </c>
      <c r="Y58" s="153" t="str">
        <f>IF(VLOOKUP($N58,'Resumen Items'!$E:$AP,30,0)="",VLOOKUP($N58,'Resumen Items'!$E:$AP,8,0),VLOOKUP($N58,'Resumen Items'!$E:$AP,30,0))</f>
        <v/>
      </c>
      <c r="Z58" s="193">
        <f t="shared" si="13"/>
        <v>1</v>
      </c>
      <c r="AA58" s="193">
        <f t="shared" si="13"/>
        <v>0</v>
      </c>
      <c r="AB58" s="193">
        <f t="shared" si="13"/>
        <v>0</v>
      </c>
      <c r="AC58" s="193">
        <f t="shared" si="13"/>
        <v>0</v>
      </c>
      <c r="AD58" s="193">
        <f t="shared" si="9"/>
        <v>1</v>
      </c>
      <c r="AE58" s="217">
        <f>IF(VLOOKUP($N58,'Resumen Items'!$E:$AP,27,0)="",VLOOKUP($N58,'Resumen Items'!$E:$AP,4,0),VLOOKUP($N58,'Resumen Items'!$E:$AP,25,0))</f>
        <v>1.0000000000000002E-2</v>
      </c>
      <c r="AG58" s="218">
        <v>0</v>
      </c>
      <c r="AH58" s="218">
        <v>0</v>
      </c>
      <c r="AI58" s="218">
        <v>0</v>
      </c>
      <c r="AJ58" s="218">
        <v>0</v>
      </c>
      <c r="AK58" s="218">
        <v>0</v>
      </c>
      <c r="AL58" s="219">
        <v>0</v>
      </c>
      <c r="AM58" s="217"/>
      <c r="AN58" s="193">
        <f t="shared" si="10"/>
        <v>0</v>
      </c>
      <c r="AO58" s="193">
        <f t="shared" si="10"/>
        <v>0</v>
      </c>
      <c r="AP58" s="193">
        <f t="shared" si="10"/>
        <v>0</v>
      </c>
      <c r="AQ58" s="193">
        <f t="shared" si="10"/>
        <v>0</v>
      </c>
      <c r="AR58" s="193">
        <f t="shared" si="11"/>
        <v>0</v>
      </c>
      <c r="AT58" s="193" t="str">
        <f t="shared" si="12"/>
        <v>Verde</v>
      </c>
      <c r="AU58" s="193" t="str">
        <f t="shared" si="12"/>
        <v/>
      </c>
      <c r="AV58" s="193" t="str">
        <f t="shared" si="12"/>
        <v/>
      </c>
      <c r="AW58" s="193" t="str">
        <f t="shared" si="12"/>
        <v/>
      </c>
    </row>
    <row r="59" spans="10:49" ht="32" x14ac:dyDescent="0.35">
      <c r="J59" s="214" t="s">
        <v>1103</v>
      </c>
      <c r="K59" s="215" t="s">
        <v>107</v>
      </c>
      <c r="L59" s="215" t="s">
        <v>61</v>
      </c>
      <c r="M59" s="215" t="s">
        <v>115</v>
      </c>
      <c r="N59" s="215" t="s">
        <v>118</v>
      </c>
      <c r="O59" s="215"/>
      <c r="P59" s="215" t="s">
        <v>307</v>
      </c>
      <c r="Q59" s="215" t="s">
        <v>307</v>
      </c>
      <c r="R59" s="215"/>
      <c r="S59" s="216">
        <v>0.02</v>
      </c>
      <c r="U59" s="193">
        <f t="shared" si="7"/>
        <v>2</v>
      </c>
      <c r="V59" s="153">
        <f>IF(VLOOKUP($N59,'Resumen Items'!$E:$AP,27,0)="",VLOOKUP($N59,'Resumen Items'!$E:$AP,5,0),VLOOKUP($N59,'Resumen Items'!$E:$AP,27,0))</f>
        <v>3</v>
      </c>
      <c r="W59" s="153">
        <f>IF(VLOOKUP($N59,'Resumen Items'!$E:$AP,28,0)="",VLOOKUP($N59,'Resumen Items'!$E:$AP,6,0),VLOOKUP($N59,'Resumen Items'!$E:$AP,28,0))</f>
        <v>3</v>
      </c>
      <c r="X59" s="153">
        <f>IF(VLOOKUP($N59,'Resumen Items'!$E:$AP,29,0)="",VLOOKUP($N59,'Resumen Items'!$E:$AP,7,0),VLOOKUP($N59,'Resumen Items'!$E:$AP,29,0))</f>
        <v>3</v>
      </c>
      <c r="Y59" s="153" t="str">
        <f>IF(VLOOKUP($N59,'Resumen Items'!$E:$AP,30,0)="",VLOOKUP($N59,'Resumen Items'!$E:$AP,8,0),VLOOKUP($N59,'Resumen Items'!$E:$AP,30,0))</f>
        <v/>
      </c>
      <c r="Z59" s="193">
        <f t="shared" si="13"/>
        <v>0</v>
      </c>
      <c r="AA59" s="193">
        <f t="shared" si="13"/>
        <v>1</v>
      </c>
      <c r="AB59" s="193">
        <f t="shared" si="13"/>
        <v>1</v>
      </c>
      <c r="AC59" s="193">
        <f t="shared" si="13"/>
        <v>0</v>
      </c>
      <c r="AD59" s="193">
        <f t="shared" si="9"/>
        <v>2</v>
      </c>
      <c r="AE59" s="217">
        <f>IF(VLOOKUP($N59,'Resumen Items'!$E:$AP,27,0)="",VLOOKUP($N59,'Resumen Items'!$E:$AP,4,0),VLOOKUP($N59,'Resumen Items'!$E:$AP,25,0))</f>
        <v>1.7000000000000001E-2</v>
      </c>
      <c r="AG59" s="218">
        <v>0</v>
      </c>
      <c r="AH59" s="218">
        <v>0</v>
      </c>
      <c r="AI59" s="218">
        <v>0</v>
      </c>
      <c r="AJ59" s="218">
        <v>0</v>
      </c>
      <c r="AK59" s="218">
        <v>0</v>
      </c>
      <c r="AL59" s="219">
        <v>8.0000000000000002E-3</v>
      </c>
      <c r="AM59" s="217"/>
      <c r="AN59" s="193">
        <f t="shared" si="10"/>
        <v>0</v>
      </c>
      <c r="AO59" s="193">
        <f t="shared" si="10"/>
        <v>0</v>
      </c>
      <c r="AP59" s="193">
        <f t="shared" si="10"/>
        <v>0</v>
      </c>
      <c r="AQ59" s="193">
        <f t="shared" si="10"/>
        <v>0</v>
      </c>
      <c r="AR59" s="193">
        <f t="shared" si="11"/>
        <v>0</v>
      </c>
      <c r="AT59" s="193" t="str">
        <f t="shared" si="12"/>
        <v>Amarelo</v>
      </c>
      <c r="AU59" s="193" t="str">
        <f t="shared" si="12"/>
        <v>Verde</v>
      </c>
      <c r="AV59" s="193" t="str">
        <f t="shared" si="12"/>
        <v>Verde</v>
      </c>
      <c r="AW59" s="193" t="str">
        <f t="shared" si="12"/>
        <v/>
      </c>
    </row>
    <row r="60" spans="10:49" ht="32" x14ac:dyDescent="0.35">
      <c r="J60" s="222" t="s">
        <v>1103</v>
      </c>
      <c r="K60" s="223" t="s">
        <v>107</v>
      </c>
      <c r="L60" s="223" t="s">
        <v>64</v>
      </c>
      <c r="M60" s="223" t="s">
        <v>119</v>
      </c>
      <c r="N60" s="223" t="s">
        <v>120</v>
      </c>
      <c r="O60" s="224"/>
      <c r="P60" s="224" t="s">
        <v>307</v>
      </c>
      <c r="Q60" s="224"/>
      <c r="R60" s="224" t="s">
        <v>307</v>
      </c>
      <c r="S60" s="225">
        <v>0.02</v>
      </c>
      <c r="U60" s="193">
        <f t="shared" si="7"/>
        <v>2</v>
      </c>
      <c r="V60" s="153">
        <f>IF(VLOOKUP($N60,'Resumen Items'!$E:$AP,27,0)="",VLOOKUP($N60,'Resumen Items'!$E:$AP,5,0),VLOOKUP($N60,'Resumen Items'!$E:$AP,27,0))</f>
        <v>3</v>
      </c>
      <c r="W60" s="153">
        <f>IF(VLOOKUP($N60,'Resumen Items'!$E:$AP,28,0)="",VLOOKUP($N60,'Resumen Items'!$E:$AP,6,0),VLOOKUP($N60,'Resumen Items'!$E:$AP,28,0))</f>
        <v>3</v>
      </c>
      <c r="X60" s="153">
        <f>IF(VLOOKUP($N60,'Resumen Items'!$E:$AP,29,0)="",VLOOKUP($N60,'Resumen Items'!$E:$AP,7,0),VLOOKUP($N60,'Resumen Items'!$E:$AP,29,0))</f>
        <v>3</v>
      </c>
      <c r="Y60" s="153" t="str">
        <f>IF(VLOOKUP($N60,'Resumen Items'!$E:$AP,30,0)="",VLOOKUP($N60,'Resumen Items'!$E:$AP,8,0),VLOOKUP($N60,'Resumen Items'!$E:$AP,30,0))</f>
        <v/>
      </c>
      <c r="Z60" s="193">
        <f t="shared" si="13"/>
        <v>0</v>
      </c>
      <c r="AA60" s="193">
        <f t="shared" si="13"/>
        <v>1</v>
      </c>
      <c r="AB60" s="193">
        <f t="shared" si="13"/>
        <v>0</v>
      </c>
      <c r="AC60" s="193">
        <f t="shared" si="13"/>
        <v>0</v>
      </c>
      <c r="AD60" s="193">
        <f t="shared" si="9"/>
        <v>1</v>
      </c>
      <c r="AE60" s="217">
        <f>IF(VLOOKUP($N60,'Resumen Items'!$E:$AP,27,0)="",VLOOKUP($N60,'Resumen Items'!$E:$AP,4,0),VLOOKUP($N60,'Resumen Items'!$E:$AP,25,0))</f>
        <v>1.7000000000000001E-2</v>
      </c>
      <c r="AG60" s="218">
        <v>0</v>
      </c>
      <c r="AH60" s="218">
        <v>0</v>
      </c>
      <c r="AI60" s="218">
        <v>0</v>
      </c>
      <c r="AJ60" s="218">
        <v>0</v>
      </c>
      <c r="AK60" s="218">
        <v>0</v>
      </c>
      <c r="AL60" s="219">
        <v>0</v>
      </c>
      <c r="AM60" s="217"/>
      <c r="AN60" s="193">
        <f t="shared" si="10"/>
        <v>0</v>
      </c>
      <c r="AO60" s="193">
        <f t="shared" si="10"/>
        <v>0</v>
      </c>
      <c r="AP60" s="193">
        <f t="shared" si="10"/>
        <v>0</v>
      </c>
      <c r="AQ60" s="193">
        <f t="shared" si="10"/>
        <v>0</v>
      </c>
      <c r="AR60" s="193">
        <f t="shared" si="11"/>
        <v>0</v>
      </c>
      <c r="AT60" s="193" t="str">
        <f t="shared" si="12"/>
        <v>Amarelo</v>
      </c>
      <c r="AU60" s="193" t="str">
        <f t="shared" si="12"/>
        <v>Verde</v>
      </c>
      <c r="AV60" s="193" t="str">
        <f t="shared" si="12"/>
        <v>Amarelo</v>
      </c>
      <c r="AW60" s="193" t="str">
        <f t="shared" si="12"/>
        <v/>
      </c>
    </row>
    <row r="61" spans="10:49" ht="32" x14ac:dyDescent="0.35">
      <c r="J61" s="214" t="s">
        <v>1103</v>
      </c>
      <c r="K61" s="215" t="s">
        <v>107</v>
      </c>
      <c r="L61" s="215" t="s">
        <v>67</v>
      </c>
      <c r="M61" s="215" t="s">
        <v>119</v>
      </c>
      <c r="N61" s="215" t="s">
        <v>121</v>
      </c>
      <c r="O61" s="215" t="s">
        <v>307</v>
      </c>
      <c r="P61" s="215" t="s">
        <v>307</v>
      </c>
      <c r="Q61" s="215" t="s">
        <v>307</v>
      </c>
      <c r="R61" s="215" t="s">
        <v>307</v>
      </c>
      <c r="S61" s="216">
        <v>1.4999999999999999E-2</v>
      </c>
      <c r="U61" s="193">
        <f t="shared" si="7"/>
        <v>4</v>
      </c>
      <c r="V61" s="153">
        <f>IF(VLOOKUP($N61,'Resumen Items'!$E:$AP,27,0)="",VLOOKUP($N61,'Resumen Items'!$E:$AP,5,0),VLOOKUP($N61,'Resumen Items'!$E:$AP,27,0))</f>
        <v>3</v>
      </c>
      <c r="W61" s="153">
        <f>IF(VLOOKUP($N61,'Resumen Items'!$E:$AP,28,0)="",VLOOKUP($N61,'Resumen Items'!$E:$AP,6,0),VLOOKUP($N61,'Resumen Items'!$E:$AP,28,0))</f>
        <v>2</v>
      </c>
      <c r="X61" s="153" t="str">
        <f>IF(VLOOKUP($N61,'Resumen Items'!$E:$AP,29,0)="",VLOOKUP($N61,'Resumen Items'!$E:$AP,7,0),VLOOKUP($N61,'Resumen Items'!$E:$AP,29,0))</f>
        <v/>
      </c>
      <c r="Y61" s="153" t="str">
        <f>IF(VLOOKUP($N61,'Resumen Items'!$E:$AP,30,0)="",VLOOKUP($N61,'Resumen Items'!$E:$AP,8,0),VLOOKUP($N61,'Resumen Items'!$E:$AP,30,0))</f>
        <v/>
      </c>
      <c r="Z61" s="193">
        <f t="shared" si="13"/>
        <v>1</v>
      </c>
      <c r="AA61" s="193">
        <f t="shared" si="13"/>
        <v>0</v>
      </c>
      <c r="AB61" s="193">
        <f t="shared" si="13"/>
        <v>0</v>
      </c>
      <c r="AC61" s="193">
        <f t="shared" si="13"/>
        <v>0</v>
      </c>
      <c r="AD61" s="193">
        <f t="shared" si="9"/>
        <v>1</v>
      </c>
      <c r="AE61" s="217">
        <f>IF(VLOOKUP($N61,'Resumen Items'!$E:$AP,27,0)="",VLOOKUP($N61,'Resumen Items'!$E:$AP,4,0),VLOOKUP($N61,'Resumen Items'!$E:$AP,25,0))</f>
        <v>6.0000000000000001E-3</v>
      </c>
      <c r="AG61" s="218">
        <v>0</v>
      </c>
      <c r="AH61" s="218">
        <v>0</v>
      </c>
      <c r="AI61" s="218">
        <v>0</v>
      </c>
      <c r="AJ61" s="218">
        <v>0</v>
      </c>
      <c r="AK61" s="218">
        <v>0</v>
      </c>
      <c r="AL61" s="219">
        <v>0</v>
      </c>
      <c r="AM61" s="217"/>
      <c r="AN61" s="193">
        <f t="shared" si="10"/>
        <v>0</v>
      </c>
      <c r="AO61" s="193">
        <f t="shared" si="10"/>
        <v>0</v>
      </c>
      <c r="AP61" s="193">
        <f t="shared" si="10"/>
        <v>0</v>
      </c>
      <c r="AQ61" s="193">
        <f t="shared" si="10"/>
        <v>0</v>
      </c>
      <c r="AR61" s="193">
        <f t="shared" si="11"/>
        <v>0</v>
      </c>
      <c r="AT61" s="193" t="str">
        <f t="shared" si="12"/>
        <v>Verde</v>
      </c>
      <c r="AU61" s="193" t="str">
        <f t="shared" si="12"/>
        <v/>
      </c>
      <c r="AV61" s="193" t="str">
        <f t="shared" si="12"/>
        <v/>
      </c>
      <c r="AW61" s="193" t="str">
        <f t="shared" si="12"/>
        <v/>
      </c>
    </row>
    <row r="62" spans="10:49" ht="48" x14ac:dyDescent="0.35">
      <c r="J62" s="222" t="s">
        <v>1103</v>
      </c>
      <c r="K62" s="223" t="s">
        <v>107</v>
      </c>
      <c r="L62" s="223" t="s">
        <v>70</v>
      </c>
      <c r="M62" s="223" t="s">
        <v>119</v>
      </c>
      <c r="N62" s="223" t="s">
        <v>122</v>
      </c>
      <c r="O62" s="224"/>
      <c r="P62" s="224" t="s">
        <v>307</v>
      </c>
      <c r="Q62" s="224" t="s">
        <v>307</v>
      </c>
      <c r="R62" s="224" t="s">
        <v>307</v>
      </c>
      <c r="S62" s="225">
        <v>1.4999999999999999E-2</v>
      </c>
      <c r="U62" s="193">
        <f t="shared" si="7"/>
        <v>3</v>
      </c>
      <c r="V62" s="153">
        <f>IF(VLOOKUP($N62,'Resumen Items'!$E:$AP,27,0)="",VLOOKUP($N62,'Resumen Items'!$E:$AP,5,0),VLOOKUP($N62,'Resumen Items'!$E:$AP,27,0))</f>
        <v>3</v>
      </c>
      <c r="W62" s="153">
        <f>IF(VLOOKUP($N62,'Resumen Items'!$E:$AP,28,0)="",VLOOKUP($N62,'Resumen Items'!$E:$AP,6,0),VLOOKUP($N62,'Resumen Items'!$E:$AP,28,0))</f>
        <v>3</v>
      </c>
      <c r="X62" s="153">
        <f>IF(VLOOKUP($N62,'Resumen Items'!$E:$AP,29,0)="",VLOOKUP($N62,'Resumen Items'!$E:$AP,7,0),VLOOKUP($N62,'Resumen Items'!$E:$AP,29,0))</f>
        <v>3</v>
      </c>
      <c r="Y62" s="153" t="str">
        <f>IF(VLOOKUP($N62,'Resumen Items'!$E:$AP,30,0)="",VLOOKUP($N62,'Resumen Items'!$E:$AP,8,0),VLOOKUP($N62,'Resumen Items'!$E:$AP,30,0))</f>
        <v/>
      </c>
      <c r="Z62" s="193">
        <f t="shared" si="13"/>
        <v>0</v>
      </c>
      <c r="AA62" s="193">
        <f t="shared" si="13"/>
        <v>1</v>
      </c>
      <c r="AB62" s="193">
        <f t="shared" si="13"/>
        <v>1</v>
      </c>
      <c r="AC62" s="193">
        <f t="shared" si="13"/>
        <v>0</v>
      </c>
      <c r="AD62" s="193">
        <f t="shared" si="9"/>
        <v>2</v>
      </c>
      <c r="AE62" s="217">
        <f>IF(VLOOKUP($N62,'Resumen Items'!$E:$AP,27,0)="",VLOOKUP($N62,'Resumen Items'!$E:$AP,4,0),VLOOKUP($N62,'Resumen Items'!$E:$AP,25,0))</f>
        <v>1.2749999999999999E-2</v>
      </c>
      <c r="AG62" s="218">
        <v>0</v>
      </c>
      <c r="AH62" s="218">
        <v>1</v>
      </c>
      <c r="AI62" s="218">
        <v>1</v>
      </c>
      <c r="AJ62" s="218">
        <v>0</v>
      </c>
      <c r="AK62" s="218">
        <v>2</v>
      </c>
      <c r="AL62" s="219">
        <v>1.2749999999999999E-2</v>
      </c>
      <c r="AM62" s="217"/>
      <c r="AN62" s="193">
        <f t="shared" si="10"/>
        <v>0</v>
      </c>
      <c r="AO62" s="193">
        <f t="shared" si="10"/>
        <v>0</v>
      </c>
      <c r="AP62" s="193">
        <f t="shared" si="10"/>
        <v>0</v>
      </c>
      <c r="AQ62" s="193">
        <f t="shared" si="10"/>
        <v>0</v>
      </c>
      <c r="AR62" s="193">
        <f t="shared" si="11"/>
        <v>0</v>
      </c>
      <c r="AT62" s="193" t="str">
        <f t="shared" si="12"/>
        <v>Amarelo</v>
      </c>
      <c r="AU62" s="193" t="str">
        <f t="shared" si="12"/>
        <v>Verde</v>
      </c>
      <c r="AV62" s="193" t="str">
        <f t="shared" si="12"/>
        <v>Verde</v>
      </c>
      <c r="AW62" s="193" t="str">
        <f t="shared" si="12"/>
        <v/>
      </c>
    </row>
    <row r="63" spans="10:49" ht="32" x14ac:dyDescent="0.35">
      <c r="J63" s="214" t="s">
        <v>1103</v>
      </c>
      <c r="K63" s="215" t="s">
        <v>107</v>
      </c>
      <c r="L63" s="215" t="s">
        <v>73</v>
      </c>
      <c r="M63" s="215" t="s">
        <v>119</v>
      </c>
      <c r="N63" s="215" t="s">
        <v>123</v>
      </c>
      <c r="O63" s="215"/>
      <c r="P63" s="215"/>
      <c r="Q63" s="215" t="s">
        <v>307</v>
      </c>
      <c r="R63" s="215" t="s">
        <v>307</v>
      </c>
      <c r="S63" s="216">
        <v>5.0000000000000001E-3</v>
      </c>
      <c r="U63" s="193">
        <f t="shared" si="7"/>
        <v>2</v>
      </c>
      <c r="V63" s="153">
        <f>IF(VLOOKUP($N63,'Resumen Items'!$E:$AP,27,0)="",VLOOKUP($N63,'Resumen Items'!$E:$AP,5,0),VLOOKUP($N63,'Resumen Items'!$E:$AP,27,0))</f>
        <v>3</v>
      </c>
      <c r="W63" s="153">
        <f>IF(VLOOKUP($N63,'Resumen Items'!$E:$AP,28,0)="",VLOOKUP($N63,'Resumen Items'!$E:$AP,6,0),VLOOKUP($N63,'Resumen Items'!$E:$AP,28,0))</f>
        <v>3</v>
      </c>
      <c r="X63" s="153">
        <f>IF(VLOOKUP($N63,'Resumen Items'!$E:$AP,29,0)="",VLOOKUP($N63,'Resumen Items'!$E:$AP,7,0),VLOOKUP($N63,'Resumen Items'!$E:$AP,29,0))</f>
        <v>3</v>
      </c>
      <c r="Y63" s="153" t="str">
        <f>IF(VLOOKUP($N63,'Resumen Items'!$E:$AP,30,0)="",VLOOKUP($N63,'Resumen Items'!$E:$AP,8,0),VLOOKUP($N63,'Resumen Items'!$E:$AP,30,0))</f>
        <v/>
      </c>
      <c r="Z63" s="193">
        <f t="shared" si="13"/>
        <v>0</v>
      </c>
      <c r="AA63" s="193">
        <f t="shared" si="13"/>
        <v>0</v>
      </c>
      <c r="AB63" s="193">
        <f t="shared" si="13"/>
        <v>1</v>
      </c>
      <c r="AC63" s="193">
        <f t="shared" si="13"/>
        <v>0</v>
      </c>
      <c r="AD63" s="193">
        <f t="shared" si="9"/>
        <v>1</v>
      </c>
      <c r="AE63" s="217">
        <f>IF(VLOOKUP($N63,'Resumen Items'!$E:$AP,27,0)="",VLOOKUP($N63,'Resumen Items'!$E:$AP,4,0),VLOOKUP($N63,'Resumen Items'!$E:$AP,25,0))</f>
        <v>4.2500000000000003E-3</v>
      </c>
      <c r="AG63" s="218">
        <v>0</v>
      </c>
      <c r="AH63" s="218">
        <v>0</v>
      </c>
      <c r="AI63" s="218">
        <v>0</v>
      </c>
      <c r="AJ63" s="218">
        <v>0</v>
      </c>
      <c r="AK63" s="218">
        <v>0</v>
      </c>
      <c r="AL63" s="219">
        <v>3.4999999999999996E-3</v>
      </c>
      <c r="AM63" s="217"/>
      <c r="AN63" s="193">
        <f t="shared" si="10"/>
        <v>0</v>
      </c>
      <c r="AO63" s="193">
        <f t="shared" si="10"/>
        <v>0</v>
      </c>
      <c r="AP63" s="193">
        <f t="shared" si="10"/>
        <v>0</v>
      </c>
      <c r="AQ63" s="193">
        <f t="shared" si="10"/>
        <v>0</v>
      </c>
      <c r="AR63" s="193">
        <f t="shared" si="11"/>
        <v>0</v>
      </c>
      <c r="AT63" s="193" t="str">
        <f t="shared" si="12"/>
        <v>Amarelo</v>
      </c>
      <c r="AU63" s="193" t="str">
        <f t="shared" si="12"/>
        <v>Amarelo</v>
      </c>
      <c r="AV63" s="193" t="str">
        <f t="shared" si="12"/>
        <v>Verde</v>
      </c>
      <c r="AW63" s="193" t="str">
        <f t="shared" si="12"/>
        <v/>
      </c>
    </row>
    <row r="64" spans="10:49" ht="32" x14ac:dyDescent="0.35">
      <c r="J64" s="222" t="s">
        <v>1103</v>
      </c>
      <c r="K64" s="223" t="s">
        <v>107</v>
      </c>
      <c r="L64" s="223" t="s">
        <v>75</v>
      </c>
      <c r="M64" s="223" t="s">
        <v>66</v>
      </c>
      <c r="N64" s="223" t="s">
        <v>124</v>
      </c>
      <c r="O64" s="224" t="s">
        <v>307</v>
      </c>
      <c r="P64" s="224" t="s">
        <v>307</v>
      </c>
      <c r="Q64" s="224" t="s">
        <v>307</v>
      </c>
      <c r="R64" s="224"/>
      <c r="S64" s="225">
        <v>1.4999999999999999E-2</v>
      </c>
      <c r="U64" s="193">
        <f t="shared" si="7"/>
        <v>3</v>
      </c>
      <c r="V64" s="153">
        <f>IF(VLOOKUP($N64,'Resumen Items'!$E:$AP,27,0)="",VLOOKUP($N64,'Resumen Items'!$E:$AP,5,0),VLOOKUP($N64,'Resumen Items'!$E:$AP,27,0))</f>
        <v>3</v>
      </c>
      <c r="W64" s="153">
        <f>IF(VLOOKUP($N64,'Resumen Items'!$E:$AP,28,0)="",VLOOKUP($N64,'Resumen Items'!$E:$AP,6,0),VLOOKUP($N64,'Resumen Items'!$E:$AP,28,0))</f>
        <v>2</v>
      </c>
      <c r="X64" s="153" t="str">
        <f>IF(VLOOKUP($N64,'Resumen Items'!$E:$AP,29,0)="",VLOOKUP($N64,'Resumen Items'!$E:$AP,7,0),VLOOKUP($N64,'Resumen Items'!$E:$AP,29,0))</f>
        <v/>
      </c>
      <c r="Y64" s="153" t="str">
        <f>IF(VLOOKUP($N64,'Resumen Items'!$E:$AP,30,0)="",VLOOKUP($N64,'Resumen Items'!$E:$AP,8,0),VLOOKUP($N64,'Resumen Items'!$E:$AP,30,0))</f>
        <v/>
      </c>
      <c r="Z64" s="193">
        <f t="shared" si="13"/>
        <v>1</v>
      </c>
      <c r="AA64" s="193">
        <f t="shared" si="13"/>
        <v>0</v>
      </c>
      <c r="AB64" s="193">
        <f t="shared" si="13"/>
        <v>0</v>
      </c>
      <c r="AC64" s="193">
        <f t="shared" si="13"/>
        <v>0</v>
      </c>
      <c r="AD64" s="193">
        <f t="shared" si="9"/>
        <v>1</v>
      </c>
      <c r="AE64" s="217">
        <f>IF(VLOOKUP($N64,'Resumen Items'!$E:$AP,27,0)="",VLOOKUP($N64,'Resumen Items'!$E:$AP,4,0),VLOOKUP($N64,'Resumen Items'!$E:$AP,25,0))</f>
        <v>6.0000000000000001E-3</v>
      </c>
      <c r="AG64" s="218">
        <v>1</v>
      </c>
      <c r="AH64" s="218">
        <v>0</v>
      </c>
      <c r="AI64" s="218">
        <v>0</v>
      </c>
      <c r="AJ64" s="218">
        <v>0</v>
      </c>
      <c r="AK64" s="218">
        <v>1</v>
      </c>
      <c r="AL64" s="219">
        <v>6.0000000000000001E-3</v>
      </c>
      <c r="AM64" s="217"/>
      <c r="AN64" s="193">
        <f t="shared" si="10"/>
        <v>0</v>
      </c>
      <c r="AO64" s="193">
        <f t="shared" si="10"/>
        <v>0</v>
      </c>
      <c r="AP64" s="193">
        <f t="shared" si="10"/>
        <v>0</v>
      </c>
      <c r="AQ64" s="193">
        <f t="shared" si="10"/>
        <v>0</v>
      </c>
      <c r="AR64" s="193">
        <f t="shared" si="11"/>
        <v>0</v>
      </c>
      <c r="AT64" s="193" t="str">
        <f t="shared" si="12"/>
        <v>Verde</v>
      </c>
      <c r="AU64" s="193" t="str">
        <f t="shared" si="12"/>
        <v/>
      </c>
      <c r="AV64" s="193" t="str">
        <f t="shared" si="12"/>
        <v/>
      </c>
      <c r="AW64" s="193" t="str">
        <f t="shared" si="12"/>
        <v/>
      </c>
    </row>
    <row r="65" spans="10:49" ht="32" x14ac:dyDescent="0.35">
      <c r="J65" s="214" t="s">
        <v>1103</v>
      </c>
      <c r="K65" s="215" t="s">
        <v>107</v>
      </c>
      <c r="L65" s="215" t="s">
        <v>77</v>
      </c>
      <c r="M65" s="215" t="s">
        <v>69</v>
      </c>
      <c r="N65" s="215" t="s">
        <v>125</v>
      </c>
      <c r="O65" s="215"/>
      <c r="P65" s="215" t="s">
        <v>307</v>
      </c>
      <c r="Q65" s="215" t="s">
        <v>307</v>
      </c>
      <c r="R65" s="215"/>
      <c r="S65" s="216">
        <v>0.01</v>
      </c>
      <c r="U65" s="193">
        <f t="shared" si="7"/>
        <v>2</v>
      </c>
      <c r="V65" s="153">
        <f>IF(VLOOKUP($N65,'Resumen Items'!$E:$AP,27,0)="",VLOOKUP($N65,'Resumen Items'!$E:$AP,5,0),VLOOKUP($N65,'Resumen Items'!$E:$AP,27,0))</f>
        <v>3</v>
      </c>
      <c r="W65" s="153">
        <f>IF(VLOOKUP($N65,'Resumen Items'!$E:$AP,28,0)="",VLOOKUP($N65,'Resumen Items'!$E:$AP,6,0),VLOOKUP($N65,'Resumen Items'!$E:$AP,28,0))</f>
        <v>2</v>
      </c>
      <c r="X65" s="153" t="str">
        <f>IF(VLOOKUP($N65,'Resumen Items'!$E:$AP,29,0)="",VLOOKUP($N65,'Resumen Items'!$E:$AP,7,0),VLOOKUP($N65,'Resumen Items'!$E:$AP,29,0))</f>
        <v/>
      </c>
      <c r="Y65" s="153" t="str">
        <f>IF(VLOOKUP($N65,'Resumen Items'!$E:$AP,30,0)="",VLOOKUP($N65,'Resumen Items'!$E:$AP,8,0),VLOOKUP($N65,'Resumen Items'!$E:$AP,30,0))</f>
        <v/>
      </c>
      <c r="Z65" s="193">
        <f t="shared" si="13"/>
        <v>0</v>
      </c>
      <c r="AA65" s="193">
        <f t="shared" si="13"/>
        <v>0</v>
      </c>
      <c r="AB65" s="193">
        <f t="shared" si="13"/>
        <v>0</v>
      </c>
      <c r="AC65" s="193">
        <f t="shared" si="13"/>
        <v>0</v>
      </c>
      <c r="AD65" s="193">
        <f t="shared" si="9"/>
        <v>0</v>
      </c>
      <c r="AE65" s="217">
        <f>IF(VLOOKUP($N65,'Resumen Items'!$E:$AP,27,0)="",VLOOKUP($N65,'Resumen Items'!$E:$AP,4,0),VLOOKUP($N65,'Resumen Items'!$E:$AP,25,0))</f>
        <v>4.0000000000000001E-3</v>
      </c>
      <c r="AG65" s="218">
        <v>0</v>
      </c>
      <c r="AH65" s="218">
        <v>0</v>
      </c>
      <c r="AI65" s="218">
        <v>0</v>
      </c>
      <c r="AJ65" s="218">
        <v>0</v>
      </c>
      <c r="AK65" s="218">
        <v>0</v>
      </c>
      <c r="AL65" s="219">
        <v>4.0000000000000001E-3</v>
      </c>
      <c r="AM65" s="217"/>
      <c r="AN65" s="193">
        <f t="shared" si="10"/>
        <v>0</v>
      </c>
      <c r="AO65" s="193">
        <f t="shared" si="10"/>
        <v>0</v>
      </c>
      <c r="AP65" s="193">
        <f t="shared" si="10"/>
        <v>0</v>
      </c>
      <c r="AQ65" s="193">
        <f t="shared" si="10"/>
        <v>0</v>
      </c>
      <c r="AR65" s="193">
        <f t="shared" si="11"/>
        <v>0</v>
      </c>
      <c r="AT65" s="193" t="str">
        <f t="shared" si="12"/>
        <v>Amarelo</v>
      </c>
      <c r="AU65" s="193" t="str">
        <f t="shared" si="12"/>
        <v/>
      </c>
      <c r="AV65" s="193" t="str">
        <f t="shared" si="12"/>
        <v/>
      </c>
      <c r="AW65" s="193" t="str">
        <f t="shared" si="12"/>
        <v/>
      </c>
    </row>
    <row r="66" spans="10:49" ht="48" x14ac:dyDescent="0.35">
      <c r="J66" s="222" t="s">
        <v>1103</v>
      </c>
      <c r="K66" s="223" t="s">
        <v>126</v>
      </c>
      <c r="L66" s="223" t="s">
        <v>43</v>
      </c>
      <c r="M66" s="223" t="s">
        <v>89</v>
      </c>
      <c r="N66" s="223" t="s">
        <v>127</v>
      </c>
      <c r="O66" s="224"/>
      <c r="P66" s="224"/>
      <c r="Q66" s="224"/>
      <c r="R66" s="224"/>
      <c r="S66" s="225">
        <v>0.02</v>
      </c>
      <c r="U66" s="193">
        <f t="shared" si="7"/>
        <v>0</v>
      </c>
      <c r="V66" s="153">
        <f>IF(VLOOKUP($N66,'Resumen Items'!$E:$AP,27,0)="",VLOOKUP($N66,'Resumen Items'!$E:$AP,5,0),VLOOKUP($N66,'Resumen Items'!$E:$AP,27,0))</f>
        <v>3</v>
      </c>
      <c r="W66" s="153">
        <f>IF(VLOOKUP($N66,'Resumen Items'!$E:$AP,28,0)="",VLOOKUP($N66,'Resumen Items'!$E:$AP,6,0),VLOOKUP($N66,'Resumen Items'!$E:$AP,28,0))</f>
        <v>3</v>
      </c>
      <c r="X66" s="153">
        <f>IF(VLOOKUP($N66,'Resumen Items'!$E:$AP,29,0)="",VLOOKUP($N66,'Resumen Items'!$E:$AP,7,0),VLOOKUP($N66,'Resumen Items'!$E:$AP,29,0))</f>
        <v>3</v>
      </c>
      <c r="Y66" s="153">
        <f>IF(VLOOKUP($N66,'Resumen Items'!$E:$AP,30,0)="",VLOOKUP($N66,'Resumen Items'!$E:$AP,8,0),VLOOKUP($N66,'Resumen Items'!$E:$AP,30,0))</f>
        <v>1</v>
      </c>
      <c r="Z66" s="193">
        <f t="shared" si="13"/>
        <v>0</v>
      </c>
      <c r="AA66" s="193">
        <f t="shared" si="13"/>
        <v>0</v>
      </c>
      <c r="AB66" s="193">
        <f t="shared" si="13"/>
        <v>0</v>
      </c>
      <c r="AC66" s="193">
        <f t="shared" si="13"/>
        <v>0</v>
      </c>
      <c r="AD66" s="193">
        <f t="shared" si="9"/>
        <v>0</v>
      </c>
      <c r="AE66" s="217">
        <f>IF(VLOOKUP($N66,'Resumen Items'!$E:$AP,27,0)="",VLOOKUP($N66,'Resumen Items'!$E:$AP,4,0),VLOOKUP($N66,'Resumen Items'!$E:$AP,25,0))</f>
        <v>1.7000000000000001E-2</v>
      </c>
      <c r="AG66" s="218">
        <v>0</v>
      </c>
      <c r="AH66" s="218">
        <v>0</v>
      </c>
      <c r="AI66" s="218">
        <v>0</v>
      </c>
      <c r="AJ66" s="218">
        <v>0</v>
      </c>
      <c r="AK66" s="218">
        <v>0</v>
      </c>
      <c r="AL66" s="219">
        <v>1.7000000000000001E-2</v>
      </c>
      <c r="AM66" s="217"/>
      <c r="AN66" s="193">
        <f t="shared" si="10"/>
        <v>0</v>
      </c>
      <c r="AO66" s="193">
        <f t="shared" si="10"/>
        <v>0</v>
      </c>
      <c r="AP66" s="193">
        <f t="shared" si="10"/>
        <v>0</v>
      </c>
      <c r="AQ66" s="193">
        <f t="shared" si="10"/>
        <v>0</v>
      </c>
      <c r="AR66" s="193">
        <f t="shared" si="11"/>
        <v>0</v>
      </c>
      <c r="AT66" s="193" t="str">
        <f t="shared" si="12"/>
        <v>Amarelo</v>
      </c>
      <c r="AU66" s="193" t="str">
        <f t="shared" si="12"/>
        <v>Amarelo</v>
      </c>
      <c r="AV66" s="193" t="str">
        <f t="shared" si="12"/>
        <v>Amarelo</v>
      </c>
      <c r="AW66" s="193" t="str">
        <f t="shared" si="12"/>
        <v/>
      </c>
    </row>
    <row r="67" spans="10:49" ht="32" x14ac:dyDescent="0.35">
      <c r="J67" s="214" t="s">
        <v>1103</v>
      </c>
      <c r="K67" s="215" t="s">
        <v>126</v>
      </c>
      <c r="L67" s="215" t="s">
        <v>45</v>
      </c>
      <c r="M67" s="215" t="s">
        <v>89</v>
      </c>
      <c r="N67" s="215" t="s">
        <v>128</v>
      </c>
      <c r="O67" s="215"/>
      <c r="P67" s="215" t="s">
        <v>307</v>
      </c>
      <c r="Q67" s="215" t="s">
        <v>307</v>
      </c>
      <c r="R67" s="215" t="s">
        <v>307</v>
      </c>
      <c r="S67" s="216">
        <v>2.5000000000000001E-2</v>
      </c>
      <c r="U67" s="193">
        <f t="shared" si="7"/>
        <v>3</v>
      </c>
      <c r="V67" s="153">
        <f>IF(VLOOKUP($N67,'Resumen Items'!$E:$AP,27,0)="",VLOOKUP($N67,'Resumen Items'!$E:$AP,5,0),VLOOKUP($N67,'Resumen Items'!$E:$AP,27,0))</f>
        <v>3</v>
      </c>
      <c r="W67" s="153">
        <f>IF(VLOOKUP($N67,'Resumen Items'!$E:$AP,28,0)="",VLOOKUP($N67,'Resumen Items'!$E:$AP,6,0),VLOOKUP($N67,'Resumen Items'!$E:$AP,28,0))</f>
        <v>2</v>
      </c>
      <c r="X67" s="153">
        <f>IF(VLOOKUP($N67,'Resumen Items'!$E:$AP,29,0)="",VLOOKUP($N67,'Resumen Items'!$E:$AP,7,0),VLOOKUP($N67,'Resumen Items'!$E:$AP,29,0))</f>
        <v>2</v>
      </c>
      <c r="Y67" s="153">
        <f>IF(VLOOKUP($N67,'Resumen Items'!$E:$AP,30,0)="",VLOOKUP($N67,'Resumen Items'!$E:$AP,8,0),VLOOKUP($N67,'Resumen Items'!$E:$AP,30,0))</f>
        <v>2</v>
      </c>
      <c r="Z67" s="193">
        <f t="shared" si="13"/>
        <v>0</v>
      </c>
      <c r="AA67" s="193">
        <f t="shared" si="13"/>
        <v>0</v>
      </c>
      <c r="AB67" s="193">
        <f t="shared" si="13"/>
        <v>0</v>
      </c>
      <c r="AC67" s="193">
        <f t="shared" si="13"/>
        <v>0</v>
      </c>
      <c r="AD67" s="193">
        <f t="shared" si="9"/>
        <v>0</v>
      </c>
      <c r="AE67" s="217">
        <f>IF(VLOOKUP($N67,'Resumen Items'!$E:$AP,27,0)="",VLOOKUP($N67,'Resumen Items'!$E:$AP,4,0),VLOOKUP($N67,'Resumen Items'!$E:$AP,25,0))</f>
        <v>1.0000000000000002E-2</v>
      </c>
      <c r="AG67" s="218">
        <v>0</v>
      </c>
      <c r="AH67" s="218">
        <v>0</v>
      </c>
      <c r="AI67" s="218">
        <v>1</v>
      </c>
      <c r="AJ67" s="218">
        <v>0</v>
      </c>
      <c r="AK67" s="218">
        <v>1</v>
      </c>
      <c r="AL67" s="219">
        <v>1.0000000000000002E-2</v>
      </c>
      <c r="AM67" s="217"/>
      <c r="AN67" s="193">
        <f t="shared" si="10"/>
        <v>0</v>
      </c>
      <c r="AO67" s="193">
        <f t="shared" si="10"/>
        <v>0</v>
      </c>
      <c r="AP67" s="193">
        <f t="shared" si="10"/>
        <v>1</v>
      </c>
      <c r="AQ67" s="193">
        <f t="shared" si="10"/>
        <v>0</v>
      </c>
      <c r="AR67" s="193">
        <f t="shared" si="11"/>
        <v>1</v>
      </c>
      <c r="AT67" s="193" t="str">
        <f t="shared" si="12"/>
        <v>Amarelo</v>
      </c>
      <c r="AU67" s="193" t="str">
        <f t="shared" si="12"/>
        <v/>
      </c>
      <c r="AV67" s="193" t="str">
        <f t="shared" si="12"/>
        <v>Laranja</v>
      </c>
      <c r="AW67" s="193" t="str">
        <f t="shared" si="12"/>
        <v/>
      </c>
    </row>
    <row r="68" spans="10:49" ht="32" x14ac:dyDescent="0.35">
      <c r="J68" s="222" t="s">
        <v>1103</v>
      </c>
      <c r="K68" s="223" t="s">
        <v>126</v>
      </c>
      <c r="L68" s="223" t="s">
        <v>47</v>
      </c>
      <c r="M68" s="223" t="s">
        <v>89</v>
      </c>
      <c r="N68" s="223" t="s">
        <v>129</v>
      </c>
      <c r="O68" s="224"/>
      <c r="P68" s="224"/>
      <c r="Q68" s="224"/>
      <c r="R68" s="224"/>
      <c r="S68" s="225">
        <v>0.02</v>
      </c>
      <c r="U68" s="193">
        <f t="shared" si="7"/>
        <v>0</v>
      </c>
      <c r="V68" s="153">
        <f>IF(VLOOKUP($N68,'Resumen Items'!$E:$AP,27,0)="",VLOOKUP($N68,'Resumen Items'!$E:$AP,5,0),VLOOKUP($N68,'Resumen Items'!$E:$AP,27,0))</f>
        <v>3</v>
      </c>
      <c r="W68" s="153">
        <f>IF(VLOOKUP($N68,'Resumen Items'!$E:$AP,28,0)="",VLOOKUP($N68,'Resumen Items'!$E:$AP,6,0),VLOOKUP($N68,'Resumen Items'!$E:$AP,28,0))</f>
        <v>3</v>
      </c>
      <c r="X68" s="153">
        <f>IF(VLOOKUP($N68,'Resumen Items'!$E:$AP,29,0)="",VLOOKUP($N68,'Resumen Items'!$E:$AP,7,0),VLOOKUP($N68,'Resumen Items'!$E:$AP,29,0))</f>
        <v>3</v>
      </c>
      <c r="Y68" s="153">
        <f>IF(VLOOKUP($N68,'Resumen Items'!$E:$AP,30,0)="",VLOOKUP($N68,'Resumen Items'!$E:$AP,8,0),VLOOKUP($N68,'Resumen Items'!$E:$AP,30,0))</f>
        <v>2</v>
      </c>
      <c r="Z68" s="193">
        <f t="shared" si="13"/>
        <v>0</v>
      </c>
      <c r="AA68" s="193">
        <f t="shared" si="13"/>
        <v>0</v>
      </c>
      <c r="AB68" s="193">
        <f t="shared" si="13"/>
        <v>0</v>
      </c>
      <c r="AC68" s="193">
        <f t="shared" si="13"/>
        <v>0</v>
      </c>
      <c r="AD68" s="193">
        <f t="shared" si="9"/>
        <v>0</v>
      </c>
      <c r="AE68" s="217">
        <f>IF(VLOOKUP($N68,'Resumen Items'!$E:$AP,27,0)="",VLOOKUP($N68,'Resumen Items'!$E:$AP,4,0),VLOOKUP($N68,'Resumen Items'!$E:$AP,25,0))</f>
        <v>1.7000000000000001E-2</v>
      </c>
      <c r="AG68" s="218">
        <v>0</v>
      </c>
      <c r="AH68" s="218">
        <v>0</v>
      </c>
      <c r="AI68" s="218">
        <v>0</v>
      </c>
      <c r="AJ68" s="218">
        <v>0</v>
      </c>
      <c r="AK68" s="218">
        <v>0</v>
      </c>
      <c r="AL68" s="219">
        <v>1.7000000000000001E-2</v>
      </c>
      <c r="AM68" s="217"/>
      <c r="AN68" s="193">
        <f t="shared" si="10"/>
        <v>0</v>
      </c>
      <c r="AO68" s="193">
        <f t="shared" si="10"/>
        <v>0</v>
      </c>
      <c r="AP68" s="193">
        <f t="shared" si="10"/>
        <v>0</v>
      </c>
      <c r="AQ68" s="193">
        <f t="shared" si="10"/>
        <v>0</v>
      </c>
      <c r="AR68" s="193">
        <f t="shared" si="11"/>
        <v>0</v>
      </c>
      <c r="AT68" s="193" t="str">
        <f t="shared" si="12"/>
        <v>Amarelo</v>
      </c>
      <c r="AU68" s="193" t="str">
        <f t="shared" si="12"/>
        <v>Amarelo</v>
      </c>
      <c r="AV68" s="193" t="str">
        <f t="shared" si="12"/>
        <v>Amarelo</v>
      </c>
      <c r="AW68" s="193" t="str">
        <f t="shared" si="12"/>
        <v/>
      </c>
    </row>
    <row r="69" spans="10:49" ht="32" x14ac:dyDescent="0.35">
      <c r="J69" s="214" t="s">
        <v>1103</v>
      </c>
      <c r="K69" s="215" t="s">
        <v>126</v>
      </c>
      <c r="L69" s="215" t="s">
        <v>49</v>
      </c>
      <c r="M69" s="215" t="s">
        <v>89</v>
      </c>
      <c r="N69" s="215" t="s">
        <v>130</v>
      </c>
      <c r="O69" s="215"/>
      <c r="P69" s="215"/>
      <c r="Q69" s="215"/>
      <c r="R69" s="215"/>
      <c r="S69" s="216">
        <v>0.02</v>
      </c>
      <c r="U69" s="193">
        <f t="shared" si="7"/>
        <v>0</v>
      </c>
      <c r="V69" s="153">
        <f>IF(VLOOKUP($N69,'Resumen Items'!$E:$AP,27,0)="",VLOOKUP($N69,'Resumen Items'!$E:$AP,5,0),VLOOKUP($N69,'Resumen Items'!$E:$AP,27,0))</f>
        <v>3</v>
      </c>
      <c r="W69" s="153">
        <f>IF(VLOOKUP($N69,'Resumen Items'!$E:$AP,28,0)="",VLOOKUP($N69,'Resumen Items'!$E:$AP,6,0),VLOOKUP($N69,'Resumen Items'!$E:$AP,28,0))</f>
        <v>3</v>
      </c>
      <c r="X69" s="153">
        <f>IF(VLOOKUP($N69,'Resumen Items'!$E:$AP,29,0)="",VLOOKUP($N69,'Resumen Items'!$E:$AP,7,0),VLOOKUP($N69,'Resumen Items'!$E:$AP,29,0))</f>
        <v>3</v>
      </c>
      <c r="Y69" s="153" t="str">
        <f>IF(VLOOKUP($N69,'Resumen Items'!$E:$AP,30,0)="",VLOOKUP($N69,'Resumen Items'!$E:$AP,8,0),VLOOKUP($N69,'Resumen Items'!$E:$AP,30,0))</f>
        <v/>
      </c>
      <c r="Z69" s="193">
        <f t="shared" si="13"/>
        <v>0</v>
      </c>
      <c r="AA69" s="193">
        <f t="shared" si="13"/>
        <v>0</v>
      </c>
      <c r="AB69" s="193">
        <f t="shared" si="13"/>
        <v>0</v>
      </c>
      <c r="AC69" s="193">
        <f t="shared" si="13"/>
        <v>0</v>
      </c>
      <c r="AD69" s="193">
        <f t="shared" si="9"/>
        <v>0</v>
      </c>
      <c r="AE69" s="217">
        <f>IF(VLOOKUP($N69,'Resumen Items'!$E:$AP,27,0)="",VLOOKUP($N69,'Resumen Items'!$E:$AP,4,0),VLOOKUP($N69,'Resumen Items'!$E:$AP,25,0))</f>
        <v>1.7000000000000001E-2</v>
      </c>
      <c r="AG69" s="218">
        <v>0</v>
      </c>
      <c r="AH69" s="218">
        <v>0</v>
      </c>
      <c r="AI69" s="218">
        <v>0</v>
      </c>
      <c r="AJ69" s="218">
        <v>0</v>
      </c>
      <c r="AK69" s="218">
        <v>0</v>
      </c>
      <c r="AL69" s="219">
        <v>1.7000000000000001E-2</v>
      </c>
      <c r="AM69" s="217"/>
      <c r="AN69" s="193">
        <f t="shared" si="10"/>
        <v>0</v>
      </c>
      <c r="AO69" s="193">
        <f t="shared" si="10"/>
        <v>0</v>
      </c>
      <c r="AP69" s="193">
        <f t="shared" si="10"/>
        <v>0</v>
      </c>
      <c r="AQ69" s="193">
        <f t="shared" si="10"/>
        <v>0</v>
      </c>
      <c r="AR69" s="193">
        <f t="shared" si="11"/>
        <v>0</v>
      </c>
      <c r="AT69" s="193" t="str">
        <f t="shared" si="12"/>
        <v>Amarelo</v>
      </c>
      <c r="AU69" s="193" t="str">
        <f t="shared" si="12"/>
        <v>Amarelo</v>
      </c>
      <c r="AV69" s="193" t="str">
        <f t="shared" si="12"/>
        <v>Amarelo</v>
      </c>
      <c r="AW69" s="193" t="str">
        <f t="shared" si="12"/>
        <v/>
      </c>
    </row>
    <row r="70" spans="10:49" ht="32" x14ac:dyDescent="0.35">
      <c r="J70" s="222" t="s">
        <v>1103</v>
      </c>
      <c r="K70" s="223" t="s">
        <v>126</v>
      </c>
      <c r="L70" s="223" t="s">
        <v>52</v>
      </c>
      <c r="M70" s="223" t="s">
        <v>131</v>
      </c>
      <c r="N70" s="223" t="s">
        <v>132</v>
      </c>
      <c r="O70" s="224"/>
      <c r="P70" s="224" t="s">
        <v>307</v>
      </c>
      <c r="Q70" s="224" t="s">
        <v>307</v>
      </c>
      <c r="R70" s="224"/>
      <c r="S70" s="225">
        <v>0.02</v>
      </c>
      <c r="U70" s="193">
        <f t="shared" si="7"/>
        <v>2</v>
      </c>
      <c r="V70" s="153">
        <f>IF(VLOOKUP($N70,'Resumen Items'!$E:$AP,27,0)="",VLOOKUP($N70,'Resumen Items'!$E:$AP,5,0),VLOOKUP($N70,'Resumen Items'!$E:$AP,27,0))</f>
        <v>3</v>
      </c>
      <c r="W70" s="153">
        <f>IF(VLOOKUP($N70,'Resumen Items'!$E:$AP,28,0)="",VLOOKUP($N70,'Resumen Items'!$E:$AP,6,0),VLOOKUP($N70,'Resumen Items'!$E:$AP,28,0))</f>
        <v>3</v>
      </c>
      <c r="X70" s="153">
        <f>IF(VLOOKUP($N70,'Resumen Items'!$E:$AP,29,0)="",VLOOKUP($N70,'Resumen Items'!$E:$AP,7,0),VLOOKUP($N70,'Resumen Items'!$E:$AP,29,0))</f>
        <v>2</v>
      </c>
      <c r="Y70" s="153" t="str">
        <f>IF(VLOOKUP($N70,'Resumen Items'!$E:$AP,30,0)="",VLOOKUP($N70,'Resumen Items'!$E:$AP,8,0),VLOOKUP($N70,'Resumen Items'!$E:$AP,30,0))</f>
        <v/>
      </c>
      <c r="Z70" s="193">
        <f t="shared" si="13"/>
        <v>0</v>
      </c>
      <c r="AA70" s="193">
        <f t="shared" si="13"/>
        <v>1</v>
      </c>
      <c r="AB70" s="193">
        <f t="shared" si="13"/>
        <v>0</v>
      </c>
      <c r="AC70" s="193">
        <f t="shared" si="13"/>
        <v>0</v>
      </c>
      <c r="AD70" s="193">
        <f t="shared" si="9"/>
        <v>1</v>
      </c>
      <c r="AE70" s="217">
        <f>IF(VLOOKUP($N70,'Resumen Items'!$E:$AP,27,0)="",VLOOKUP($N70,'Resumen Items'!$E:$AP,4,0),VLOOKUP($N70,'Resumen Items'!$E:$AP,25,0))</f>
        <v>1.3999999999999999E-2</v>
      </c>
      <c r="AG70" s="218">
        <v>0</v>
      </c>
      <c r="AH70" s="218">
        <v>1</v>
      </c>
      <c r="AI70" s="218">
        <v>0</v>
      </c>
      <c r="AJ70" s="218">
        <v>0</v>
      </c>
      <c r="AK70" s="218">
        <v>1</v>
      </c>
      <c r="AL70" s="219">
        <v>1.3999999999999999E-2</v>
      </c>
      <c r="AM70" s="217"/>
      <c r="AN70" s="193">
        <f t="shared" si="10"/>
        <v>0</v>
      </c>
      <c r="AO70" s="193">
        <f t="shared" si="10"/>
        <v>0</v>
      </c>
      <c r="AP70" s="193">
        <f t="shared" si="10"/>
        <v>0</v>
      </c>
      <c r="AQ70" s="193">
        <f t="shared" si="10"/>
        <v>0</v>
      </c>
      <c r="AR70" s="193">
        <f t="shared" si="11"/>
        <v>0</v>
      </c>
      <c r="AT70" s="193" t="str">
        <f t="shared" si="12"/>
        <v>Amarelo</v>
      </c>
      <c r="AU70" s="193" t="str">
        <f t="shared" si="12"/>
        <v>Verde</v>
      </c>
      <c r="AV70" s="193" t="str">
        <f t="shared" si="12"/>
        <v/>
      </c>
      <c r="AW70" s="193" t="str">
        <f t="shared" si="12"/>
        <v/>
      </c>
    </row>
    <row r="71" spans="10:49" ht="32" x14ac:dyDescent="0.35">
      <c r="J71" s="214" t="s">
        <v>1103</v>
      </c>
      <c r="K71" s="215" t="s">
        <v>126</v>
      </c>
      <c r="L71" s="215" t="s">
        <v>54</v>
      </c>
      <c r="M71" s="215" t="s">
        <v>131</v>
      </c>
      <c r="N71" s="215" t="s">
        <v>133</v>
      </c>
      <c r="O71" s="215"/>
      <c r="P71" s="215" t="s">
        <v>307</v>
      </c>
      <c r="Q71" s="215" t="s">
        <v>307</v>
      </c>
      <c r="R71" s="215" t="s">
        <v>307</v>
      </c>
      <c r="S71" s="216">
        <v>0.02</v>
      </c>
      <c r="U71" s="193">
        <f t="shared" si="7"/>
        <v>3</v>
      </c>
      <c r="V71" s="153">
        <f>IF(VLOOKUP($N71,'Resumen Items'!$E:$AP,27,0)="",VLOOKUP($N71,'Resumen Items'!$E:$AP,5,0),VLOOKUP($N71,'Resumen Items'!$E:$AP,27,0))</f>
        <v>3</v>
      </c>
      <c r="W71" s="153">
        <f>IF(VLOOKUP($N71,'Resumen Items'!$E:$AP,28,0)="",VLOOKUP($N71,'Resumen Items'!$E:$AP,6,0),VLOOKUP($N71,'Resumen Items'!$E:$AP,28,0))</f>
        <v>3</v>
      </c>
      <c r="X71" s="153">
        <f>IF(VLOOKUP($N71,'Resumen Items'!$E:$AP,29,0)="",VLOOKUP($N71,'Resumen Items'!$E:$AP,7,0),VLOOKUP($N71,'Resumen Items'!$E:$AP,29,0))</f>
        <v>3</v>
      </c>
      <c r="Y71" s="153">
        <f>IF(VLOOKUP($N71,'Resumen Items'!$E:$AP,30,0)="",VLOOKUP($N71,'Resumen Items'!$E:$AP,8,0),VLOOKUP($N71,'Resumen Items'!$E:$AP,30,0))</f>
        <v>3</v>
      </c>
      <c r="Z71" s="193">
        <f t="shared" si="13"/>
        <v>0</v>
      </c>
      <c r="AA71" s="193">
        <f t="shared" si="13"/>
        <v>1</v>
      </c>
      <c r="AB71" s="193">
        <f t="shared" si="13"/>
        <v>1</v>
      </c>
      <c r="AC71" s="193">
        <f t="shared" si="13"/>
        <v>1</v>
      </c>
      <c r="AD71" s="193">
        <f t="shared" si="9"/>
        <v>3</v>
      </c>
      <c r="AE71" s="217">
        <f>IF(VLOOKUP($N71,'Resumen Items'!$E:$AP,27,0)="",VLOOKUP($N71,'Resumen Items'!$E:$AP,4,0),VLOOKUP($N71,'Resumen Items'!$E:$AP,25,0))</f>
        <v>0.02</v>
      </c>
      <c r="AG71" s="218">
        <v>0</v>
      </c>
      <c r="AH71" s="218">
        <v>1</v>
      </c>
      <c r="AI71" s="218">
        <v>0</v>
      </c>
      <c r="AJ71" s="218">
        <v>0</v>
      </c>
      <c r="AK71" s="218">
        <v>1</v>
      </c>
      <c r="AL71" s="219">
        <v>1.3999999999999999E-2</v>
      </c>
      <c r="AM71" s="217"/>
      <c r="AN71" s="193">
        <f t="shared" si="10"/>
        <v>0</v>
      </c>
      <c r="AO71" s="193">
        <f t="shared" si="10"/>
        <v>0</v>
      </c>
      <c r="AP71" s="193">
        <f t="shared" si="10"/>
        <v>0</v>
      </c>
      <c r="AQ71" s="193">
        <f t="shared" si="10"/>
        <v>0</v>
      </c>
      <c r="AR71" s="193">
        <f t="shared" si="11"/>
        <v>0</v>
      </c>
      <c r="AT71" s="193" t="str">
        <f t="shared" si="12"/>
        <v>Amarelo</v>
      </c>
      <c r="AU71" s="193" t="str">
        <f t="shared" si="12"/>
        <v>Verde</v>
      </c>
      <c r="AV71" s="193" t="str">
        <f t="shared" si="12"/>
        <v>Verde</v>
      </c>
      <c r="AW71" s="193" t="str">
        <f t="shared" si="12"/>
        <v>Verde</v>
      </c>
    </row>
    <row r="72" spans="10:49" ht="48" x14ac:dyDescent="0.35">
      <c r="J72" s="222" t="s">
        <v>1103</v>
      </c>
      <c r="K72" s="223" t="s">
        <v>126</v>
      </c>
      <c r="L72" s="223" t="s">
        <v>57</v>
      </c>
      <c r="M72" s="223" t="s">
        <v>134</v>
      </c>
      <c r="N72" s="223" t="s">
        <v>135</v>
      </c>
      <c r="O72" s="224" t="s">
        <v>307</v>
      </c>
      <c r="P72" s="224" t="s">
        <v>307</v>
      </c>
      <c r="Q72" s="224" t="s">
        <v>307</v>
      </c>
      <c r="R72" s="224" t="s">
        <v>307</v>
      </c>
      <c r="S72" s="225">
        <v>2.5000000000000001E-2</v>
      </c>
      <c r="U72" s="193">
        <f t="shared" si="7"/>
        <v>4</v>
      </c>
      <c r="V72" s="153">
        <f>IF(VLOOKUP($N72,'Resumen Items'!$E:$AP,27,0)="",VLOOKUP($N72,'Resumen Items'!$E:$AP,5,0),VLOOKUP($N72,'Resumen Items'!$E:$AP,27,0))</f>
        <v>3</v>
      </c>
      <c r="W72" s="153">
        <f>IF(VLOOKUP($N72,'Resumen Items'!$E:$AP,28,0)="",VLOOKUP($N72,'Resumen Items'!$E:$AP,6,0),VLOOKUP($N72,'Resumen Items'!$E:$AP,28,0))</f>
        <v>3</v>
      </c>
      <c r="X72" s="153">
        <f>IF(VLOOKUP($N72,'Resumen Items'!$E:$AP,29,0)="",VLOOKUP($N72,'Resumen Items'!$E:$AP,7,0),VLOOKUP($N72,'Resumen Items'!$E:$AP,29,0))</f>
        <v>3</v>
      </c>
      <c r="Y72" s="153" t="str">
        <f>IF(VLOOKUP($N72,'Resumen Items'!$E:$AP,30,0)="",VLOOKUP($N72,'Resumen Items'!$E:$AP,8,0),VLOOKUP($N72,'Resumen Items'!$E:$AP,30,0))</f>
        <v/>
      </c>
      <c r="Z72" s="193">
        <f t="shared" si="13"/>
        <v>1</v>
      </c>
      <c r="AA72" s="193">
        <f t="shared" si="13"/>
        <v>1</v>
      </c>
      <c r="AB72" s="193">
        <f t="shared" si="13"/>
        <v>1</v>
      </c>
      <c r="AC72" s="193">
        <f t="shared" si="13"/>
        <v>0</v>
      </c>
      <c r="AD72" s="193">
        <f t="shared" si="9"/>
        <v>3</v>
      </c>
      <c r="AE72" s="217">
        <f>IF(VLOOKUP($N72,'Resumen Items'!$E:$AP,27,0)="",VLOOKUP($N72,'Resumen Items'!$E:$AP,4,0),VLOOKUP($N72,'Resumen Items'!$E:$AP,25,0))</f>
        <v>2.1250000000000002E-2</v>
      </c>
      <c r="AG72" s="218">
        <v>1</v>
      </c>
      <c r="AH72" s="218">
        <v>1</v>
      </c>
      <c r="AI72" s="218">
        <v>1</v>
      </c>
      <c r="AJ72" s="218">
        <v>0</v>
      </c>
      <c r="AK72" s="218">
        <v>3</v>
      </c>
      <c r="AL72" s="219">
        <v>2.1250000000000002E-2</v>
      </c>
      <c r="AM72" s="217"/>
      <c r="AN72" s="193">
        <f t="shared" si="10"/>
        <v>0</v>
      </c>
      <c r="AO72" s="193">
        <f t="shared" si="10"/>
        <v>0</v>
      </c>
      <c r="AP72" s="193">
        <f t="shared" si="10"/>
        <v>0</v>
      </c>
      <c r="AQ72" s="193">
        <f t="shared" si="10"/>
        <v>0</v>
      </c>
      <c r="AR72" s="193">
        <f t="shared" si="11"/>
        <v>0</v>
      </c>
      <c r="AT72" s="193" t="str">
        <f t="shared" si="12"/>
        <v>Verde</v>
      </c>
      <c r="AU72" s="193" t="str">
        <f t="shared" si="12"/>
        <v>Verde</v>
      </c>
      <c r="AV72" s="193" t="str">
        <f t="shared" si="12"/>
        <v>Verde</v>
      </c>
      <c r="AW72" s="193" t="str">
        <f t="shared" si="12"/>
        <v/>
      </c>
    </row>
    <row r="73" spans="10:49" ht="32" x14ac:dyDescent="0.35">
      <c r="J73" s="214" t="s">
        <v>1103</v>
      </c>
      <c r="K73" s="215" t="s">
        <v>126</v>
      </c>
      <c r="L73" s="215" t="s">
        <v>59</v>
      </c>
      <c r="M73" s="215" t="s">
        <v>136</v>
      </c>
      <c r="N73" s="215" t="s">
        <v>137</v>
      </c>
      <c r="O73" s="215"/>
      <c r="P73" s="215" t="s">
        <v>307</v>
      </c>
      <c r="Q73" s="215" t="s">
        <v>307</v>
      </c>
      <c r="R73" s="215"/>
      <c r="S73" s="216">
        <v>0.02</v>
      </c>
      <c r="U73" s="193">
        <f t="shared" si="7"/>
        <v>2</v>
      </c>
      <c r="V73" s="153">
        <f>IF(VLOOKUP($N73,'Resumen Items'!$E:$AP,27,0)="",VLOOKUP($N73,'Resumen Items'!$E:$AP,5,0),VLOOKUP($N73,'Resumen Items'!$E:$AP,27,0))</f>
        <v>3</v>
      </c>
      <c r="W73" s="153">
        <f>IF(VLOOKUP($N73,'Resumen Items'!$E:$AP,28,0)="",VLOOKUP($N73,'Resumen Items'!$E:$AP,6,0),VLOOKUP($N73,'Resumen Items'!$E:$AP,28,0))</f>
        <v>3</v>
      </c>
      <c r="X73" s="153">
        <f>IF(VLOOKUP($N73,'Resumen Items'!$E:$AP,29,0)="",VLOOKUP($N73,'Resumen Items'!$E:$AP,7,0),VLOOKUP($N73,'Resumen Items'!$E:$AP,29,0))</f>
        <v>3</v>
      </c>
      <c r="Y73" s="153" t="str">
        <f>IF(VLOOKUP($N73,'Resumen Items'!$E:$AP,30,0)="",VLOOKUP($N73,'Resumen Items'!$E:$AP,8,0),VLOOKUP($N73,'Resumen Items'!$E:$AP,30,0))</f>
        <v/>
      </c>
      <c r="Z73" s="193">
        <f t="shared" si="13"/>
        <v>0</v>
      </c>
      <c r="AA73" s="193">
        <f t="shared" si="13"/>
        <v>1</v>
      </c>
      <c r="AB73" s="193">
        <f t="shared" si="13"/>
        <v>1</v>
      </c>
      <c r="AC73" s="193">
        <f t="shared" si="13"/>
        <v>0</v>
      </c>
      <c r="AD73" s="193">
        <f t="shared" si="9"/>
        <v>2</v>
      </c>
      <c r="AE73" s="217">
        <f>IF(VLOOKUP($N73,'Resumen Items'!$E:$AP,27,0)="",VLOOKUP($N73,'Resumen Items'!$E:$AP,4,0),VLOOKUP($N73,'Resumen Items'!$E:$AP,25,0))</f>
        <v>1.7000000000000001E-2</v>
      </c>
      <c r="AG73" s="218">
        <v>0</v>
      </c>
      <c r="AH73" s="218">
        <v>1</v>
      </c>
      <c r="AI73" s="218">
        <v>0</v>
      </c>
      <c r="AJ73" s="218">
        <v>0</v>
      </c>
      <c r="AK73" s="218">
        <v>1</v>
      </c>
      <c r="AL73" s="219">
        <v>1.3999999999999999E-2</v>
      </c>
      <c r="AM73" s="217"/>
      <c r="AN73" s="193">
        <f t="shared" si="10"/>
        <v>0</v>
      </c>
      <c r="AO73" s="193">
        <f t="shared" si="10"/>
        <v>0</v>
      </c>
      <c r="AP73" s="193">
        <f t="shared" si="10"/>
        <v>0</v>
      </c>
      <c r="AQ73" s="193">
        <f t="shared" si="10"/>
        <v>0</v>
      </c>
      <c r="AR73" s="193">
        <f t="shared" si="11"/>
        <v>0</v>
      </c>
      <c r="AT73" s="193" t="str">
        <f t="shared" si="12"/>
        <v>Amarelo</v>
      </c>
      <c r="AU73" s="193" t="str">
        <f t="shared" si="12"/>
        <v>Verde</v>
      </c>
      <c r="AV73" s="193" t="str">
        <f t="shared" si="12"/>
        <v>Verde</v>
      </c>
      <c r="AW73" s="193" t="str">
        <f t="shared" si="12"/>
        <v/>
      </c>
    </row>
    <row r="74" spans="10:49" ht="48" x14ac:dyDescent="0.35">
      <c r="J74" s="222" t="s">
        <v>1103</v>
      </c>
      <c r="K74" s="223" t="s">
        <v>126</v>
      </c>
      <c r="L74" s="223" t="s">
        <v>61</v>
      </c>
      <c r="M74" s="223" t="s">
        <v>63</v>
      </c>
      <c r="N74" s="223" t="s">
        <v>138</v>
      </c>
      <c r="O74" s="224"/>
      <c r="P74" s="224"/>
      <c r="Q74" s="224" t="s">
        <v>307</v>
      </c>
      <c r="R74" s="224"/>
      <c r="S74" s="225">
        <v>1.4999999999999999E-2</v>
      </c>
      <c r="U74" s="193">
        <f t="shared" si="7"/>
        <v>1</v>
      </c>
      <c r="V74" s="153">
        <f>IF(VLOOKUP($N74,'Resumen Items'!$E:$AP,27,0)="",VLOOKUP($N74,'Resumen Items'!$E:$AP,5,0),VLOOKUP($N74,'Resumen Items'!$E:$AP,27,0))</f>
        <v>3</v>
      </c>
      <c r="W74" s="153" t="str">
        <f>IF(VLOOKUP($N74,'Resumen Items'!$E:$AP,28,0)="",VLOOKUP($N74,'Resumen Items'!$E:$AP,6,0),VLOOKUP($N74,'Resumen Items'!$E:$AP,28,0))</f>
        <v/>
      </c>
      <c r="X74" s="153" t="str">
        <f>IF(VLOOKUP($N74,'Resumen Items'!$E:$AP,29,0)="",VLOOKUP($N74,'Resumen Items'!$E:$AP,7,0),VLOOKUP($N74,'Resumen Items'!$E:$AP,29,0))</f>
        <v/>
      </c>
      <c r="Y74" s="153" t="str">
        <f>IF(VLOOKUP($N74,'Resumen Items'!$E:$AP,30,0)="",VLOOKUP($N74,'Resumen Items'!$E:$AP,8,0),VLOOKUP($N74,'Resumen Items'!$E:$AP,30,0))</f>
        <v/>
      </c>
      <c r="Z74" s="193">
        <f t="shared" si="13"/>
        <v>0</v>
      </c>
      <c r="AA74" s="193">
        <f t="shared" si="13"/>
        <v>0</v>
      </c>
      <c r="AB74" s="193">
        <f t="shared" si="13"/>
        <v>0</v>
      </c>
      <c r="AC74" s="193">
        <f t="shared" si="13"/>
        <v>0</v>
      </c>
      <c r="AD74" s="193">
        <f t="shared" si="9"/>
        <v>0</v>
      </c>
      <c r="AE74" s="217">
        <f>IF(VLOOKUP($N74,'Resumen Items'!$E:$AP,27,0)="",VLOOKUP($N74,'Resumen Items'!$E:$AP,4,0),VLOOKUP($N74,'Resumen Items'!$E:$AP,25,0))</f>
        <v>6.0000000000000001E-3</v>
      </c>
      <c r="AG74" s="218">
        <v>0</v>
      </c>
      <c r="AH74" s="218">
        <v>0</v>
      </c>
      <c r="AI74" s="218">
        <v>0</v>
      </c>
      <c r="AJ74" s="218">
        <v>0</v>
      </c>
      <c r="AK74" s="218">
        <v>0</v>
      </c>
      <c r="AL74" s="219">
        <v>6.0000000000000001E-3</v>
      </c>
      <c r="AM74" s="217"/>
      <c r="AN74" s="193">
        <f t="shared" si="10"/>
        <v>0</v>
      </c>
      <c r="AO74" s="193">
        <f t="shared" si="10"/>
        <v>0</v>
      </c>
      <c r="AP74" s="193">
        <f t="shared" si="10"/>
        <v>0</v>
      </c>
      <c r="AQ74" s="193">
        <f t="shared" si="10"/>
        <v>0</v>
      </c>
      <c r="AR74" s="193">
        <f t="shared" si="11"/>
        <v>0</v>
      </c>
      <c r="AT74" s="193" t="str">
        <f t="shared" si="12"/>
        <v>Amarelo</v>
      </c>
      <c r="AU74" s="193" t="str">
        <f t="shared" si="12"/>
        <v/>
      </c>
      <c r="AV74" s="193" t="str">
        <f t="shared" si="12"/>
        <v/>
      </c>
      <c r="AW74" s="193" t="str">
        <f t="shared" si="12"/>
        <v/>
      </c>
    </row>
    <row r="75" spans="10:49" ht="32" x14ac:dyDescent="0.35">
      <c r="J75" s="214" t="s">
        <v>1103</v>
      </c>
      <c r="K75" s="215" t="s">
        <v>126</v>
      </c>
      <c r="L75" s="215" t="s">
        <v>64</v>
      </c>
      <c r="M75" s="215" t="s">
        <v>66</v>
      </c>
      <c r="N75" s="215" t="s">
        <v>139</v>
      </c>
      <c r="O75" s="215" t="s">
        <v>307</v>
      </c>
      <c r="P75" s="215" t="s">
        <v>307</v>
      </c>
      <c r="Q75" s="215" t="s">
        <v>307</v>
      </c>
      <c r="R75" s="215"/>
      <c r="S75" s="216">
        <v>1.4999999999999999E-2</v>
      </c>
      <c r="U75" s="193">
        <f t="shared" si="7"/>
        <v>3</v>
      </c>
      <c r="V75" s="153">
        <f>IF(VLOOKUP($N75,'Resumen Items'!$E:$AP,27,0)="",VLOOKUP($N75,'Resumen Items'!$E:$AP,5,0),VLOOKUP($N75,'Resumen Items'!$E:$AP,27,0))</f>
        <v>3</v>
      </c>
      <c r="W75" s="153">
        <f>IF(VLOOKUP($N75,'Resumen Items'!$E:$AP,28,0)="",VLOOKUP($N75,'Resumen Items'!$E:$AP,6,0),VLOOKUP($N75,'Resumen Items'!$E:$AP,28,0))</f>
        <v>1</v>
      </c>
      <c r="X75" s="153" t="str">
        <f>IF(VLOOKUP($N75,'Resumen Items'!$E:$AP,29,0)="",VLOOKUP($N75,'Resumen Items'!$E:$AP,7,0),VLOOKUP($N75,'Resumen Items'!$E:$AP,29,0))</f>
        <v/>
      </c>
      <c r="Y75" s="153" t="str">
        <f>IF(VLOOKUP($N75,'Resumen Items'!$E:$AP,30,0)="",VLOOKUP($N75,'Resumen Items'!$E:$AP,8,0),VLOOKUP($N75,'Resumen Items'!$E:$AP,30,0))</f>
        <v/>
      </c>
      <c r="Z75" s="193">
        <f t="shared" si="13"/>
        <v>1</v>
      </c>
      <c r="AA75" s="193">
        <f t="shared" si="13"/>
        <v>0</v>
      </c>
      <c r="AB75" s="193">
        <f t="shared" si="13"/>
        <v>0</v>
      </c>
      <c r="AC75" s="193">
        <f t="shared" si="13"/>
        <v>0</v>
      </c>
      <c r="AD75" s="193">
        <f t="shared" si="9"/>
        <v>1</v>
      </c>
      <c r="AE75" s="217">
        <f>IF(VLOOKUP($N75,'Resumen Items'!$E:$AP,27,0)="",VLOOKUP($N75,'Resumen Items'!$E:$AP,4,0),VLOOKUP($N75,'Resumen Items'!$E:$AP,25,0))</f>
        <v>6.0000000000000001E-3</v>
      </c>
      <c r="AG75" s="218">
        <v>1</v>
      </c>
      <c r="AH75" s="218">
        <v>0</v>
      </c>
      <c r="AI75" s="218">
        <v>0</v>
      </c>
      <c r="AJ75" s="218">
        <v>0</v>
      </c>
      <c r="AK75" s="218">
        <v>1</v>
      </c>
      <c r="AL75" s="219">
        <v>6.0000000000000001E-3</v>
      </c>
      <c r="AM75" s="217"/>
      <c r="AN75" s="193">
        <f t="shared" si="10"/>
        <v>0</v>
      </c>
      <c r="AO75" s="193">
        <f t="shared" si="10"/>
        <v>0</v>
      </c>
      <c r="AP75" s="193">
        <f t="shared" si="10"/>
        <v>0</v>
      </c>
      <c r="AQ75" s="193">
        <f t="shared" si="10"/>
        <v>0</v>
      </c>
      <c r="AR75" s="193">
        <f t="shared" si="11"/>
        <v>0</v>
      </c>
      <c r="AT75" s="193" t="str">
        <f t="shared" si="12"/>
        <v>Verde</v>
      </c>
      <c r="AU75" s="193" t="str">
        <f t="shared" si="12"/>
        <v/>
      </c>
      <c r="AV75" s="193" t="str">
        <f t="shared" si="12"/>
        <v/>
      </c>
      <c r="AW75" s="193" t="str">
        <f t="shared" si="12"/>
        <v/>
      </c>
    </row>
    <row r="76" spans="10:49" ht="48" x14ac:dyDescent="0.35">
      <c r="J76" s="222" t="s">
        <v>1103</v>
      </c>
      <c r="K76" s="223" t="s">
        <v>140</v>
      </c>
      <c r="L76" s="223" t="s">
        <v>43</v>
      </c>
      <c r="M76" s="223" t="s">
        <v>141</v>
      </c>
      <c r="N76" s="223" t="s">
        <v>142</v>
      </c>
      <c r="O76" s="224"/>
      <c r="P76" s="224"/>
      <c r="Q76" s="224" t="s">
        <v>307</v>
      </c>
      <c r="R76" s="224" t="s">
        <v>307</v>
      </c>
      <c r="S76" s="225">
        <v>0.02</v>
      </c>
      <c r="U76" s="193">
        <f t="shared" si="7"/>
        <v>2</v>
      </c>
      <c r="V76" s="153">
        <f>IF(VLOOKUP($N76,'Resumen Items'!$E:$AP,27,0)="",VLOOKUP($N76,'Resumen Items'!$E:$AP,5,0),VLOOKUP($N76,'Resumen Items'!$E:$AP,27,0))</f>
        <v>3</v>
      </c>
      <c r="W76" s="153">
        <f>IF(VLOOKUP($N76,'Resumen Items'!$E:$AP,28,0)="",VLOOKUP($N76,'Resumen Items'!$E:$AP,6,0),VLOOKUP($N76,'Resumen Items'!$E:$AP,28,0))</f>
        <v>3</v>
      </c>
      <c r="X76" s="153">
        <f>IF(VLOOKUP($N76,'Resumen Items'!$E:$AP,29,0)="",VLOOKUP($N76,'Resumen Items'!$E:$AP,7,0),VLOOKUP($N76,'Resumen Items'!$E:$AP,29,0))</f>
        <v>2</v>
      </c>
      <c r="Y76" s="153">
        <f>IF(VLOOKUP($N76,'Resumen Items'!$E:$AP,30,0)="",VLOOKUP($N76,'Resumen Items'!$E:$AP,8,0),VLOOKUP($N76,'Resumen Items'!$E:$AP,30,0))</f>
        <v>3</v>
      </c>
      <c r="Z76" s="193">
        <f t="shared" si="13"/>
        <v>0</v>
      </c>
      <c r="AA76" s="193">
        <f t="shared" si="13"/>
        <v>0</v>
      </c>
      <c r="AB76" s="193">
        <f t="shared" si="13"/>
        <v>0</v>
      </c>
      <c r="AC76" s="193">
        <f t="shared" si="13"/>
        <v>1</v>
      </c>
      <c r="AD76" s="193">
        <f t="shared" si="9"/>
        <v>1</v>
      </c>
      <c r="AE76" s="217">
        <f>IF(VLOOKUP($N76,'Resumen Items'!$E:$AP,27,0)="",VLOOKUP($N76,'Resumen Items'!$E:$AP,4,0),VLOOKUP($N76,'Resumen Items'!$E:$AP,25,0))</f>
        <v>1.3999999999999999E-2</v>
      </c>
      <c r="AG76" s="218">
        <v>0</v>
      </c>
      <c r="AH76" s="218">
        <v>0</v>
      </c>
      <c r="AI76" s="218">
        <v>1</v>
      </c>
      <c r="AJ76" s="218">
        <v>1</v>
      </c>
      <c r="AK76" s="218">
        <v>2</v>
      </c>
      <c r="AL76" s="219">
        <v>0.02</v>
      </c>
      <c r="AM76" s="217"/>
      <c r="AN76" s="193">
        <f t="shared" si="10"/>
        <v>0</v>
      </c>
      <c r="AO76" s="193">
        <f t="shared" si="10"/>
        <v>0</v>
      </c>
      <c r="AP76" s="193">
        <f t="shared" si="10"/>
        <v>1</v>
      </c>
      <c r="AQ76" s="193">
        <f t="shared" si="10"/>
        <v>0</v>
      </c>
      <c r="AR76" s="193">
        <f t="shared" si="11"/>
        <v>1</v>
      </c>
      <c r="AT76" s="193" t="str">
        <f t="shared" si="12"/>
        <v>Amarelo</v>
      </c>
      <c r="AU76" s="193" t="str">
        <f t="shared" si="12"/>
        <v>Amarelo</v>
      </c>
      <c r="AV76" s="193" t="str">
        <f t="shared" si="12"/>
        <v>Laranja</v>
      </c>
      <c r="AW76" s="193" t="str">
        <f t="shared" si="12"/>
        <v>Verde</v>
      </c>
    </row>
    <row r="77" spans="10:49" ht="48" x14ac:dyDescent="0.35">
      <c r="J77" s="214" t="s">
        <v>1103</v>
      </c>
      <c r="K77" s="215" t="s">
        <v>140</v>
      </c>
      <c r="L77" s="215" t="s">
        <v>45</v>
      </c>
      <c r="M77" s="215" t="s">
        <v>141</v>
      </c>
      <c r="N77" s="215" t="s">
        <v>143</v>
      </c>
      <c r="O77" s="215"/>
      <c r="P77" s="215"/>
      <c r="Q77" s="215"/>
      <c r="R77" s="215" t="s">
        <v>307</v>
      </c>
      <c r="S77" s="216">
        <v>5.0000000000000001E-3</v>
      </c>
      <c r="U77" s="193">
        <f t="shared" si="7"/>
        <v>1</v>
      </c>
      <c r="V77" s="153">
        <f>IF(VLOOKUP($N77,'Resumen Items'!$E:$AP,27,0)="",VLOOKUP($N77,'Resumen Items'!$E:$AP,5,0),VLOOKUP($N77,'Resumen Items'!$E:$AP,27,0))</f>
        <v>3</v>
      </c>
      <c r="W77" s="153">
        <f>IF(VLOOKUP($N77,'Resumen Items'!$E:$AP,28,0)="",VLOOKUP($N77,'Resumen Items'!$E:$AP,6,0),VLOOKUP($N77,'Resumen Items'!$E:$AP,28,0))</f>
        <v>3</v>
      </c>
      <c r="X77" s="153">
        <f>IF(VLOOKUP($N77,'Resumen Items'!$E:$AP,29,0)="",VLOOKUP($N77,'Resumen Items'!$E:$AP,7,0),VLOOKUP($N77,'Resumen Items'!$E:$AP,29,0))</f>
        <v>3</v>
      </c>
      <c r="Y77" s="153">
        <f>IF(VLOOKUP($N77,'Resumen Items'!$E:$AP,30,0)="",VLOOKUP($N77,'Resumen Items'!$E:$AP,8,0),VLOOKUP($N77,'Resumen Items'!$E:$AP,30,0))</f>
        <v>2</v>
      </c>
      <c r="Z77" s="193">
        <f t="shared" si="13"/>
        <v>0</v>
      </c>
      <c r="AA77" s="193">
        <f t="shared" si="13"/>
        <v>0</v>
      </c>
      <c r="AB77" s="193">
        <f t="shared" si="13"/>
        <v>0</v>
      </c>
      <c r="AC77" s="193">
        <f t="shared" si="13"/>
        <v>0</v>
      </c>
      <c r="AD77" s="193">
        <f t="shared" si="9"/>
        <v>0</v>
      </c>
      <c r="AE77" s="217">
        <f>IF(VLOOKUP($N77,'Resumen Items'!$E:$AP,27,0)="",VLOOKUP($N77,'Resumen Items'!$E:$AP,4,0),VLOOKUP($N77,'Resumen Items'!$E:$AP,25,0))</f>
        <v>4.2500000000000003E-3</v>
      </c>
      <c r="AG77" s="218">
        <v>0</v>
      </c>
      <c r="AH77" s="218">
        <v>0</v>
      </c>
      <c r="AI77" s="218">
        <v>0</v>
      </c>
      <c r="AJ77" s="218">
        <v>0</v>
      </c>
      <c r="AK77" s="218">
        <v>0</v>
      </c>
      <c r="AL77" s="219">
        <v>4.2500000000000003E-3</v>
      </c>
      <c r="AM77" s="217"/>
      <c r="AN77" s="193">
        <f t="shared" si="10"/>
        <v>0</v>
      </c>
      <c r="AO77" s="193">
        <f t="shared" si="10"/>
        <v>0</v>
      </c>
      <c r="AP77" s="193">
        <f t="shared" si="10"/>
        <v>0</v>
      </c>
      <c r="AQ77" s="193">
        <f t="shared" si="10"/>
        <v>0</v>
      </c>
      <c r="AR77" s="193">
        <f t="shared" si="11"/>
        <v>0</v>
      </c>
      <c r="AT77" s="193" t="str">
        <f t="shared" si="12"/>
        <v>Amarelo</v>
      </c>
      <c r="AU77" s="193" t="str">
        <f t="shared" si="12"/>
        <v>Amarelo</v>
      </c>
      <c r="AV77" s="193" t="str">
        <f t="shared" si="12"/>
        <v>Amarelo</v>
      </c>
      <c r="AW77" s="193" t="str">
        <f t="shared" si="12"/>
        <v/>
      </c>
    </row>
    <row r="78" spans="10:49" ht="32" x14ac:dyDescent="0.35">
      <c r="J78" s="222" t="s">
        <v>1103</v>
      </c>
      <c r="K78" s="223" t="s">
        <v>140</v>
      </c>
      <c r="L78" s="223" t="s">
        <v>47</v>
      </c>
      <c r="M78" s="223" t="s">
        <v>144</v>
      </c>
      <c r="N78" s="223" t="s">
        <v>145</v>
      </c>
      <c r="O78" s="224"/>
      <c r="P78" s="224" t="s">
        <v>307</v>
      </c>
      <c r="Q78" s="224" t="s">
        <v>307</v>
      </c>
      <c r="R78" s="224" t="s">
        <v>307</v>
      </c>
      <c r="S78" s="225">
        <v>0.01</v>
      </c>
      <c r="U78" s="193">
        <f t="shared" si="7"/>
        <v>3</v>
      </c>
      <c r="V78" s="153">
        <f>IF(VLOOKUP($N78,'Resumen Items'!$E:$AP,27,0)="",VLOOKUP($N78,'Resumen Items'!$E:$AP,5,0),VLOOKUP($N78,'Resumen Items'!$E:$AP,27,0))</f>
        <v>3</v>
      </c>
      <c r="W78" s="153">
        <f>IF(VLOOKUP($N78,'Resumen Items'!$E:$AP,28,0)="",VLOOKUP($N78,'Resumen Items'!$E:$AP,6,0),VLOOKUP($N78,'Resumen Items'!$E:$AP,28,0))</f>
        <v>3</v>
      </c>
      <c r="X78" s="153">
        <f>IF(VLOOKUP($N78,'Resumen Items'!$E:$AP,29,0)="",VLOOKUP($N78,'Resumen Items'!$E:$AP,7,0),VLOOKUP($N78,'Resumen Items'!$E:$AP,29,0))</f>
        <v>3</v>
      </c>
      <c r="Y78" s="153" t="str">
        <f>IF(VLOOKUP($N78,'Resumen Items'!$E:$AP,30,0)="",VLOOKUP($N78,'Resumen Items'!$E:$AP,8,0),VLOOKUP($N78,'Resumen Items'!$E:$AP,30,0))</f>
        <v/>
      </c>
      <c r="Z78" s="193">
        <f t="shared" si="13"/>
        <v>0</v>
      </c>
      <c r="AA78" s="193">
        <f t="shared" si="13"/>
        <v>1</v>
      </c>
      <c r="AB78" s="193">
        <f t="shared" si="13"/>
        <v>1</v>
      </c>
      <c r="AC78" s="193">
        <f t="shared" si="13"/>
        <v>0</v>
      </c>
      <c r="AD78" s="193">
        <f t="shared" si="9"/>
        <v>2</v>
      </c>
      <c r="AE78" s="217">
        <f>IF(VLOOKUP($N78,'Resumen Items'!$E:$AP,27,0)="",VLOOKUP($N78,'Resumen Items'!$E:$AP,4,0),VLOOKUP($N78,'Resumen Items'!$E:$AP,25,0))</f>
        <v>8.5000000000000006E-3</v>
      </c>
      <c r="AG78" s="218">
        <v>0</v>
      </c>
      <c r="AH78" s="218">
        <v>1</v>
      </c>
      <c r="AI78" s="218">
        <v>1</v>
      </c>
      <c r="AJ78" s="218">
        <v>0</v>
      </c>
      <c r="AK78" s="218">
        <v>2</v>
      </c>
      <c r="AL78" s="219">
        <v>8.5000000000000006E-3</v>
      </c>
      <c r="AM78" s="217"/>
      <c r="AN78" s="193">
        <f t="shared" si="10"/>
        <v>0</v>
      </c>
      <c r="AO78" s="193">
        <f t="shared" si="10"/>
        <v>0</v>
      </c>
      <c r="AP78" s="193">
        <f t="shared" si="10"/>
        <v>0</v>
      </c>
      <c r="AQ78" s="193">
        <f t="shared" si="10"/>
        <v>0</v>
      </c>
      <c r="AR78" s="193">
        <f t="shared" si="11"/>
        <v>0</v>
      </c>
      <c r="AT78" s="193" t="str">
        <f t="shared" si="12"/>
        <v>Amarelo</v>
      </c>
      <c r="AU78" s="193" t="str">
        <f t="shared" si="12"/>
        <v>Verde</v>
      </c>
      <c r="AV78" s="193" t="str">
        <f t="shared" si="12"/>
        <v>Verde</v>
      </c>
      <c r="AW78" s="193" t="str">
        <f t="shared" si="12"/>
        <v/>
      </c>
    </row>
    <row r="79" spans="10:49" ht="32" x14ac:dyDescent="0.35">
      <c r="J79" s="214" t="s">
        <v>1103</v>
      </c>
      <c r="K79" s="215" t="s">
        <v>140</v>
      </c>
      <c r="L79" s="215" t="s">
        <v>49</v>
      </c>
      <c r="M79" s="215" t="s">
        <v>69</v>
      </c>
      <c r="N79" s="215" t="s">
        <v>146</v>
      </c>
      <c r="O79" s="215"/>
      <c r="P79" s="215"/>
      <c r="Q79" s="215" t="s">
        <v>307</v>
      </c>
      <c r="R79" s="215"/>
      <c r="S79" s="216">
        <v>0.01</v>
      </c>
      <c r="U79" s="193">
        <f t="shared" si="7"/>
        <v>1</v>
      </c>
      <c r="V79" s="153">
        <f>IF(VLOOKUP($N79,'Resumen Items'!$E:$AP,27,0)="",VLOOKUP($N79,'Resumen Items'!$E:$AP,5,0),VLOOKUP($N79,'Resumen Items'!$E:$AP,27,0))</f>
        <v>3</v>
      </c>
      <c r="W79" s="153">
        <f>IF(VLOOKUP($N79,'Resumen Items'!$E:$AP,28,0)="",VLOOKUP($N79,'Resumen Items'!$E:$AP,6,0),VLOOKUP($N79,'Resumen Items'!$E:$AP,28,0))</f>
        <v>3</v>
      </c>
      <c r="X79" s="153">
        <f>IF(VLOOKUP($N79,'Resumen Items'!$E:$AP,29,0)="",VLOOKUP($N79,'Resumen Items'!$E:$AP,7,0),VLOOKUP($N79,'Resumen Items'!$E:$AP,29,0))</f>
        <v>3</v>
      </c>
      <c r="Y79" s="153" t="str">
        <f>IF(VLOOKUP($N79,'Resumen Items'!$E:$AP,30,0)="",VLOOKUP($N79,'Resumen Items'!$E:$AP,8,0),VLOOKUP($N79,'Resumen Items'!$E:$AP,30,0))</f>
        <v/>
      </c>
      <c r="Z79" s="193">
        <f t="shared" si="13"/>
        <v>0</v>
      </c>
      <c r="AA79" s="193">
        <f t="shared" si="13"/>
        <v>0</v>
      </c>
      <c r="AB79" s="193">
        <f t="shared" si="13"/>
        <v>1</v>
      </c>
      <c r="AC79" s="193">
        <f t="shared" si="13"/>
        <v>0</v>
      </c>
      <c r="AD79" s="193">
        <f t="shared" si="9"/>
        <v>1</v>
      </c>
      <c r="AE79" s="217">
        <f>IF(VLOOKUP($N79,'Resumen Items'!$E:$AP,27,0)="",VLOOKUP($N79,'Resumen Items'!$E:$AP,4,0),VLOOKUP($N79,'Resumen Items'!$E:$AP,25,0))</f>
        <v>8.5000000000000006E-3</v>
      </c>
      <c r="AG79" s="218">
        <v>0</v>
      </c>
      <c r="AH79" s="218">
        <v>0</v>
      </c>
      <c r="AI79" s="218">
        <v>1</v>
      </c>
      <c r="AJ79" s="218">
        <v>0</v>
      </c>
      <c r="AK79" s="218">
        <v>1</v>
      </c>
      <c r="AL79" s="219">
        <v>8.5000000000000006E-3</v>
      </c>
      <c r="AM79" s="217"/>
      <c r="AN79" s="193">
        <f t="shared" si="10"/>
        <v>0</v>
      </c>
      <c r="AO79" s="193">
        <f t="shared" si="10"/>
        <v>0</v>
      </c>
      <c r="AP79" s="193">
        <f t="shared" si="10"/>
        <v>0</v>
      </c>
      <c r="AQ79" s="193">
        <f t="shared" si="10"/>
        <v>0</v>
      </c>
      <c r="AR79" s="193">
        <f t="shared" si="11"/>
        <v>0</v>
      </c>
      <c r="AT79" s="193" t="str">
        <f t="shared" si="12"/>
        <v>Amarelo</v>
      </c>
      <c r="AU79" s="193" t="str">
        <f t="shared" si="12"/>
        <v>Amarelo</v>
      </c>
      <c r="AV79" s="193" t="str">
        <f t="shared" si="12"/>
        <v>Verde</v>
      </c>
      <c r="AW79" s="193" t="str">
        <f t="shared" si="12"/>
        <v/>
      </c>
    </row>
    <row r="80" spans="10:49" ht="32" x14ac:dyDescent="0.35">
      <c r="J80" s="222" t="s">
        <v>1103</v>
      </c>
      <c r="K80" s="223" t="s">
        <v>140</v>
      </c>
      <c r="L80" s="223" t="s">
        <v>52</v>
      </c>
      <c r="M80" s="223" t="s">
        <v>147</v>
      </c>
      <c r="N80" s="223" t="s">
        <v>148</v>
      </c>
      <c r="O80" s="224"/>
      <c r="P80" s="224"/>
      <c r="Q80" s="224"/>
      <c r="R80" s="224"/>
      <c r="S80" s="225">
        <v>0.01</v>
      </c>
      <c r="U80" s="193">
        <f t="shared" si="7"/>
        <v>0</v>
      </c>
      <c r="V80" s="153">
        <f>IF(VLOOKUP($N80,'Resumen Items'!$E:$AP,27,0)="",VLOOKUP($N80,'Resumen Items'!$E:$AP,5,0),VLOOKUP($N80,'Resumen Items'!$E:$AP,27,0))</f>
        <v>3</v>
      </c>
      <c r="W80" s="153">
        <f>IF(VLOOKUP($N80,'Resumen Items'!$E:$AP,28,0)="",VLOOKUP($N80,'Resumen Items'!$E:$AP,6,0),VLOOKUP($N80,'Resumen Items'!$E:$AP,28,0))</f>
        <v>3</v>
      </c>
      <c r="X80" s="153">
        <f>IF(VLOOKUP($N80,'Resumen Items'!$E:$AP,29,0)="",VLOOKUP($N80,'Resumen Items'!$E:$AP,7,0),VLOOKUP($N80,'Resumen Items'!$E:$AP,29,0))</f>
        <v>3</v>
      </c>
      <c r="Y80" s="153">
        <f>IF(VLOOKUP($N80,'Resumen Items'!$E:$AP,30,0)="",VLOOKUP($N80,'Resumen Items'!$E:$AP,8,0),VLOOKUP($N80,'Resumen Items'!$E:$AP,30,0))</f>
        <v>3</v>
      </c>
      <c r="Z80" s="193">
        <f t="shared" si="13"/>
        <v>0</v>
      </c>
      <c r="AA80" s="193">
        <f t="shared" si="13"/>
        <v>0</v>
      </c>
      <c r="AB80" s="193">
        <f t="shared" si="13"/>
        <v>0</v>
      </c>
      <c r="AC80" s="193">
        <f t="shared" si="13"/>
        <v>0</v>
      </c>
      <c r="AD80" s="193">
        <f t="shared" si="9"/>
        <v>0</v>
      </c>
      <c r="AE80" s="217">
        <f>IF(VLOOKUP($N80,'Resumen Items'!$E:$AP,27,0)="",VLOOKUP($N80,'Resumen Items'!$E:$AP,4,0),VLOOKUP($N80,'Resumen Items'!$E:$AP,25,0))</f>
        <v>5.0000000000000001E-3</v>
      </c>
      <c r="AG80" s="218">
        <v>0</v>
      </c>
      <c r="AH80" s="218">
        <v>0</v>
      </c>
      <c r="AI80" s="218">
        <v>0</v>
      </c>
      <c r="AJ80" s="218">
        <v>0</v>
      </c>
      <c r="AK80" s="218">
        <v>0</v>
      </c>
      <c r="AL80" s="219">
        <v>5.0000000000000001E-3</v>
      </c>
      <c r="AM80" s="217"/>
      <c r="AN80" s="193">
        <f t="shared" si="10"/>
        <v>0</v>
      </c>
      <c r="AO80" s="193">
        <f t="shared" si="10"/>
        <v>0</v>
      </c>
      <c r="AP80" s="193">
        <f t="shared" si="10"/>
        <v>0</v>
      </c>
      <c r="AQ80" s="193">
        <f t="shared" si="10"/>
        <v>0</v>
      </c>
      <c r="AR80" s="193">
        <f t="shared" si="11"/>
        <v>0</v>
      </c>
      <c r="AT80" s="193" t="str">
        <f t="shared" si="12"/>
        <v>Amarelo</v>
      </c>
      <c r="AU80" s="193" t="str">
        <f t="shared" si="12"/>
        <v>Amarelo</v>
      </c>
      <c r="AV80" s="193" t="str">
        <f t="shared" si="12"/>
        <v>Amarelo</v>
      </c>
      <c r="AW80" s="193" t="str">
        <f t="shared" si="12"/>
        <v>Amarelo</v>
      </c>
    </row>
  </sheetData>
  <mergeCells count="4">
    <mergeCell ref="V15:Y15"/>
    <mergeCell ref="Z15:AD15"/>
    <mergeCell ref="AG15:AK15"/>
    <mergeCell ref="AT15:AW15"/>
  </mergeCells>
  <conditionalFormatting sqref="O17:R80">
    <cfRule type="expression" dxfId="1060" priority="1">
      <formula>AT17="Verde"</formula>
    </cfRule>
    <cfRule type="expression" dxfId="1059" priority="2">
      <formula>AT17="Amarelo"</formula>
    </cfRule>
    <cfRule type="expression" dxfId="1058" priority="3">
      <formula>AT17="Laranja"</formula>
    </cfRule>
  </conditionalFormatting>
  <conditionalFormatting sqref="V17:Y80">
    <cfRule type="iconSet" priority="4">
      <iconSet showValue="0">
        <cfvo type="percent" val="0"/>
        <cfvo type="num" val="2"/>
        <cfvo type="num" val="3"/>
      </iconSet>
    </cfRule>
  </conditionalFormatting>
  <pageMargins left="0.511811024" right="0.511811024" top="0.78740157499999996" bottom="0.78740157499999996" header="0.31496062000000002" footer="0.31496062000000002"/>
  <pageSetup paperSize="9" orientation="portrait" r:id="rId1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D21697F-FDC3-46CD-8222-0C81D4DDDE35}">
  <dimension ref="A1:AD38"/>
  <sheetViews>
    <sheetView showGridLines="0" zoomScale="50" zoomScaleNormal="50" workbookViewId="0">
      <selection activeCell="D2" sqref="D2:AC2"/>
    </sheetView>
  </sheetViews>
  <sheetFormatPr defaultColWidth="0" defaultRowHeight="15" customHeight="1" zeroHeight="1" x14ac:dyDescent="0.35"/>
  <cols>
    <col min="1" max="2" width="9.1796875" customWidth="1"/>
    <col min="3" max="3" width="41.453125" customWidth="1"/>
    <col min="4" max="29" width="9.1796875" customWidth="1"/>
    <col min="30" max="30" width="5.81640625" customWidth="1"/>
    <col min="31" max="16384" width="9.1796875" hidden="1"/>
  </cols>
  <sheetData>
    <row r="1" spans="1:30" ht="44" x14ac:dyDescent="0.5">
      <c r="A1" s="11"/>
      <c r="B1" s="11"/>
      <c r="C1" s="79" t="s">
        <v>0</v>
      </c>
      <c r="D1" s="11"/>
      <c r="E1" s="11"/>
      <c r="F1" s="11"/>
      <c r="G1" s="11"/>
      <c r="H1" s="11"/>
      <c r="I1" s="11"/>
      <c r="J1" s="11"/>
      <c r="K1" s="11"/>
      <c r="L1" s="11"/>
      <c r="M1" s="11"/>
      <c r="N1" s="11"/>
      <c r="O1" s="11"/>
      <c r="P1" s="11"/>
      <c r="Q1" s="11"/>
      <c r="R1" s="11"/>
      <c r="S1" s="11"/>
      <c r="T1" s="11"/>
      <c r="U1" s="11"/>
      <c r="V1" s="11"/>
      <c r="W1" s="11"/>
      <c r="X1" s="11"/>
      <c r="Y1" s="11"/>
      <c r="Z1" s="11"/>
      <c r="AA1" s="11"/>
      <c r="AB1" s="11"/>
      <c r="AC1" s="11"/>
      <c r="AD1" s="1"/>
    </row>
    <row r="2" spans="1:30" ht="44" x14ac:dyDescent="0.35">
      <c r="A2" s="10"/>
      <c r="B2" s="10"/>
      <c r="C2" s="80" t="s">
        <v>1</v>
      </c>
      <c r="D2" s="262" t="s">
        <v>150</v>
      </c>
      <c r="E2" s="262"/>
      <c r="F2" s="262"/>
      <c r="G2" s="262"/>
      <c r="H2" s="262"/>
      <c r="I2" s="262"/>
      <c r="J2" s="262"/>
      <c r="K2" s="262"/>
      <c r="L2" s="262"/>
      <c r="M2" s="262"/>
      <c r="N2" s="262"/>
      <c r="O2" s="262"/>
      <c r="P2" s="262"/>
      <c r="Q2" s="262"/>
      <c r="R2" s="262"/>
      <c r="S2" s="262"/>
      <c r="T2" s="262"/>
      <c r="U2" s="262"/>
      <c r="V2" s="262"/>
      <c r="W2" s="262"/>
      <c r="X2" s="262"/>
      <c r="Y2" s="262"/>
      <c r="Z2" s="262"/>
      <c r="AA2" s="262"/>
      <c r="AB2" s="262"/>
      <c r="AC2" s="262"/>
      <c r="AD2" s="1"/>
    </row>
    <row r="3" spans="1:30" ht="14.5" x14ac:dyDescent="0.35">
      <c r="A3" s="1"/>
      <c r="B3" s="1"/>
      <c r="C3" s="1"/>
      <c r="D3" s="1"/>
      <c r="E3" s="1"/>
      <c r="F3" s="1"/>
      <c r="G3" s="1"/>
      <c r="H3" s="1"/>
      <c r="I3" s="1"/>
      <c r="J3" s="1"/>
      <c r="K3" s="1"/>
      <c r="L3" s="1"/>
      <c r="M3" s="1"/>
      <c r="N3" s="1"/>
      <c r="O3" s="1"/>
      <c r="P3" s="1"/>
      <c r="Q3" s="1"/>
      <c r="R3" s="1"/>
      <c r="S3" s="1"/>
      <c r="T3" s="1"/>
      <c r="U3" s="1"/>
      <c r="V3" s="1"/>
      <c r="W3" s="1"/>
      <c r="X3" s="1"/>
      <c r="Y3" s="1"/>
      <c r="Z3" s="1"/>
      <c r="AA3" s="1"/>
      <c r="AB3" s="1"/>
      <c r="AC3" s="1"/>
      <c r="AD3" s="1"/>
    </row>
    <row r="4" spans="1:30" ht="14.5" x14ac:dyDescent="0.35">
      <c r="A4" s="1"/>
      <c r="B4" s="1"/>
      <c r="C4" s="1"/>
      <c r="D4" s="1"/>
      <c r="E4" s="1"/>
      <c r="F4" s="1"/>
      <c r="G4" s="1"/>
      <c r="H4" s="1"/>
      <c r="I4" s="1"/>
      <c r="J4" s="1"/>
      <c r="K4" s="1"/>
      <c r="L4" s="1"/>
      <c r="M4" s="1"/>
      <c r="N4" s="1"/>
      <c r="O4" s="1"/>
      <c r="P4" s="1"/>
      <c r="Q4" s="1"/>
      <c r="R4" s="1"/>
      <c r="S4" s="1"/>
      <c r="T4" s="1"/>
      <c r="U4" s="1"/>
      <c r="V4" s="1"/>
      <c r="W4" s="1"/>
      <c r="X4" s="1"/>
      <c r="Y4" s="1"/>
      <c r="Z4" s="1"/>
      <c r="AA4" s="1"/>
      <c r="AB4" s="1"/>
      <c r="AC4" s="1"/>
      <c r="AD4" s="1"/>
    </row>
    <row r="5" spans="1:30" ht="14.5" x14ac:dyDescent="0.35">
      <c r="A5" s="1"/>
      <c r="B5" s="1"/>
      <c r="C5" s="1"/>
      <c r="D5" s="1"/>
      <c r="E5" s="1"/>
      <c r="F5" s="1"/>
      <c r="G5" s="1"/>
      <c r="H5" s="1"/>
      <c r="I5" s="1"/>
      <c r="J5" s="1"/>
      <c r="K5" s="1"/>
      <c r="L5" s="1"/>
      <c r="M5" s="1"/>
      <c r="N5" s="1"/>
      <c r="O5" s="1"/>
      <c r="P5" s="1"/>
      <c r="Q5" s="1"/>
      <c r="R5" s="1"/>
      <c r="S5" s="1"/>
      <c r="T5" s="1"/>
      <c r="U5" s="1"/>
      <c r="V5" s="1"/>
      <c r="W5" s="1"/>
      <c r="X5" s="1"/>
      <c r="Y5" s="1"/>
      <c r="Z5" s="1"/>
      <c r="AA5" s="1"/>
      <c r="AB5" s="1"/>
      <c r="AC5" s="1"/>
      <c r="AD5" s="1"/>
    </row>
    <row r="6" spans="1:30" ht="14.5" x14ac:dyDescent="0.35">
      <c r="A6" s="1"/>
      <c r="B6" s="1"/>
      <c r="C6" s="1"/>
      <c r="D6" s="1"/>
      <c r="E6" s="1"/>
      <c r="F6" s="1"/>
      <c r="G6" s="1"/>
      <c r="H6" s="1"/>
      <c r="I6" s="1"/>
      <c r="J6" s="1"/>
      <c r="K6" s="1"/>
      <c r="L6" s="1"/>
      <c r="M6" s="1"/>
      <c r="N6" s="1"/>
      <c r="O6" s="1"/>
      <c r="P6" s="1"/>
      <c r="Q6" s="1"/>
      <c r="R6" s="1"/>
      <c r="S6" s="1"/>
      <c r="T6" s="1"/>
      <c r="U6" s="1"/>
      <c r="V6" s="1"/>
      <c r="W6" s="1"/>
      <c r="X6" s="1"/>
      <c r="Y6" s="1"/>
      <c r="Z6" s="1"/>
      <c r="AA6" s="1"/>
      <c r="AB6" s="1"/>
      <c r="AC6" s="1"/>
      <c r="AD6" s="1"/>
    </row>
    <row r="7" spans="1:30" ht="14.5" x14ac:dyDescent="0.35">
      <c r="A7" s="1"/>
      <c r="B7" s="1"/>
      <c r="C7" s="1"/>
      <c r="D7" s="1"/>
      <c r="E7" s="1"/>
      <c r="F7" s="1"/>
      <c r="G7" s="1"/>
      <c r="H7" s="1"/>
      <c r="I7" s="1"/>
      <c r="J7" s="1"/>
      <c r="K7" s="1"/>
      <c r="L7" s="1"/>
      <c r="M7" s="1"/>
      <c r="N7" s="1"/>
      <c r="O7" s="1"/>
      <c r="P7" s="1"/>
      <c r="Q7" s="1"/>
      <c r="R7" s="1"/>
      <c r="S7" s="1"/>
      <c r="T7" s="1"/>
      <c r="U7" s="1"/>
      <c r="V7" s="1"/>
      <c r="W7" s="1"/>
      <c r="X7" s="1"/>
      <c r="Y7" s="1"/>
      <c r="Z7" s="1"/>
      <c r="AA7" s="1"/>
      <c r="AB7" s="1"/>
      <c r="AC7" s="1"/>
      <c r="AD7" s="1"/>
    </row>
    <row r="8" spans="1:30" ht="14.5" x14ac:dyDescent="0.35">
      <c r="A8" s="1"/>
      <c r="B8" s="1"/>
      <c r="C8" s="1"/>
      <c r="D8" s="1"/>
      <c r="E8" s="1"/>
      <c r="F8" s="1"/>
      <c r="G8" s="1"/>
      <c r="H8" s="1"/>
      <c r="I8" s="1"/>
      <c r="J8" s="1"/>
      <c r="K8" s="1"/>
      <c r="L8" s="1"/>
      <c r="M8" s="1"/>
      <c r="N8" s="1"/>
      <c r="O8" s="1"/>
      <c r="P8" s="1"/>
      <c r="Q8" s="1"/>
      <c r="R8" s="1"/>
      <c r="S8" s="1"/>
      <c r="T8" s="1"/>
      <c r="U8" s="1"/>
      <c r="V8" s="1"/>
      <c r="W8" s="1"/>
      <c r="X8" s="1"/>
      <c r="Y8" s="1"/>
      <c r="Z8" s="1"/>
      <c r="AA8" s="1"/>
      <c r="AB8" s="1"/>
      <c r="AC8" s="1"/>
      <c r="AD8" s="1"/>
    </row>
    <row r="9" spans="1:30" ht="14.5" x14ac:dyDescent="0.35">
      <c r="A9" s="1"/>
      <c r="B9" s="1"/>
      <c r="C9" s="1"/>
      <c r="D9" s="1"/>
      <c r="E9" s="1"/>
      <c r="F9" s="1"/>
      <c r="G9" s="1"/>
      <c r="H9" s="1"/>
      <c r="I9" s="1"/>
      <c r="J9" s="1"/>
      <c r="K9" s="1"/>
      <c r="L9" s="1"/>
      <c r="M9" s="1"/>
      <c r="N9" s="1"/>
      <c r="O9" s="1"/>
      <c r="P9" s="1"/>
      <c r="Q9" s="1"/>
      <c r="R9" s="1"/>
      <c r="S9" s="1"/>
      <c r="T9" s="1"/>
      <c r="U9" s="1"/>
      <c r="V9" s="1"/>
      <c r="W9" s="1"/>
      <c r="X9" s="1"/>
      <c r="Y9" s="1"/>
      <c r="Z9" s="1"/>
      <c r="AA9" s="1"/>
      <c r="AB9" s="1"/>
      <c r="AC9" s="1"/>
      <c r="AD9" s="1"/>
    </row>
    <row r="10" spans="1:30" ht="14.5" x14ac:dyDescent="0.35">
      <c r="A10" s="1"/>
      <c r="B10" s="1"/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  <c r="P10" s="1"/>
      <c r="Q10" s="1"/>
      <c r="R10" s="1"/>
      <c r="S10" s="1"/>
      <c r="T10" s="1"/>
      <c r="U10" s="1"/>
      <c r="V10" s="1"/>
      <c r="W10" s="1"/>
      <c r="X10" s="1"/>
      <c r="Y10" s="1"/>
      <c r="Z10" s="1"/>
      <c r="AA10" s="1"/>
      <c r="AB10" s="1"/>
      <c r="AC10" s="1"/>
      <c r="AD10" s="1"/>
    </row>
    <row r="11" spans="1:30" ht="14.5" x14ac:dyDescent="0.35">
      <c r="A11" s="1"/>
      <c r="B11" s="1"/>
      <c r="C11" s="1"/>
      <c r="D11" s="1"/>
      <c r="E11" s="1"/>
      <c r="F11" s="1"/>
      <c r="G11" s="1"/>
      <c r="H11" s="1"/>
      <c r="I11" s="1"/>
      <c r="J11" s="1"/>
      <c r="K11" s="1"/>
      <c r="L11" s="1"/>
      <c r="M11" s="1"/>
      <c r="N11" s="1"/>
      <c r="O11" s="1"/>
      <c r="P11" s="1"/>
      <c r="Q11" s="1"/>
      <c r="R11" s="1"/>
      <c r="S11" s="1"/>
      <c r="T11" s="1"/>
      <c r="U11" s="1"/>
      <c r="V11" s="1"/>
      <c r="W11" s="1"/>
      <c r="X11" s="1"/>
      <c r="Y11" s="1"/>
      <c r="Z11" s="1"/>
      <c r="AA11" s="1"/>
      <c r="AB11" s="1"/>
      <c r="AC11" s="1"/>
      <c r="AD11" s="1"/>
    </row>
    <row r="12" spans="1:30" ht="14.5" x14ac:dyDescent="0.35">
      <c r="A12" s="1"/>
      <c r="B12" s="1"/>
      <c r="C12" s="1"/>
      <c r="D12" s="1"/>
      <c r="E12" s="1"/>
      <c r="F12" s="1"/>
      <c r="G12" s="1"/>
      <c r="H12" s="1"/>
      <c r="I12" s="1"/>
      <c r="J12" s="1"/>
      <c r="K12" s="1"/>
      <c r="L12" s="1"/>
      <c r="M12" s="1"/>
      <c r="N12" s="1"/>
      <c r="O12" s="1"/>
      <c r="P12" s="1"/>
      <c r="Q12" s="1"/>
      <c r="R12" s="1"/>
      <c r="S12" s="1"/>
      <c r="T12" s="1"/>
      <c r="U12" s="1"/>
      <c r="V12" s="1"/>
      <c r="W12" s="1"/>
      <c r="X12" s="1"/>
      <c r="Y12" s="1"/>
      <c r="Z12" s="1"/>
      <c r="AA12" s="1"/>
      <c r="AB12" s="1"/>
      <c r="AC12" s="1"/>
      <c r="AD12" s="1"/>
    </row>
    <row r="13" spans="1:30" ht="14.5" x14ac:dyDescent="0.35">
      <c r="A13" s="1"/>
      <c r="B13" s="1"/>
      <c r="C13" s="1"/>
      <c r="D13" s="1"/>
      <c r="E13" s="1"/>
      <c r="F13" s="1"/>
      <c r="G13" s="1"/>
      <c r="H13" s="1"/>
      <c r="I13" s="1"/>
      <c r="J13" s="1"/>
      <c r="K13" s="1"/>
      <c r="L13" s="1"/>
      <c r="M13" s="1"/>
      <c r="N13" s="1"/>
      <c r="O13" s="1"/>
      <c r="P13" s="1"/>
      <c r="Q13" s="1"/>
      <c r="R13" s="1"/>
      <c r="S13" s="1"/>
      <c r="T13" s="1"/>
      <c r="U13" s="1"/>
      <c r="V13" s="1"/>
      <c r="W13" s="1"/>
      <c r="X13" s="1"/>
      <c r="Y13" s="1"/>
      <c r="Z13" s="1"/>
      <c r="AA13" s="1"/>
      <c r="AB13" s="1"/>
      <c r="AC13" s="1"/>
      <c r="AD13" s="1"/>
    </row>
    <row r="14" spans="1:30" ht="14.5" x14ac:dyDescent="0.35">
      <c r="A14" s="1"/>
      <c r="B14" s="1"/>
      <c r="C14" s="1"/>
      <c r="D14" s="1"/>
      <c r="E14" s="1"/>
      <c r="F14" s="1"/>
      <c r="G14" s="1"/>
      <c r="H14" s="1"/>
      <c r="I14" s="1"/>
      <c r="J14" s="1"/>
      <c r="K14" s="1"/>
      <c r="L14" s="1"/>
      <c r="M14" s="1"/>
      <c r="N14" s="1"/>
      <c r="O14" s="1"/>
      <c r="P14" s="1"/>
      <c r="Q14" s="1"/>
      <c r="R14" s="1"/>
      <c r="S14" s="1"/>
      <c r="T14" s="1"/>
      <c r="U14" s="1"/>
      <c r="V14" s="1"/>
      <c r="W14" s="1"/>
      <c r="X14" s="1"/>
      <c r="Y14" s="1"/>
      <c r="Z14" s="1"/>
      <c r="AA14" s="1"/>
      <c r="AB14" s="1"/>
      <c r="AC14" s="1"/>
      <c r="AD14" s="1"/>
    </row>
    <row r="15" spans="1:30" ht="14.5" x14ac:dyDescent="0.35">
      <c r="A15" s="1"/>
      <c r="B15" s="1"/>
      <c r="C15" s="1"/>
      <c r="D15" s="1"/>
      <c r="E15" s="1"/>
      <c r="F15" s="1"/>
      <c r="G15" s="1"/>
      <c r="H15" s="1"/>
      <c r="I15" s="1"/>
      <c r="J15" s="1"/>
      <c r="K15" s="1"/>
      <c r="L15" s="1"/>
      <c r="M15" s="1"/>
      <c r="N15" s="1"/>
      <c r="O15" s="1"/>
      <c r="P15" s="1"/>
      <c r="Q15" s="1"/>
      <c r="R15" s="1"/>
      <c r="S15" s="1"/>
      <c r="T15" s="1"/>
      <c r="U15" s="1"/>
      <c r="V15" s="1"/>
      <c r="W15" s="1"/>
      <c r="X15" s="1"/>
      <c r="Y15" s="1"/>
      <c r="Z15" s="1"/>
      <c r="AA15" s="1"/>
      <c r="AB15" s="1"/>
      <c r="AC15" s="1"/>
      <c r="AD15" s="1"/>
    </row>
    <row r="16" spans="1:30" ht="14.5" x14ac:dyDescent="0.35">
      <c r="A16" s="1"/>
      <c r="B16" s="1"/>
      <c r="C16" s="1"/>
      <c r="D16" s="1"/>
      <c r="E16" s="1"/>
      <c r="F16" s="1"/>
      <c r="G16" s="1"/>
      <c r="H16" s="1"/>
      <c r="I16" s="1"/>
      <c r="J16" s="1"/>
      <c r="K16" s="1"/>
      <c r="L16" s="1"/>
      <c r="M16" s="1"/>
      <c r="N16" s="1"/>
      <c r="O16" s="1"/>
      <c r="P16" s="1"/>
      <c r="Q16" s="1"/>
      <c r="R16" s="1"/>
      <c r="S16" s="1"/>
      <c r="T16" s="1"/>
      <c r="U16" s="1"/>
      <c r="V16" s="1"/>
      <c r="W16" s="1"/>
      <c r="X16" s="1"/>
      <c r="Y16" s="1"/>
      <c r="Z16" s="1"/>
      <c r="AA16" s="1"/>
      <c r="AB16" s="1"/>
      <c r="AC16" s="1"/>
      <c r="AD16" s="1"/>
    </row>
    <row r="17" spans="1:30" ht="14.5" x14ac:dyDescent="0.35">
      <c r="A17" s="1"/>
      <c r="B17" s="1"/>
      <c r="C17" s="1"/>
      <c r="D17" s="1"/>
      <c r="E17" s="1"/>
      <c r="F17" s="1"/>
      <c r="G17" s="1"/>
      <c r="H17" s="1"/>
      <c r="I17" s="1"/>
      <c r="J17" s="1"/>
      <c r="K17" s="1"/>
      <c r="L17" s="1"/>
      <c r="M17" s="1"/>
      <c r="N17" s="1"/>
      <c r="O17" s="1"/>
      <c r="P17" s="1"/>
      <c r="Q17" s="1"/>
      <c r="R17" s="1"/>
      <c r="S17" s="1"/>
      <c r="T17" s="1"/>
      <c r="U17" s="1"/>
      <c r="V17" s="1"/>
      <c r="W17" s="1"/>
      <c r="X17" s="1"/>
      <c r="Y17" s="1"/>
      <c r="Z17" s="1"/>
      <c r="AA17" s="1"/>
      <c r="AB17" s="1"/>
      <c r="AC17" s="1"/>
      <c r="AD17" s="1"/>
    </row>
    <row r="18" spans="1:30" ht="14.5" x14ac:dyDescent="0.35">
      <c r="A18" s="1"/>
      <c r="B18" s="1"/>
      <c r="C18" s="1"/>
      <c r="D18" s="1"/>
      <c r="E18" s="1"/>
      <c r="F18" s="1"/>
      <c r="G18" s="1"/>
      <c r="H18" s="1"/>
      <c r="I18" s="1"/>
      <c r="J18" s="1"/>
      <c r="K18" s="1"/>
      <c r="L18" s="1"/>
      <c r="M18" s="1"/>
      <c r="N18" s="1"/>
      <c r="O18" s="1"/>
      <c r="P18" s="1"/>
      <c r="Q18" s="1"/>
      <c r="R18" s="1"/>
      <c r="S18" s="1"/>
      <c r="T18" s="1"/>
      <c r="U18" s="1"/>
      <c r="V18" s="1"/>
      <c r="W18" s="1"/>
      <c r="X18" s="1"/>
      <c r="Y18" s="1"/>
      <c r="Z18" s="1"/>
      <c r="AA18" s="1"/>
      <c r="AB18" s="1"/>
      <c r="AC18" s="1"/>
      <c r="AD18" s="1"/>
    </row>
    <row r="19" spans="1:30" ht="14.5" x14ac:dyDescent="0.35">
      <c r="A19" s="1"/>
      <c r="B19" s="1"/>
      <c r="C19" s="1"/>
      <c r="D19" s="1"/>
      <c r="E19" s="1"/>
      <c r="F19" s="1"/>
      <c r="G19" s="1"/>
      <c r="H19" s="1"/>
      <c r="I19" s="1"/>
      <c r="J19" s="1"/>
      <c r="K19" s="1"/>
      <c r="L19" s="1"/>
      <c r="M19" s="1"/>
      <c r="N19" s="1"/>
      <c r="O19" s="1"/>
      <c r="P19" s="1"/>
      <c r="Q19" s="1"/>
      <c r="R19" s="1"/>
      <c r="S19" s="1"/>
      <c r="T19" s="1"/>
      <c r="U19" s="1"/>
      <c r="V19" s="1"/>
      <c r="W19" s="1"/>
      <c r="X19" s="1"/>
      <c r="Y19" s="1"/>
      <c r="Z19" s="1"/>
      <c r="AA19" s="1"/>
      <c r="AB19" s="1"/>
      <c r="AC19" s="1"/>
      <c r="AD19" s="1"/>
    </row>
    <row r="20" spans="1:30" ht="14.5" x14ac:dyDescent="0.35">
      <c r="A20" s="1"/>
      <c r="B20" s="1"/>
      <c r="C20" s="1"/>
      <c r="D20" s="1"/>
      <c r="E20" s="1"/>
      <c r="F20" s="1"/>
      <c r="G20" s="1"/>
      <c r="H20" s="1"/>
      <c r="I20" s="1"/>
      <c r="J20" s="1"/>
      <c r="K20" s="1"/>
      <c r="L20" s="1"/>
      <c r="M20" s="1"/>
      <c r="N20" s="1"/>
      <c r="O20" s="1"/>
      <c r="P20" s="1"/>
      <c r="Q20" s="1"/>
      <c r="R20" s="1"/>
      <c r="S20" s="1"/>
      <c r="T20" s="1"/>
      <c r="U20" s="1"/>
      <c r="V20" s="1"/>
      <c r="W20" s="1"/>
      <c r="X20" s="1"/>
      <c r="Y20" s="1"/>
      <c r="Z20" s="1"/>
      <c r="AA20" s="1"/>
      <c r="AB20" s="1"/>
      <c r="AC20" s="1"/>
      <c r="AD20" s="1"/>
    </row>
    <row r="21" spans="1:30" ht="14.5" x14ac:dyDescent="0.35">
      <c r="A21" s="1"/>
      <c r="B21" s="1"/>
      <c r="C21" s="1"/>
      <c r="D21" s="1"/>
      <c r="E21" s="1"/>
      <c r="F21" s="1"/>
      <c r="G21" s="1"/>
      <c r="H21" s="1"/>
      <c r="I21" s="1"/>
      <c r="J21" s="1"/>
      <c r="K21" s="1"/>
      <c r="L21" s="1"/>
      <c r="M21" s="1"/>
      <c r="N21" s="1"/>
      <c r="O21" s="1"/>
      <c r="P21" s="1"/>
      <c r="Q21" s="1"/>
      <c r="R21" s="1"/>
      <c r="S21" s="1"/>
      <c r="T21" s="1"/>
      <c r="U21" s="1"/>
      <c r="V21" s="1"/>
      <c r="W21" s="1"/>
      <c r="X21" s="1"/>
      <c r="Y21" s="1"/>
      <c r="Z21" s="1"/>
      <c r="AA21" s="1"/>
      <c r="AB21" s="1"/>
      <c r="AC21" s="1"/>
      <c r="AD21" s="1"/>
    </row>
    <row r="22" spans="1:30" ht="14.5" x14ac:dyDescent="0.35">
      <c r="A22" s="1"/>
      <c r="B22" s="1"/>
      <c r="C22" s="1"/>
      <c r="D22" s="1"/>
      <c r="E22" s="1"/>
      <c r="F22" s="1"/>
      <c r="G22" s="1"/>
      <c r="H22" s="1"/>
      <c r="I22" s="1"/>
      <c r="J22" s="1"/>
      <c r="K22" s="1"/>
      <c r="L22" s="1"/>
      <c r="M22" s="1"/>
      <c r="N22" s="1"/>
      <c r="O22" s="1"/>
      <c r="P22" s="1"/>
      <c r="Q22" s="1"/>
      <c r="R22" s="1"/>
      <c r="S22" s="1"/>
      <c r="T22" s="1"/>
      <c r="U22" s="1"/>
      <c r="V22" s="1"/>
      <c r="W22" s="1"/>
      <c r="X22" s="1"/>
      <c r="Y22" s="1"/>
      <c r="Z22" s="1"/>
      <c r="AA22" s="1"/>
      <c r="AB22" s="1"/>
      <c r="AC22" s="1"/>
      <c r="AD22" s="1"/>
    </row>
    <row r="23" spans="1:30" ht="14.5" x14ac:dyDescent="0.35">
      <c r="A23" s="1"/>
      <c r="B23" s="1"/>
      <c r="C23" s="1"/>
      <c r="D23" s="1"/>
      <c r="E23" s="1"/>
      <c r="F23" s="1"/>
      <c r="G23" s="1"/>
      <c r="H23" s="1"/>
      <c r="I23" s="1"/>
      <c r="J23" s="1"/>
      <c r="K23" s="1"/>
      <c r="L23" s="1"/>
      <c r="M23" s="1"/>
      <c r="N23" s="1"/>
      <c r="O23" s="1"/>
      <c r="P23" s="1"/>
      <c r="Q23" s="1"/>
      <c r="R23" s="1"/>
      <c r="S23" s="1"/>
      <c r="T23" s="1"/>
      <c r="U23" s="1"/>
      <c r="V23" s="1"/>
      <c r="W23" s="1"/>
      <c r="X23" s="1"/>
      <c r="Y23" s="1"/>
      <c r="Z23" s="1"/>
      <c r="AA23" s="1"/>
      <c r="AB23" s="1"/>
      <c r="AC23" s="1"/>
      <c r="AD23" s="1"/>
    </row>
    <row r="24" spans="1:30" ht="14.5" x14ac:dyDescent="0.35">
      <c r="A24" s="1"/>
      <c r="B24" s="1"/>
      <c r="C24" s="1"/>
      <c r="D24" s="1"/>
      <c r="E24" s="1"/>
      <c r="F24" s="1"/>
      <c r="G24" s="1"/>
      <c r="H24" s="1"/>
      <c r="I24" s="1"/>
      <c r="J24" s="1"/>
      <c r="K24" s="1"/>
      <c r="L24" s="1"/>
      <c r="M24" s="1"/>
      <c r="N24" s="1"/>
      <c r="O24" s="1"/>
      <c r="P24" s="1"/>
      <c r="Q24" s="1"/>
      <c r="R24" s="1"/>
      <c r="S24" s="1"/>
      <c r="T24" s="1"/>
      <c r="U24" s="1"/>
      <c r="V24" s="1"/>
      <c r="W24" s="1"/>
      <c r="X24" s="1"/>
      <c r="Y24" s="1"/>
      <c r="Z24" s="1"/>
      <c r="AA24" s="1"/>
      <c r="AB24" s="1"/>
      <c r="AC24" s="1"/>
      <c r="AD24" s="1"/>
    </row>
    <row r="25" spans="1:30" ht="14.5" x14ac:dyDescent="0.35">
      <c r="A25" s="1"/>
      <c r="B25" s="1"/>
      <c r="C25" s="1"/>
      <c r="D25" s="1"/>
      <c r="E25" s="1"/>
      <c r="F25" s="1"/>
      <c r="G25" s="1"/>
      <c r="H25" s="1"/>
      <c r="I25" s="1"/>
      <c r="J25" s="1"/>
      <c r="K25" s="1"/>
      <c r="L25" s="1"/>
      <c r="M25" s="1"/>
      <c r="N25" s="1"/>
      <c r="O25" s="1"/>
      <c r="P25" s="1"/>
      <c r="Q25" s="1"/>
      <c r="R25" s="1"/>
      <c r="S25" s="1"/>
      <c r="T25" s="1"/>
      <c r="U25" s="1"/>
      <c r="V25" s="1"/>
      <c r="W25" s="1"/>
      <c r="X25" s="1"/>
      <c r="Y25" s="1"/>
      <c r="Z25" s="1"/>
      <c r="AA25" s="1"/>
      <c r="AB25" s="1"/>
      <c r="AC25" s="1"/>
      <c r="AD25" s="1"/>
    </row>
    <row r="26" spans="1:30" ht="14.5" x14ac:dyDescent="0.35">
      <c r="A26" s="1"/>
      <c r="B26" s="1"/>
      <c r="C26" s="1"/>
      <c r="D26" s="1"/>
      <c r="E26" s="1"/>
      <c r="F26" s="1"/>
      <c r="G26" s="1"/>
      <c r="H26" s="1"/>
      <c r="I26" s="1"/>
      <c r="J26" s="1"/>
      <c r="K26" s="1"/>
      <c r="L26" s="1"/>
      <c r="M26" s="1"/>
      <c r="N26" s="1"/>
      <c r="O26" s="1"/>
      <c r="P26" s="1"/>
      <c r="Q26" s="1"/>
      <c r="R26" s="1"/>
      <c r="S26" s="1"/>
      <c r="T26" s="1"/>
      <c r="U26" s="1"/>
      <c r="V26" s="1"/>
      <c r="W26" s="1"/>
      <c r="X26" s="1"/>
      <c r="Y26" s="1"/>
      <c r="Z26" s="1"/>
      <c r="AA26" s="1"/>
      <c r="AB26" s="1"/>
      <c r="AC26" s="1"/>
      <c r="AD26" s="1"/>
    </row>
    <row r="27" spans="1:30" ht="14.5" x14ac:dyDescent="0.35">
      <c r="A27" s="1"/>
      <c r="B27" s="1"/>
      <c r="C27" s="1"/>
      <c r="D27" s="1"/>
      <c r="E27" s="1"/>
      <c r="F27" s="1"/>
      <c r="G27" s="1"/>
      <c r="H27" s="1"/>
      <c r="I27" s="1"/>
      <c r="J27" s="1"/>
      <c r="K27" s="1"/>
      <c r="L27" s="1"/>
      <c r="M27" s="1"/>
      <c r="N27" s="1"/>
      <c r="O27" s="1"/>
      <c r="P27" s="1"/>
      <c r="Q27" s="1"/>
      <c r="R27" s="1"/>
      <c r="S27" s="1"/>
      <c r="T27" s="1"/>
      <c r="U27" s="1"/>
      <c r="V27" s="1"/>
      <c r="W27" s="1"/>
      <c r="X27" s="1"/>
      <c r="Y27" s="1"/>
      <c r="Z27" s="1"/>
      <c r="AA27" s="1"/>
      <c r="AB27" s="1"/>
      <c r="AC27" s="1"/>
      <c r="AD27" s="1"/>
    </row>
    <row r="28" spans="1:30" ht="14.5" x14ac:dyDescent="0.35">
      <c r="A28" s="1"/>
      <c r="B28" s="1"/>
      <c r="C28" s="1"/>
      <c r="D28" s="1"/>
      <c r="E28" s="1"/>
      <c r="F28" s="1"/>
      <c r="G28" s="1"/>
      <c r="H28" s="1"/>
      <c r="I28" s="1"/>
      <c r="J28" s="1"/>
      <c r="K28" s="1"/>
      <c r="L28" s="1"/>
      <c r="M28" s="1"/>
      <c r="N28" s="1"/>
      <c r="O28" s="1"/>
      <c r="P28" s="1"/>
      <c r="Q28" s="1"/>
      <c r="R28" s="1"/>
      <c r="S28" s="1"/>
      <c r="T28" s="1"/>
      <c r="U28" s="1"/>
      <c r="V28" s="1"/>
      <c r="W28" s="1"/>
      <c r="X28" s="1"/>
      <c r="Y28" s="1"/>
      <c r="Z28" s="1"/>
      <c r="AA28" s="1"/>
      <c r="AB28" s="1"/>
      <c r="AC28" s="1"/>
      <c r="AD28" s="1"/>
    </row>
    <row r="29" spans="1:30" ht="14.5" x14ac:dyDescent="0.35">
      <c r="A29" s="1"/>
      <c r="B29" s="1"/>
      <c r="C29" s="1"/>
      <c r="D29" s="1"/>
      <c r="E29" s="1"/>
      <c r="F29" s="1"/>
      <c r="G29" s="1"/>
      <c r="H29" s="1"/>
      <c r="I29" s="1"/>
      <c r="J29" s="1"/>
      <c r="K29" s="1"/>
      <c r="L29" s="1"/>
      <c r="M29" s="1"/>
      <c r="N29" s="1"/>
      <c r="O29" s="1"/>
      <c r="P29" s="1"/>
      <c r="Q29" s="1"/>
      <c r="R29" s="1"/>
      <c r="S29" s="1"/>
      <c r="T29" s="1"/>
      <c r="U29" s="1"/>
      <c r="V29" s="1"/>
      <c r="W29" s="1"/>
      <c r="X29" s="1"/>
      <c r="Y29" s="1"/>
      <c r="Z29" s="1"/>
      <c r="AA29" s="1"/>
      <c r="AB29" s="1"/>
      <c r="AC29" s="1"/>
      <c r="AD29" s="1"/>
    </row>
    <row r="30" spans="1:30" ht="14.5" x14ac:dyDescent="0.35">
      <c r="A30" s="1"/>
      <c r="B30" s="1"/>
      <c r="C30" s="1"/>
      <c r="D30" s="1"/>
      <c r="E30" s="1"/>
      <c r="F30" s="1"/>
      <c r="G30" s="1"/>
      <c r="H30" s="1"/>
      <c r="I30" s="1"/>
      <c r="J30" s="1"/>
      <c r="K30" s="1"/>
      <c r="L30" s="1"/>
      <c r="M30" s="1"/>
      <c r="N30" s="1"/>
      <c r="O30" s="1"/>
      <c r="P30" s="1"/>
      <c r="Q30" s="1"/>
      <c r="R30" s="1"/>
      <c r="S30" s="1"/>
      <c r="T30" s="1"/>
      <c r="U30" s="1"/>
      <c r="V30" s="1"/>
      <c r="W30" s="1"/>
      <c r="X30" s="1"/>
      <c r="Y30" s="1"/>
      <c r="Z30" s="1"/>
      <c r="AA30" s="1"/>
      <c r="AB30" s="1"/>
      <c r="AC30" s="1"/>
      <c r="AD30" s="1"/>
    </row>
    <row r="31" spans="1:30" ht="14.5" x14ac:dyDescent="0.35">
      <c r="A31" s="1"/>
      <c r="B31" s="1"/>
      <c r="C31" s="1"/>
      <c r="D31" s="1"/>
      <c r="E31" s="1"/>
      <c r="F31" s="1"/>
      <c r="G31" s="1"/>
      <c r="H31" s="1"/>
      <c r="I31" s="1"/>
      <c r="J31" s="1"/>
      <c r="K31" s="1"/>
      <c r="L31" s="1"/>
      <c r="M31" s="1"/>
      <c r="N31" s="1"/>
      <c r="O31" s="1"/>
      <c r="P31" s="1"/>
      <c r="Q31" s="1"/>
      <c r="R31" s="1"/>
      <c r="S31" s="1"/>
      <c r="T31" s="1"/>
      <c r="U31" s="1"/>
      <c r="V31" s="1"/>
      <c r="W31" s="1"/>
      <c r="X31" s="1"/>
      <c r="Y31" s="1"/>
      <c r="Z31" s="1"/>
      <c r="AA31" s="1"/>
      <c r="AB31" s="1"/>
      <c r="AC31" s="1"/>
      <c r="AD31" s="1"/>
    </row>
    <row r="32" spans="1:30" ht="14.5" x14ac:dyDescent="0.35">
      <c r="A32" s="1"/>
      <c r="B32" s="1"/>
      <c r="C32" s="1"/>
      <c r="D32" s="1"/>
      <c r="E32" s="1"/>
      <c r="F32" s="1"/>
      <c r="G32" s="1"/>
      <c r="H32" s="1"/>
      <c r="I32" s="1"/>
      <c r="J32" s="1"/>
      <c r="K32" s="1"/>
      <c r="L32" s="1"/>
      <c r="M32" s="1"/>
      <c r="N32" s="1"/>
      <c r="O32" s="1"/>
      <c r="P32" s="1"/>
      <c r="Q32" s="1"/>
      <c r="R32" s="1"/>
      <c r="S32" s="1"/>
      <c r="T32" s="1"/>
      <c r="U32" s="1"/>
      <c r="V32" s="1"/>
      <c r="W32" s="1"/>
      <c r="X32" s="1"/>
      <c r="Y32" s="1"/>
      <c r="Z32" s="1"/>
      <c r="AA32" s="1"/>
      <c r="AB32" s="1"/>
      <c r="AC32" s="1"/>
      <c r="AD32" s="1"/>
    </row>
    <row r="33" spans="1:30" ht="14.5" x14ac:dyDescent="0.35">
      <c r="A33" s="1"/>
      <c r="B33" s="1"/>
      <c r="C33" s="1"/>
      <c r="D33" s="1"/>
      <c r="E33" s="1"/>
      <c r="F33" s="1"/>
      <c r="G33" s="1"/>
      <c r="H33" s="1"/>
      <c r="I33" s="1"/>
      <c r="J33" s="1"/>
      <c r="K33" s="1"/>
      <c r="L33" s="1"/>
      <c r="M33" s="1"/>
      <c r="N33" s="1"/>
      <c r="O33" s="1"/>
      <c r="P33" s="1"/>
      <c r="Q33" s="1"/>
      <c r="R33" s="1"/>
      <c r="S33" s="1"/>
      <c r="T33" s="1"/>
      <c r="U33" s="1"/>
      <c r="V33" s="1"/>
      <c r="W33" s="1"/>
      <c r="X33" s="1"/>
      <c r="Y33" s="1"/>
      <c r="Z33" s="1"/>
      <c r="AA33" s="1"/>
      <c r="AB33" s="1"/>
      <c r="AC33" s="1"/>
      <c r="AD33" s="1"/>
    </row>
    <row r="34" spans="1:30" ht="14.5" x14ac:dyDescent="0.35">
      <c r="A34" s="1"/>
      <c r="B34" s="1"/>
      <c r="C34" s="1"/>
      <c r="D34" s="1"/>
      <c r="E34" s="1"/>
      <c r="F34" s="1"/>
      <c r="G34" s="1"/>
      <c r="H34" s="1"/>
      <c r="I34" s="1"/>
      <c r="J34" s="1"/>
      <c r="K34" s="1"/>
      <c r="L34" s="1"/>
      <c r="M34" s="1"/>
      <c r="N34" s="1"/>
      <c r="O34" s="1"/>
      <c r="P34" s="1"/>
      <c r="Q34" s="1"/>
      <c r="R34" s="1"/>
      <c r="S34" s="1"/>
      <c r="T34" s="1"/>
      <c r="U34" s="1"/>
      <c r="V34" s="1"/>
      <c r="W34" s="1"/>
      <c r="X34" s="1"/>
      <c r="Y34" s="1"/>
      <c r="Z34" s="1"/>
      <c r="AA34" s="1"/>
      <c r="AB34" s="1"/>
      <c r="AC34" s="1"/>
      <c r="AD34" s="1"/>
    </row>
    <row r="35" spans="1:30" ht="14.5" x14ac:dyDescent="0.35">
      <c r="A35" s="1"/>
      <c r="B35" s="1"/>
      <c r="C35" s="1"/>
      <c r="D35" s="1"/>
      <c r="E35" s="1"/>
      <c r="F35" s="1"/>
      <c r="G35" s="1"/>
      <c r="H35" s="1"/>
      <c r="I35" s="1"/>
      <c r="J35" s="1"/>
      <c r="K35" s="1"/>
      <c r="L35" s="1"/>
      <c r="M35" s="1"/>
      <c r="N35" s="1"/>
      <c r="O35" s="1"/>
      <c r="P35" s="1"/>
      <c r="Q35" s="1"/>
      <c r="R35" s="1"/>
      <c r="S35" s="1"/>
      <c r="T35" s="1"/>
      <c r="U35" s="1"/>
      <c r="V35" s="1"/>
      <c r="W35" s="1"/>
      <c r="X35" s="1"/>
      <c r="Y35" s="1"/>
      <c r="Z35" s="1"/>
      <c r="AA35" s="1"/>
      <c r="AB35" s="1"/>
      <c r="AC35" s="1"/>
      <c r="AD35" s="1"/>
    </row>
    <row r="36" spans="1:30" ht="14.5" x14ac:dyDescent="0.35">
      <c r="A36" s="1"/>
      <c r="B36" s="1"/>
      <c r="C36" s="1"/>
      <c r="D36" s="1"/>
      <c r="E36" s="1"/>
      <c r="F36" s="1"/>
      <c r="G36" s="1"/>
      <c r="H36" s="1"/>
      <c r="I36" s="1"/>
      <c r="J36" s="1"/>
      <c r="K36" s="1"/>
      <c r="L36" s="1"/>
      <c r="M36" s="1"/>
      <c r="N36" s="1"/>
      <c r="O36" s="1"/>
      <c r="P36" s="1"/>
      <c r="Q36" s="1"/>
      <c r="R36" s="1"/>
      <c r="S36" s="1"/>
      <c r="T36" s="1"/>
      <c r="U36" s="1"/>
      <c r="V36" s="1"/>
      <c r="W36" s="1"/>
      <c r="X36" s="1"/>
      <c r="Y36" s="1"/>
      <c r="Z36" s="1"/>
      <c r="AA36" s="1"/>
      <c r="AB36" s="1"/>
      <c r="AC36" s="1"/>
      <c r="AD36" s="1"/>
    </row>
    <row r="37" spans="1:30" ht="14.5" x14ac:dyDescent="0.35">
      <c r="A37" s="1"/>
      <c r="B37" s="1"/>
      <c r="C37" s="1"/>
      <c r="D37" s="1"/>
      <c r="E37" s="1"/>
      <c r="F37" s="1"/>
      <c r="G37" s="1"/>
      <c r="H37" s="1"/>
      <c r="I37" s="1"/>
      <c r="J37" s="1"/>
      <c r="K37" s="1"/>
      <c r="L37" s="1"/>
      <c r="M37" s="1"/>
      <c r="N37" s="1"/>
      <c r="O37" s="1"/>
      <c r="P37" s="1"/>
      <c r="Q37" s="1"/>
      <c r="R37" s="1"/>
      <c r="S37" s="1"/>
      <c r="T37" s="1"/>
      <c r="U37" s="1"/>
      <c r="V37" s="1"/>
      <c r="W37" s="1"/>
      <c r="X37" s="1"/>
      <c r="Y37" s="1"/>
      <c r="Z37" s="1"/>
      <c r="AA37" s="1"/>
      <c r="AB37" s="1"/>
      <c r="AC37" s="1"/>
      <c r="AD37" s="1"/>
    </row>
    <row r="38" spans="1:30" ht="14.5" x14ac:dyDescent="0.35">
      <c r="A38" s="1"/>
      <c r="B38" s="1"/>
      <c r="C38" s="1"/>
      <c r="D38" s="1"/>
      <c r="E38" s="1"/>
      <c r="F38" s="1"/>
      <c r="G38" s="1"/>
      <c r="H38" s="1"/>
      <c r="I38" s="1"/>
      <c r="J38" s="1"/>
      <c r="K38" s="1"/>
      <c r="L38" s="1"/>
      <c r="M38" s="1"/>
      <c r="N38" s="1"/>
      <c r="O38" s="1"/>
      <c r="P38" s="1"/>
      <c r="Q38" s="1"/>
      <c r="R38" s="1"/>
      <c r="S38" s="1"/>
      <c r="T38" s="1"/>
      <c r="U38" s="1"/>
      <c r="V38" s="1"/>
      <c r="W38" s="1"/>
      <c r="X38" s="1"/>
      <c r="Y38" s="1"/>
      <c r="Z38" s="1"/>
      <c r="AA38" s="1"/>
      <c r="AB38" s="1"/>
      <c r="AC38" s="1"/>
      <c r="AD38" s="1"/>
    </row>
  </sheetData>
  <mergeCells count="1">
    <mergeCell ref="D2:AC2"/>
  </mergeCells>
  <pageMargins left="0.511811024" right="0.511811024" top="0.78740157499999996" bottom="0.78740157499999996" header="0.31496062000000002" footer="0.31496062000000002"/>
  <drawing r:id="rId1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A9129DE-112C-4325-B770-0EA31001E2FA}">
  <dimension ref="B1:V31"/>
  <sheetViews>
    <sheetView zoomScale="80" zoomScaleNormal="80" workbookViewId="0">
      <selection activeCell="A17" sqref="A17"/>
    </sheetView>
  </sheetViews>
  <sheetFormatPr defaultRowHeight="14.5" x14ac:dyDescent="0.35"/>
  <cols>
    <col min="2" max="2" width="12.453125" customWidth="1"/>
    <col min="3" max="3" width="11.26953125" bestFit="1" customWidth="1"/>
    <col min="6" max="6" width="12.453125" customWidth="1"/>
    <col min="7" max="9" width="11.26953125" bestFit="1" customWidth="1"/>
  </cols>
  <sheetData>
    <row r="1" spans="2:20" x14ac:dyDescent="0.35">
      <c r="F1" t="s">
        <v>151</v>
      </c>
      <c r="N1" t="s">
        <v>152</v>
      </c>
    </row>
    <row r="2" spans="2:20" x14ac:dyDescent="0.35">
      <c r="B2" t="s">
        <v>149</v>
      </c>
      <c r="C2" s="97">
        <f>'Resumen Items'!F75</f>
        <v>1.0000000000000007</v>
      </c>
      <c r="G2" t="s">
        <v>41</v>
      </c>
      <c r="H2" t="s">
        <v>153</v>
      </c>
      <c r="I2" t="s">
        <v>154</v>
      </c>
      <c r="J2" t="s">
        <v>107</v>
      </c>
      <c r="K2" t="s">
        <v>155</v>
      </c>
      <c r="L2" t="s">
        <v>140</v>
      </c>
      <c r="O2" t="s">
        <v>156</v>
      </c>
      <c r="P2" t="s">
        <v>157</v>
      </c>
      <c r="Q2" t="s">
        <v>158</v>
      </c>
      <c r="R2" t="s">
        <v>159</v>
      </c>
      <c r="S2" t="s">
        <v>160</v>
      </c>
      <c r="T2" t="s">
        <v>161</v>
      </c>
    </row>
    <row r="3" spans="2:20" x14ac:dyDescent="0.35">
      <c r="C3" s="97"/>
      <c r="F3" t="s">
        <v>149</v>
      </c>
      <c r="G3" s="96">
        <f>Estratégia!E27</f>
        <v>0.25</v>
      </c>
      <c r="H3" s="96">
        <f>Adquisición!E16</f>
        <v>0.05</v>
      </c>
      <c r="I3" s="96">
        <f>Control!E24</f>
        <v>0.2</v>
      </c>
      <c r="J3" s="104">
        <f>Mercado!E26</f>
        <v>0.25</v>
      </c>
      <c r="K3" s="96">
        <f>Mantenimiento!E21</f>
        <v>0.2</v>
      </c>
      <c r="L3" s="96">
        <f>Descarte!E16</f>
        <v>0.05</v>
      </c>
      <c r="N3" t="s">
        <v>162</v>
      </c>
      <c r="O3" s="104">
        <f>G5-G4</f>
        <v>0.49600000000000005</v>
      </c>
      <c r="P3" s="104">
        <f t="shared" ref="P3:Q3" si="0">H5-H4</f>
        <v>0.34499999999999997</v>
      </c>
      <c r="Q3" s="104">
        <f t="shared" si="0"/>
        <v>0.48375000000000007</v>
      </c>
      <c r="R3" s="96">
        <f>J5-J4</f>
        <v>0</v>
      </c>
      <c r="S3" s="96">
        <f>K5-K4</f>
        <v>0.37250000000000011</v>
      </c>
      <c r="T3" s="96">
        <f>L5-L4</f>
        <v>-0.21500000000000002</v>
      </c>
    </row>
    <row r="4" spans="2:20" x14ac:dyDescent="0.35">
      <c r="B4" t="s">
        <v>163</v>
      </c>
      <c r="C4" s="95">
        <f>'Resumen Items'!H75</f>
        <v>0.36675000000000024</v>
      </c>
      <c r="F4" t="s">
        <v>164</v>
      </c>
      <c r="G4" s="104">
        <f>Estratégia!G27/G3</f>
        <v>0.35400000000000004</v>
      </c>
      <c r="H4" s="104">
        <f>Adquisición!G16/H3</f>
        <v>0.51999999999999991</v>
      </c>
      <c r="I4" s="104">
        <f>Control!G24/I3</f>
        <v>0.35499999999999993</v>
      </c>
      <c r="J4" s="104">
        <f>Mercado!G26/J3</f>
        <v>0.22699999999999998</v>
      </c>
      <c r="K4" s="104">
        <f>Mantenimiento!G21/K3</f>
        <v>0.47000000000000003</v>
      </c>
      <c r="L4" s="104">
        <f>Descarte!G16/L3</f>
        <v>0.61</v>
      </c>
      <c r="O4" s="98"/>
      <c r="P4" s="98"/>
      <c r="Q4" s="98"/>
    </row>
    <row r="5" spans="2:20" x14ac:dyDescent="0.35">
      <c r="B5" t="s">
        <v>10</v>
      </c>
      <c r="C5" s="95">
        <f>'Resumen Items'!N75</f>
        <v>0.76224999999999987</v>
      </c>
      <c r="F5" t="s">
        <v>165</v>
      </c>
      <c r="G5" s="104">
        <f>Estratégia!M27/G3</f>
        <v>0.85000000000000009</v>
      </c>
      <c r="H5" s="104">
        <f>Adquisición!M16/H3</f>
        <v>0.86499999999999988</v>
      </c>
      <c r="I5" s="104">
        <f>Control!M24/I3</f>
        <v>0.83875</v>
      </c>
      <c r="J5" s="104">
        <f>Mercado!G26/J3</f>
        <v>0.22699999999999998</v>
      </c>
      <c r="K5" s="104">
        <f>Mantenimiento!M21/K3</f>
        <v>0.84250000000000014</v>
      </c>
      <c r="L5" s="104">
        <f>Descarte!M16/L3</f>
        <v>0.39499999999999996</v>
      </c>
      <c r="O5" s="98"/>
      <c r="P5" s="98"/>
      <c r="Q5" s="98"/>
    </row>
    <row r="27" spans="6:22" x14ac:dyDescent="0.35">
      <c r="F27" t="s">
        <v>151</v>
      </c>
    </row>
    <row r="28" spans="6:22" ht="67.5" x14ac:dyDescent="0.35">
      <c r="G28" s="114" t="s">
        <v>72</v>
      </c>
      <c r="H28" s="114" t="s">
        <v>166</v>
      </c>
      <c r="I28" s="114" t="s">
        <v>167</v>
      </c>
      <c r="J28" s="114" t="s">
        <v>168</v>
      </c>
      <c r="K28" s="114" t="s">
        <v>169</v>
      </c>
      <c r="L28" s="114" t="s">
        <v>170</v>
      </c>
      <c r="M28" s="114" t="s">
        <v>171</v>
      </c>
      <c r="N28" s="114" t="s">
        <v>172</v>
      </c>
      <c r="O28" s="114" t="s">
        <v>173</v>
      </c>
      <c r="P28" s="114" t="s">
        <v>174</v>
      </c>
      <c r="Q28" s="114" t="s">
        <v>175</v>
      </c>
      <c r="R28" s="114" t="s">
        <v>105</v>
      </c>
      <c r="S28" s="114" t="s">
        <v>176</v>
      </c>
      <c r="T28" s="114" t="s">
        <v>177</v>
      </c>
      <c r="U28" s="114" t="s">
        <v>178</v>
      </c>
    </row>
    <row r="29" spans="6:22" x14ac:dyDescent="0.35">
      <c r="F29" t="s">
        <v>149</v>
      </c>
      <c r="G29" s="170">
        <f>SUMIF('Resumen Items'!$C$10:$C$43,'Calculos '!G$28,'Resumen Items'!$F$10:$F$43)</f>
        <v>6.9999999999999993E-2</v>
      </c>
      <c r="H29" s="170">
        <f>SUMIF('Resumen Items'!$C$10:$C$43,'Calculos '!H$28,'Resumen Items'!$F$10:$F$43)</f>
        <v>0</v>
      </c>
      <c r="I29" s="170">
        <f>SUMIF('Resumen Items'!$C$10:$C$43,'Calculos '!I$28,'Resumen Items'!$F$10:$F$43)</f>
        <v>0</v>
      </c>
      <c r="J29" s="170">
        <f>SUMIF('Resumen Items'!$C$10:$C$43,'Calculos '!J$28,'Resumen Items'!$F$10:$F$43)</f>
        <v>0</v>
      </c>
      <c r="K29" s="170">
        <f>SUMIF('Resumen Items'!$C$10:$C$43,'Calculos '!K$28,'Resumen Items'!$F$10:$F$43)</f>
        <v>0</v>
      </c>
      <c r="L29" s="170">
        <f>SUMIF('Resumen Items'!$C$10:$C$43,'Calculos '!L$28,'Resumen Items'!$F$10:$F$43)</f>
        <v>0</v>
      </c>
      <c r="M29" s="170">
        <f>SUMIF('Resumen Items'!$C$10:$C$43,'Calculos '!M$28,'Resumen Items'!$F$10:$F$43)</f>
        <v>0</v>
      </c>
      <c r="N29" s="170">
        <f>SUMIF('Resumen Items'!$C$10:$C$43,'Calculos '!N$28,'Resumen Items'!$F$10:$F$43)</f>
        <v>0</v>
      </c>
      <c r="O29" s="170">
        <f>SUMIF('Resumen Items'!$C$10:$C$43,'Calculos '!O$28,'Resumen Items'!$F$10:$F$43)</f>
        <v>0</v>
      </c>
      <c r="P29" s="170">
        <f>SUMIF('Resumen Items'!$C$10:$C$43,'Calculos '!P$28,'Resumen Items'!$F$10:$F$43)</f>
        <v>0</v>
      </c>
      <c r="Q29" s="170">
        <f>SUMIF('Resumen Items'!$C$10:$C$43,'Calculos '!Q$28,'Resumen Items'!$F$10:$F$43)</f>
        <v>0</v>
      </c>
      <c r="R29" s="170">
        <f>SUMIF('Resumen Items'!$C$10:$C$43,'Calculos '!R$28,'Resumen Items'!$F$10:$F$43)</f>
        <v>5.0000000000000001E-3</v>
      </c>
      <c r="S29" s="104">
        <f>SUMIF('Resumen Items'!$C$10:$C$43,'Calculos '!S$28,'Resumen Items'!$F$10:$F$43)</f>
        <v>0</v>
      </c>
      <c r="T29" s="104">
        <f>SUMIF('Resumen Items'!$C$10:$C$43,'Calculos '!T$28,'Resumen Items'!$F$10:$F$43)</f>
        <v>0</v>
      </c>
      <c r="U29" s="104">
        <f>SUMIF('Resumen Items'!$C$10:$C$43,'Calculos '!U$28,'Resumen Items'!$F$10:$F$43)</f>
        <v>0</v>
      </c>
      <c r="V29" s="96"/>
    </row>
    <row r="30" spans="6:22" x14ac:dyDescent="0.35">
      <c r="F30" t="s">
        <v>164</v>
      </c>
      <c r="G30" s="104">
        <f>SUMIF('Resumen Items'!$C$10:$C$43,'Calculos '!G$28,'Resumen Items'!$H$10:$H$43)</f>
        <v>2.7000000000000003E-2</v>
      </c>
      <c r="H30" s="104">
        <f>SUMIF('Resumen Items'!$C$10:$C$43,'Calculos '!H$28,'Resumen Items'!$H$10:$H$43)</f>
        <v>0</v>
      </c>
      <c r="I30" s="104">
        <f>SUMIF('Resumen Items'!$C$10:$C$43,'Calculos '!I$28,'Resumen Items'!$H$10:$H$43)</f>
        <v>0</v>
      </c>
      <c r="J30" s="104">
        <f>SUMIF('Resumen Items'!$C$10:$C$43,'Calculos '!J$28,'Resumen Items'!$H$10:$H$43)</f>
        <v>0</v>
      </c>
      <c r="K30" s="104">
        <f>SUMIF('Resumen Items'!$C$10:$C$43,'Calculos '!K$28,'Resumen Items'!$H$10:$H$43)</f>
        <v>0</v>
      </c>
      <c r="L30" s="104">
        <f>SUMIF('Resumen Items'!$C$10:$C$43,'Calculos '!L$28,'Resumen Items'!$H$10:$H$43)</f>
        <v>0</v>
      </c>
      <c r="M30" s="104">
        <f>SUMIF('Resumen Items'!$C$10:$C$43,'Calculos '!M$28,'Resumen Items'!$H$10:$H$43)</f>
        <v>0</v>
      </c>
      <c r="N30" s="104">
        <f>SUMIF('Resumen Items'!$C$10:$C$43,'Calculos '!N$28,'Resumen Items'!$H$10:$H$43)</f>
        <v>0</v>
      </c>
      <c r="O30" s="104">
        <f>SUMIF('Resumen Items'!$C$10:$C$43,'Calculos '!O$28,'Resumen Items'!$H$10:$H$43)</f>
        <v>0</v>
      </c>
      <c r="P30" s="104">
        <f>SUMIF('Resumen Items'!$C$10:$C$43,'Calculos '!P$28,'Resumen Items'!$H$10:$H$43)</f>
        <v>0</v>
      </c>
      <c r="Q30" s="104">
        <f>SUMIF('Resumen Items'!$C$10:$C$43,'Calculos '!Q$28,'Resumen Items'!$H$10:$H$43)</f>
        <v>0</v>
      </c>
      <c r="R30" s="104">
        <f>SUMIF('Resumen Items'!$C$10:$C$43,'Calculos '!R$28,'Resumen Items'!$H$10:$H$43)</f>
        <v>0</v>
      </c>
      <c r="S30" s="104">
        <f>SUMIF('Resumen Items'!$C$10:$C$43,'Calculos '!S$28,'Resumen Items'!$H$10:$H$43)</f>
        <v>0</v>
      </c>
      <c r="T30" s="104">
        <f>SUMIF('Resumen Items'!$C$10:$C$43,'Calculos '!T$28,'Resumen Items'!$H$10:$H$43)</f>
        <v>0</v>
      </c>
      <c r="U30" s="104">
        <f>SUMIF('Resumen Items'!$C$10:$C$43,'Calculos '!U$28,'Resumen Items'!$H$10:$H$43)</f>
        <v>0</v>
      </c>
    </row>
    <row r="31" spans="6:22" x14ac:dyDescent="0.35">
      <c r="F31" t="s">
        <v>165</v>
      </c>
      <c r="G31" s="104">
        <f>SUMIF('Resumen Items'!$C$10:$C$43,'Calculos '!G$28,'Resumen Items'!$N$10:$N$43)</f>
        <v>6.2499999999999993E-2</v>
      </c>
      <c r="H31" s="104">
        <f>SUMIF('Resumen Items'!$C$10:$C$43,'Calculos '!H$28,'Resumen Items'!$N$10:$N$43)</f>
        <v>0</v>
      </c>
      <c r="I31" s="104">
        <f>SUMIF('Resumen Items'!$C$10:$C$43,'Calculos '!I$28,'Resumen Items'!$N$10:$N$43)</f>
        <v>0</v>
      </c>
      <c r="J31" s="104">
        <f>SUMIF('Resumen Items'!$C$10:$C$43,'Calculos '!J$28,'Resumen Items'!$N$10:$N$43)</f>
        <v>0</v>
      </c>
      <c r="K31" s="104">
        <f>SUMIF('Resumen Items'!$C$10:$C$43,'Calculos '!K$28,'Resumen Items'!$N$10:$N$43)</f>
        <v>0</v>
      </c>
      <c r="L31" s="104">
        <f>SUMIF('Resumen Items'!$C$10:$C$43,'Calculos '!L$28,'Resumen Items'!$N$10:$N$43)</f>
        <v>0</v>
      </c>
      <c r="M31" s="104">
        <f>SUMIF('Resumen Items'!$C$10:$C$43,'Calculos '!M$28,'Resumen Items'!$N$10:$N$43)</f>
        <v>0</v>
      </c>
      <c r="N31" s="104">
        <f>SUMIF('Resumen Items'!$C$10:$C$43,'Calculos '!N$28,'Resumen Items'!$N$10:$N$43)</f>
        <v>0</v>
      </c>
      <c r="O31" s="104">
        <f>SUMIF('Resumen Items'!$C$10:$C$43,'Calculos '!O$28,'Resumen Items'!$N$10:$N$43)</f>
        <v>0</v>
      </c>
      <c r="P31" s="104">
        <f>SUMIF('Resumen Items'!$C$10:$C$43,'Calculos '!P$28,'Resumen Items'!$N$10:$N$43)</f>
        <v>0</v>
      </c>
      <c r="Q31" s="104">
        <f>SUMIF('Resumen Items'!$C$10:$C$43,'Calculos '!Q$28,'Resumen Items'!$N$10:$N$43)</f>
        <v>0</v>
      </c>
      <c r="R31" s="104">
        <f>SUMIF('Resumen Items'!$C$10:$C$43,'Calculos '!R$28,'Resumen Items'!$N$10:$N$43)</f>
        <v>5.0000000000000001E-3</v>
      </c>
      <c r="S31" s="104">
        <f>SUMIF('Resumen Items'!$C$10:$C$43,'Calculos '!S$28,'Resumen Items'!$N$10:$N$43)</f>
        <v>0</v>
      </c>
      <c r="T31" s="104">
        <f>SUMIF('Resumen Items'!$C$10:$C$43,'Calculos '!T$28,'Resumen Items'!$N$10:$N$43)</f>
        <v>0</v>
      </c>
      <c r="U31" s="104">
        <f>SUMIF('Resumen Items'!$C$10:$C$43,'Calculos '!U$28,'Resumen Items'!$N$10:$N$43)</f>
        <v>0</v>
      </c>
    </row>
  </sheetData>
  <pageMargins left="0.511811024" right="0.511811024" top="0.78740157499999996" bottom="0.78740157499999996" header="0.31496062000000002" footer="0.31496062000000002"/>
  <drawing r:id="rId1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BD642B8-CBE2-4476-9140-0C04E384D706}">
  <dimension ref="A1:J32"/>
  <sheetViews>
    <sheetView showGridLines="0" zoomScale="50" zoomScaleNormal="50" workbookViewId="0">
      <selection activeCell="O2" sqref="O2"/>
    </sheetView>
  </sheetViews>
  <sheetFormatPr defaultColWidth="0" defaultRowHeight="14.5" zeroHeight="1" x14ac:dyDescent="0.35"/>
  <cols>
    <col min="1" max="2" width="9.1796875" customWidth="1"/>
    <col min="3" max="3" width="35.1796875" customWidth="1"/>
    <col min="4" max="4" width="42.7265625" customWidth="1"/>
    <col min="5" max="5" width="41.1796875" customWidth="1"/>
    <col min="6" max="6" width="183" customWidth="1"/>
    <col min="7" max="8" width="9.1796875" customWidth="1"/>
    <col min="9" max="16384" width="9.1796875" hidden="1"/>
  </cols>
  <sheetData>
    <row r="1" spans="1:8" ht="44" x14ac:dyDescent="0.5">
      <c r="A1" s="11"/>
      <c r="B1" s="11"/>
      <c r="C1" s="79" t="s">
        <v>0</v>
      </c>
      <c r="D1" s="11"/>
      <c r="E1" s="11"/>
      <c r="F1" s="11"/>
      <c r="G1" s="11"/>
      <c r="H1" s="1"/>
    </row>
    <row r="2" spans="1:8" ht="37.5" customHeight="1" x14ac:dyDescent="0.35">
      <c r="A2" s="10"/>
      <c r="B2" s="10"/>
      <c r="C2" s="80" t="s">
        <v>1</v>
      </c>
      <c r="D2" s="264" t="s">
        <v>179</v>
      </c>
      <c r="E2" s="264"/>
      <c r="F2" s="264"/>
      <c r="G2" s="264"/>
      <c r="H2" s="1"/>
    </row>
    <row r="3" spans="1:8" x14ac:dyDescent="0.35">
      <c r="A3" s="1"/>
      <c r="B3" s="1"/>
      <c r="C3" s="1"/>
      <c r="D3" s="1"/>
      <c r="E3" s="1"/>
      <c r="F3" s="1"/>
      <c r="G3" s="1"/>
      <c r="H3" s="1"/>
    </row>
    <row r="4" spans="1:8" ht="12.75" customHeight="1" x14ac:dyDescent="0.45">
      <c r="A4" s="1"/>
      <c r="B4" s="1"/>
      <c r="C4" s="139"/>
      <c r="D4" s="139"/>
      <c r="E4" s="139"/>
      <c r="F4" s="139"/>
      <c r="G4" s="139"/>
      <c r="H4" s="1"/>
    </row>
    <row r="5" spans="1:8" ht="29" x14ac:dyDescent="0.5">
      <c r="A5" s="1"/>
      <c r="B5" s="1"/>
      <c r="C5" s="265" t="s">
        <v>180</v>
      </c>
      <c r="D5" s="265"/>
      <c r="E5" s="265"/>
      <c r="F5" s="265"/>
      <c r="G5" s="265"/>
      <c r="H5" s="1"/>
    </row>
    <row r="6" spans="1:8" ht="24" customHeight="1" x14ac:dyDescent="0.45">
      <c r="A6" s="1"/>
      <c r="B6" s="1"/>
      <c r="C6" s="263"/>
      <c r="D6" s="263" t="s">
        <v>181</v>
      </c>
      <c r="E6" s="140" t="s">
        <v>182</v>
      </c>
      <c r="F6" s="146" t="s">
        <v>183</v>
      </c>
      <c r="G6" s="139"/>
      <c r="H6" s="1"/>
    </row>
    <row r="7" spans="1:8" ht="22.5" x14ac:dyDescent="0.45">
      <c r="A7" s="1"/>
      <c r="B7" s="1"/>
      <c r="C7" s="263"/>
      <c r="D7" s="263"/>
      <c r="E7" s="140" t="s">
        <v>184</v>
      </c>
      <c r="F7" s="139" t="s">
        <v>185</v>
      </c>
      <c r="G7" s="139"/>
      <c r="H7" s="1"/>
    </row>
    <row r="8" spans="1:8" ht="51" customHeight="1" x14ac:dyDescent="0.45">
      <c r="A8" s="1"/>
      <c r="B8" s="1"/>
      <c r="C8" s="263"/>
      <c r="D8" s="263"/>
      <c r="E8" s="140"/>
      <c r="F8" s="139"/>
      <c r="G8" s="139"/>
      <c r="H8" s="1"/>
    </row>
    <row r="9" spans="1:8" ht="22.5" x14ac:dyDescent="0.45">
      <c r="A9" s="1"/>
      <c r="B9" s="1"/>
      <c r="C9" s="139"/>
      <c r="D9" s="139"/>
      <c r="E9" s="139"/>
      <c r="F9" s="139"/>
      <c r="G9" s="139"/>
      <c r="H9" s="1"/>
    </row>
    <row r="10" spans="1:8" ht="29" x14ac:dyDescent="0.5">
      <c r="A10" s="1"/>
      <c r="B10" s="1"/>
      <c r="C10" s="265" t="s">
        <v>186</v>
      </c>
      <c r="D10" s="265"/>
      <c r="E10" s="265"/>
      <c r="F10" s="265"/>
      <c r="G10" s="265"/>
      <c r="H10" s="1"/>
    </row>
    <row r="11" spans="1:8" ht="24" customHeight="1" x14ac:dyDescent="0.35">
      <c r="A11" s="1"/>
      <c r="B11" s="1"/>
      <c r="C11" s="149"/>
      <c r="D11" s="149"/>
      <c r="E11" s="140" t="s">
        <v>187</v>
      </c>
      <c r="F11" s="141" t="s">
        <v>188</v>
      </c>
      <c r="G11" s="141"/>
      <c r="H11" s="1"/>
    </row>
    <row r="12" spans="1:8" ht="72.75" customHeight="1" x14ac:dyDescent="0.35">
      <c r="A12" s="1"/>
      <c r="B12" s="1"/>
      <c r="C12" s="149"/>
      <c r="D12" s="149"/>
      <c r="E12" s="142" t="s">
        <v>189</v>
      </c>
      <c r="F12" s="145" t="s">
        <v>190</v>
      </c>
      <c r="G12" s="145"/>
      <c r="H12" s="1"/>
    </row>
    <row r="13" spans="1:8" ht="22.5" x14ac:dyDescent="0.35">
      <c r="A13" s="1"/>
      <c r="B13" s="1"/>
      <c r="C13" s="149"/>
      <c r="D13" s="149"/>
      <c r="E13" s="140" t="s">
        <v>191</v>
      </c>
      <c r="F13" s="141" t="s">
        <v>192</v>
      </c>
      <c r="G13" s="141"/>
      <c r="H13" s="1"/>
    </row>
    <row r="14" spans="1:8" ht="22.5" x14ac:dyDescent="0.35">
      <c r="A14" s="1"/>
      <c r="B14" s="1"/>
      <c r="C14" s="149"/>
      <c r="D14" s="149"/>
      <c r="E14" s="140" t="s">
        <v>193</v>
      </c>
      <c r="F14" s="141" t="s">
        <v>194</v>
      </c>
      <c r="G14" s="141"/>
      <c r="H14" s="1"/>
    </row>
    <row r="15" spans="1:8" ht="57" customHeight="1" x14ac:dyDescent="0.35">
      <c r="A15" s="1"/>
      <c r="B15" s="1"/>
      <c r="C15" s="263" t="s">
        <v>195</v>
      </c>
      <c r="D15" s="263"/>
      <c r="E15" s="140" t="s">
        <v>196</v>
      </c>
      <c r="F15" s="145" t="s">
        <v>197</v>
      </c>
      <c r="G15" s="145"/>
      <c r="H15" s="1"/>
    </row>
    <row r="16" spans="1:8" ht="22.5" x14ac:dyDescent="0.35">
      <c r="A16" s="1"/>
      <c r="B16" s="1"/>
      <c r="C16" s="263"/>
      <c r="D16" s="263"/>
      <c r="E16" s="140" t="s">
        <v>198</v>
      </c>
      <c r="F16" s="141" t="s">
        <v>199</v>
      </c>
      <c r="G16" s="141"/>
      <c r="H16" s="1"/>
    </row>
    <row r="17" spans="1:10" ht="22.5" x14ac:dyDescent="0.35">
      <c r="A17" s="1"/>
      <c r="B17" s="1"/>
      <c r="C17" s="263"/>
      <c r="D17" s="263"/>
      <c r="E17" s="140" t="s">
        <v>200</v>
      </c>
      <c r="F17" s="141" t="s">
        <v>201</v>
      </c>
      <c r="G17" s="141"/>
      <c r="H17" s="1"/>
    </row>
    <row r="18" spans="1:10" ht="22.5" x14ac:dyDescent="0.35">
      <c r="A18" s="1"/>
      <c r="B18" s="1"/>
      <c r="C18" s="263"/>
      <c r="D18" s="263"/>
      <c r="E18" s="140" t="s">
        <v>26</v>
      </c>
      <c r="F18" s="141" t="s">
        <v>202</v>
      </c>
      <c r="G18" s="141"/>
      <c r="H18" s="1"/>
    </row>
    <row r="19" spans="1:10" ht="22.5" x14ac:dyDescent="0.35">
      <c r="A19" s="1"/>
      <c r="B19" s="1"/>
      <c r="C19" s="263"/>
      <c r="D19" s="263"/>
      <c r="E19" s="140" t="s">
        <v>27</v>
      </c>
      <c r="F19" s="141" t="s">
        <v>203</v>
      </c>
      <c r="G19" s="141"/>
      <c r="H19" s="1"/>
    </row>
    <row r="20" spans="1:10" ht="22.5" x14ac:dyDescent="0.35">
      <c r="A20" s="1"/>
      <c r="B20" s="1"/>
      <c r="C20" s="263"/>
      <c r="D20" s="263"/>
      <c r="E20" s="140" t="s">
        <v>204</v>
      </c>
      <c r="F20" s="141" t="s">
        <v>205</v>
      </c>
      <c r="G20" s="141"/>
      <c r="H20" s="1"/>
    </row>
    <row r="21" spans="1:10" ht="22.5" x14ac:dyDescent="0.35">
      <c r="A21" s="1"/>
      <c r="B21" s="1"/>
      <c r="C21" s="263"/>
      <c r="D21" s="263"/>
      <c r="E21" s="140" t="s">
        <v>33</v>
      </c>
      <c r="F21" s="141" t="s">
        <v>206</v>
      </c>
      <c r="G21" s="141"/>
      <c r="H21" s="1"/>
    </row>
    <row r="22" spans="1:10" ht="22.5" x14ac:dyDescent="0.45">
      <c r="A22" s="1"/>
      <c r="B22" s="1"/>
      <c r="C22" s="139"/>
      <c r="D22" s="139"/>
      <c r="E22" s="139"/>
      <c r="F22" s="139"/>
      <c r="G22" s="139"/>
      <c r="H22" s="1"/>
    </row>
    <row r="23" spans="1:10" ht="29" x14ac:dyDescent="0.5">
      <c r="A23" s="1"/>
      <c r="B23" s="1"/>
      <c r="C23" s="266" t="s">
        <v>207</v>
      </c>
      <c r="D23" s="266"/>
      <c r="E23" s="266"/>
      <c r="F23" s="266"/>
      <c r="G23" s="266"/>
      <c r="H23" s="1"/>
    </row>
    <row r="24" spans="1:10" ht="66.75" customHeight="1" x14ac:dyDescent="0.35">
      <c r="A24" s="1"/>
      <c r="B24" s="1"/>
      <c r="C24" s="149"/>
      <c r="D24" s="149"/>
      <c r="E24" s="142" t="s">
        <v>208</v>
      </c>
      <c r="F24" s="143" t="s">
        <v>209</v>
      </c>
      <c r="G24" s="143"/>
      <c r="H24" s="144"/>
      <c r="I24" s="111"/>
      <c r="J24" s="111"/>
    </row>
    <row r="25" spans="1:10" ht="22.5" x14ac:dyDescent="0.35">
      <c r="A25" s="1"/>
      <c r="B25" s="1"/>
      <c r="C25" s="149"/>
      <c r="D25" s="149"/>
      <c r="E25" s="142" t="s">
        <v>210</v>
      </c>
      <c r="F25" s="143" t="s">
        <v>211</v>
      </c>
      <c r="G25" s="143"/>
      <c r="H25" s="144"/>
      <c r="I25" s="111"/>
      <c r="J25" s="111"/>
    </row>
    <row r="26" spans="1:10" ht="63.75" customHeight="1" x14ac:dyDescent="0.35">
      <c r="A26" s="1"/>
      <c r="B26" s="1"/>
      <c r="C26" s="263" t="s">
        <v>212</v>
      </c>
      <c r="D26" s="263"/>
      <c r="E26" s="142" t="s">
        <v>213</v>
      </c>
      <c r="F26" s="148" t="s">
        <v>214</v>
      </c>
      <c r="G26" s="148"/>
      <c r="H26" s="148"/>
      <c r="I26" s="147"/>
      <c r="J26" s="147"/>
    </row>
    <row r="27" spans="1:10" ht="67.5" customHeight="1" x14ac:dyDescent="0.35">
      <c r="A27" s="1"/>
      <c r="B27" s="1"/>
      <c r="C27" s="263"/>
      <c r="D27" s="263"/>
      <c r="E27" s="142" t="s">
        <v>189</v>
      </c>
      <c r="F27" s="148" t="s">
        <v>215</v>
      </c>
      <c r="G27" s="148"/>
      <c r="H27" s="145"/>
      <c r="I27" s="112"/>
      <c r="J27" s="112"/>
    </row>
    <row r="28" spans="1:10" ht="45" x14ac:dyDescent="0.35">
      <c r="A28" s="1"/>
      <c r="B28" s="1"/>
      <c r="C28" s="263"/>
      <c r="D28" s="263"/>
      <c r="E28" s="142" t="s">
        <v>216</v>
      </c>
      <c r="F28" s="143"/>
      <c r="G28" s="143"/>
      <c r="H28" s="144"/>
      <c r="I28" s="111"/>
      <c r="J28" s="111"/>
    </row>
    <row r="29" spans="1:10" ht="22.5" x14ac:dyDescent="0.45">
      <c r="A29" s="1"/>
      <c r="B29" s="1"/>
      <c r="C29" s="146"/>
      <c r="D29" s="143"/>
      <c r="E29" s="143"/>
      <c r="F29" s="143"/>
      <c r="G29" s="143"/>
      <c r="H29" s="144"/>
      <c r="I29" s="111"/>
      <c r="J29" s="111"/>
    </row>
    <row r="30" spans="1:10" ht="22.5" x14ac:dyDescent="0.45">
      <c r="C30" s="105"/>
      <c r="D30" s="106"/>
      <c r="E30" s="106"/>
      <c r="F30" s="106"/>
      <c r="G30" s="106"/>
    </row>
    <row r="31" spans="1:10" ht="15" hidden="1" customHeight="1" x14ac:dyDescent="0.45">
      <c r="C31" s="105"/>
    </row>
    <row r="32" spans="1:10" ht="15" hidden="1" customHeight="1" x14ac:dyDescent="0.45">
      <c r="C32" s="105"/>
    </row>
  </sheetData>
  <mergeCells count="8">
    <mergeCell ref="C6:C8"/>
    <mergeCell ref="D6:D8"/>
    <mergeCell ref="C15:D21"/>
    <mergeCell ref="C26:D28"/>
    <mergeCell ref="D2:G2"/>
    <mergeCell ref="C5:G5"/>
    <mergeCell ref="C10:G10"/>
    <mergeCell ref="C23:G23"/>
  </mergeCells>
  <pageMargins left="0.511811024" right="0.511811024" top="0.78740157499999996" bottom="0.78740157499999996" header="0.31496062000000002" footer="0.31496062000000002"/>
  <pageSetup paperSize="9" orientation="portrait" r:id="rId1"/>
  <drawing r:id="rId2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7547308-E3DC-4F18-8B9C-744F70989CBE}">
  <sheetPr codeName="Planilha13"/>
  <dimension ref="A1:AB50"/>
  <sheetViews>
    <sheetView showGridLines="0" zoomScale="50" zoomScaleNormal="50" workbookViewId="0">
      <pane xSplit="3" ySplit="4" topLeftCell="D6" activePane="bottomRight" state="frozen"/>
      <selection activeCell="O2" sqref="O2"/>
      <selection pane="topRight" activeCell="O2" sqref="O2"/>
      <selection pane="bottomLeft" activeCell="O2" sqref="O2"/>
      <selection pane="bottomRight" activeCell="O2" sqref="O2"/>
    </sheetView>
  </sheetViews>
  <sheetFormatPr defaultColWidth="0" defaultRowHeight="15" customHeight="1" outlineLevelRow="2" outlineLevelCol="1" x14ac:dyDescent="0.35"/>
  <cols>
    <col min="1" max="1" width="1.26953125" customWidth="1"/>
    <col min="2" max="2" width="4.7265625" customWidth="1"/>
    <col min="3" max="3" width="20.1796875" customWidth="1"/>
    <col min="4" max="4" width="17.453125" customWidth="1" outlineLevel="1"/>
    <col min="5" max="5" width="10" customWidth="1" outlineLevel="1"/>
    <col min="6" max="8" width="6.1796875" customWidth="1" outlineLevel="1"/>
    <col min="9" max="9" width="6.26953125" customWidth="1" outlineLevel="1"/>
    <col min="10" max="10" width="2.1796875" customWidth="1"/>
    <col min="11" max="23" width="23" customWidth="1"/>
    <col min="24" max="24" width="17" hidden="1" customWidth="1"/>
    <col min="25" max="25" width="16.453125" hidden="1" customWidth="1"/>
    <col min="26" max="26" width="10.54296875" hidden="1" customWidth="1"/>
    <col min="27" max="27" width="16.81640625" hidden="1" customWidth="1"/>
    <col min="28" max="28" width="14.54296875" hidden="1" customWidth="1"/>
  </cols>
  <sheetData>
    <row r="1" spans="1:28" ht="11.25" customHeight="1" x14ac:dyDescent="0.35">
      <c r="A1" s="13"/>
      <c r="B1" s="13"/>
      <c r="C1" s="13"/>
      <c r="D1" s="13"/>
      <c r="E1" s="13"/>
      <c r="F1" s="13"/>
      <c r="G1" s="13"/>
      <c r="H1" s="13"/>
      <c r="I1" s="13"/>
      <c r="J1" s="13"/>
      <c r="K1" s="13"/>
      <c r="L1" s="13"/>
      <c r="M1" s="13"/>
      <c r="N1" s="13"/>
      <c r="O1" s="13"/>
      <c r="P1" s="13"/>
      <c r="Q1" s="13"/>
      <c r="R1" s="13"/>
      <c r="S1" s="13"/>
      <c r="T1" s="13"/>
      <c r="U1" s="13"/>
      <c r="V1" s="13"/>
      <c r="W1" s="13"/>
      <c r="X1" s="13"/>
      <c r="Y1" s="19"/>
      <c r="Z1" s="19"/>
      <c r="AA1" s="19"/>
    </row>
    <row r="2" spans="1:28" ht="43.5" customHeight="1" x14ac:dyDescent="0.5">
      <c r="A2" s="1"/>
      <c r="C2" s="11"/>
      <c r="D2" s="279" t="s">
        <v>0</v>
      </c>
      <c r="E2" s="279"/>
      <c r="F2" s="279"/>
      <c r="G2" s="279"/>
      <c r="H2" s="279"/>
      <c r="I2" s="279"/>
      <c r="J2" s="62"/>
      <c r="K2" s="62"/>
      <c r="L2" s="62"/>
      <c r="M2" s="62"/>
      <c r="N2" s="62"/>
      <c r="O2" s="62"/>
      <c r="P2" s="62"/>
      <c r="Q2" s="62"/>
      <c r="R2" s="62"/>
      <c r="S2" s="62"/>
      <c r="T2" s="62"/>
      <c r="U2" s="62"/>
      <c r="V2" s="62"/>
      <c r="W2" s="11"/>
      <c r="X2" s="11"/>
      <c r="Y2" s="20"/>
      <c r="Z2" s="20"/>
      <c r="AA2" s="20"/>
    </row>
    <row r="3" spans="1:28" ht="19.5" customHeight="1" x14ac:dyDescent="0.35">
      <c r="A3" s="1"/>
      <c r="C3" s="10"/>
      <c r="D3" s="280" t="s">
        <v>1</v>
      </c>
      <c r="E3" s="280"/>
      <c r="F3" s="280"/>
      <c r="G3" s="280"/>
      <c r="H3" s="280"/>
      <c r="I3" s="280"/>
      <c r="J3" s="63"/>
      <c r="K3" s="282" t="s">
        <v>217</v>
      </c>
      <c r="L3" s="282"/>
      <c r="M3" s="282"/>
      <c r="N3" s="282"/>
      <c r="O3" s="282"/>
      <c r="P3" s="282"/>
      <c r="Q3" s="282"/>
      <c r="R3" s="282"/>
      <c r="S3" s="282"/>
      <c r="T3" s="63"/>
      <c r="U3" s="63"/>
      <c r="V3" s="63"/>
      <c r="W3" s="10"/>
      <c r="X3" s="10"/>
      <c r="Y3" s="12"/>
      <c r="Z3" s="12"/>
      <c r="AA3" s="12"/>
    </row>
    <row r="4" spans="1:28" ht="35.25" customHeight="1" x14ac:dyDescent="0.35">
      <c r="A4" s="1"/>
      <c r="B4" s="1"/>
      <c r="C4" s="10"/>
      <c r="D4" s="281"/>
      <c r="E4" s="281"/>
      <c r="F4" s="281"/>
      <c r="G4" s="281"/>
      <c r="H4" s="281"/>
      <c r="I4" s="281"/>
      <c r="J4" s="61"/>
      <c r="K4" s="283"/>
      <c r="L4" s="283"/>
      <c r="M4" s="283"/>
      <c r="N4" s="283"/>
      <c r="O4" s="283"/>
      <c r="P4" s="283"/>
      <c r="Q4" s="283"/>
      <c r="R4" s="283"/>
      <c r="S4" s="283"/>
      <c r="T4" s="61"/>
      <c r="U4" s="61"/>
      <c r="V4" s="61"/>
      <c r="W4" s="61"/>
      <c r="X4" s="14"/>
      <c r="Y4" s="21"/>
      <c r="Z4" s="22"/>
      <c r="AA4" s="22"/>
    </row>
    <row r="5" spans="1:28" ht="32.5" x14ac:dyDescent="0.6">
      <c r="A5" s="1"/>
      <c r="B5" s="15"/>
      <c r="C5" s="13"/>
      <c r="D5" s="284" t="s">
        <v>218</v>
      </c>
      <c r="E5" s="284"/>
      <c r="F5" s="284"/>
      <c r="G5" s="284"/>
      <c r="H5" s="284"/>
      <c r="I5" s="284"/>
      <c r="J5" s="26"/>
      <c r="K5" s="284" t="s">
        <v>219</v>
      </c>
      <c r="L5" s="284"/>
      <c r="M5" s="284"/>
      <c r="N5" s="284"/>
      <c r="O5" s="284"/>
      <c r="P5" s="284"/>
      <c r="Q5" s="284"/>
      <c r="R5" s="284"/>
      <c r="S5" s="27"/>
      <c r="T5" s="25"/>
      <c r="U5" s="25"/>
      <c r="V5" s="25"/>
      <c r="W5" s="9"/>
      <c r="X5" s="9"/>
      <c r="Y5" s="23"/>
    </row>
    <row r="6" spans="1:28" ht="33" customHeight="1" x14ac:dyDescent="0.8">
      <c r="A6" s="1"/>
      <c r="B6" s="15"/>
      <c r="C6" s="15"/>
      <c r="D6" s="28" t="s">
        <v>220</v>
      </c>
      <c r="E6" s="28" t="s">
        <v>16</v>
      </c>
      <c r="F6" s="28" t="s">
        <v>19</v>
      </c>
      <c r="G6" s="28" t="s">
        <v>20</v>
      </c>
      <c r="H6" s="28" t="s">
        <v>21</v>
      </c>
      <c r="I6" s="28" t="s">
        <v>22</v>
      </c>
      <c r="J6" s="29"/>
      <c r="K6" s="44" t="s">
        <v>221</v>
      </c>
      <c r="L6" s="66"/>
      <c r="M6" s="30"/>
      <c r="N6" s="30"/>
      <c r="O6" s="30"/>
      <c r="P6" s="30"/>
      <c r="Q6" s="30"/>
      <c r="R6" s="31"/>
      <c r="S6" s="31"/>
      <c r="T6" s="25"/>
      <c r="U6" s="25"/>
      <c r="V6" s="25"/>
      <c r="W6" s="9"/>
      <c r="X6" s="9"/>
      <c r="Y6" s="23"/>
    </row>
    <row r="7" spans="1:28" ht="78" customHeight="1" outlineLevel="1" x14ac:dyDescent="0.35">
      <c r="A7" s="1"/>
      <c r="B7" s="267" t="s">
        <v>222</v>
      </c>
      <c r="C7" s="267"/>
      <c r="D7" s="67" t="str">
        <f>IF(F7="","",IF(AND(I7=3,H7=3,G7=3,F7=3),"Melhor Prática",
IF(AND(H7=3,G7=3,F7=3),"Mais que Cumpre",
IF(AND(G7=3,F7=3),"Cumpre",
IF(F7=3,"Parcial","Não cumpre")))))</f>
        <v>Parcial</v>
      </c>
      <c r="E7" s="47">
        <v>6.0000000000000001E-3</v>
      </c>
      <c r="F7" s="48">
        <f>IF($K$24&lt;&gt;"",IF($K$24=3,3,IF($K$24=2,2,1)),"")</f>
        <v>3</v>
      </c>
      <c r="G7" s="48">
        <f>IF($N$24&lt;&gt;"",IF($N$24=3,3,IF($N$24=2,2,1)),"")</f>
        <v>2</v>
      </c>
      <c r="H7" s="48">
        <f>IF($Q$24&lt;&gt;"",IF($Q$24=3,3,IF($Q$24=2,2,1)),"")</f>
        <v>3</v>
      </c>
      <c r="I7" s="48">
        <f>IF($T$24&lt;&gt;"",IF($T$24=3,3,IF($T$24=2,2,1)),"")</f>
        <v>1</v>
      </c>
      <c r="J7" s="32"/>
      <c r="K7" s="49" t="s">
        <v>223</v>
      </c>
      <c r="L7" s="46" t="s">
        <v>224</v>
      </c>
      <c r="M7" s="271" t="s">
        <v>225</v>
      </c>
      <c r="N7" s="271"/>
      <c r="O7" s="271"/>
      <c r="P7" s="46" t="s">
        <v>226</v>
      </c>
      <c r="Q7" s="271" t="s">
        <v>225</v>
      </c>
      <c r="R7" s="271"/>
      <c r="S7" s="271"/>
      <c r="U7" s="25"/>
      <c r="V7" s="25"/>
      <c r="W7" s="9"/>
      <c r="X7" s="9"/>
      <c r="Y7" s="23"/>
    </row>
    <row r="8" spans="1:28" ht="14.25" customHeight="1" outlineLevel="1" x14ac:dyDescent="0.35">
      <c r="A8" s="1"/>
      <c r="B8" s="64"/>
      <c r="C8" s="64"/>
      <c r="D8" s="67"/>
      <c r="E8" s="47"/>
      <c r="F8" s="48"/>
      <c r="G8" s="48"/>
      <c r="H8" s="48"/>
      <c r="I8" s="48"/>
      <c r="J8" s="32"/>
      <c r="K8" s="49"/>
      <c r="L8" s="46"/>
      <c r="M8" s="271"/>
      <c r="N8" s="271"/>
      <c r="O8" s="271"/>
      <c r="P8" s="46"/>
      <c r="Q8" s="271"/>
      <c r="R8" s="271"/>
      <c r="S8" s="271"/>
      <c r="U8" s="25"/>
      <c r="V8" s="25"/>
      <c r="W8" s="9"/>
      <c r="X8" s="9"/>
      <c r="Y8" s="23"/>
    </row>
    <row r="9" spans="1:28" ht="9.75" customHeight="1" x14ac:dyDescent="0.45">
      <c r="A9" s="1"/>
      <c r="B9" s="1"/>
      <c r="C9" s="1"/>
      <c r="D9" s="34"/>
      <c r="E9" s="35"/>
      <c r="F9" s="35"/>
      <c r="G9" s="35"/>
      <c r="H9" s="35"/>
      <c r="I9" s="35"/>
      <c r="J9" s="35"/>
      <c r="K9" s="35"/>
      <c r="L9" s="35"/>
      <c r="M9" s="35"/>
      <c r="N9" s="35"/>
      <c r="O9" s="35"/>
      <c r="P9" s="35"/>
      <c r="Q9" s="92" t="str">
        <f>IF(Q10="Junio",6,IF(Q10="Julio",7,IF(Q10="Agosto",8,IF(Q10="Septiembre",9,IF(Q10="Octubre",10,"")))))</f>
        <v/>
      </c>
      <c r="R9" s="35"/>
      <c r="S9" s="92" t="str">
        <f>IF(S10="Junio",6,IF(S10="Julio",7,IF(S10="Agosto",8,IF(S10="Septiembre",9,IF(S10="Octubre",10,"")))))</f>
        <v/>
      </c>
      <c r="T9" s="33"/>
      <c r="U9" s="33"/>
      <c r="V9" s="33"/>
      <c r="W9" s="1"/>
      <c r="X9" s="1"/>
    </row>
    <row r="10" spans="1:28" ht="59.25" customHeight="1" outlineLevel="1" x14ac:dyDescent="0.35">
      <c r="A10" s="1"/>
      <c r="B10" s="273" t="s">
        <v>227</v>
      </c>
      <c r="C10" s="273"/>
      <c r="D10" s="110" t="s">
        <v>228</v>
      </c>
      <c r="E10" s="51">
        <v>1.2999999999999999E-2</v>
      </c>
      <c r="F10" s="52" t="str">
        <f>IF(K20="D","D","-")</f>
        <v>-</v>
      </c>
      <c r="G10" s="52" t="str">
        <f>IF(N20="D","D","-")</f>
        <v>-</v>
      </c>
      <c r="H10" s="52" t="str">
        <f>IF(Q20="D","D","-")</f>
        <v>-</v>
      </c>
      <c r="I10" s="52" t="str">
        <f>IF(T20="D","D","-")</f>
        <v>-</v>
      </c>
      <c r="J10" s="32"/>
      <c r="K10" s="65" t="s">
        <v>229</v>
      </c>
      <c r="L10" s="50" t="s">
        <v>230</v>
      </c>
      <c r="M10" s="74">
        <v>3</v>
      </c>
      <c r="N10" s="50" t="s">
        <v>231</v>
      </c>
      <c r="O10" s="53" t="s">
        <v>232</v>
      </c>
      <c r="P10" s="50" t="s">
        <v>233</v>
      </c>
      <c r="Q10" s="91" t="s">
        <v>234</v>
      </c>
      <c r="R10" s="50" t="s">
        <v>235</v>
      </c>
      <c r="S10" s="91" t="s">
        <v>236</v>
      </c>
      <c r="T10" s="50" t="s">
        <v>237</v>
      </c>
      <c r="U10" s="53" t="s">
        <v>238</v>
      </c>
      <c r="V10" s="25"/>
      <c r="W10" s="9"/>
      <c r="X10" s="9"/>
      <c r="Y10" s="23"/>
    </row>
    <row r="11" spans="1:28" ht="20.5" x14ac:dyDescent="0.4">
      <c r="A11" s="1"/>
      <c r="B11" s="17"/>
      <c r="C11" s="17"/>
      <c r="D11" s="36"/>
      <c r="E11" s="31"/>
      <c r="F11" s="37"/>
      <c r="G11" s="37"/>
      <c r="H11" s="37"/>
      <c r="I11" s="37"/>
      <c r="J11" s="31"/>
      <c r="K11" s="25"/>
      <c r="L11" s="25"/>
      <c r="M11" s="25"/>
      <c r="N11" s="25"/>
      <c r="O11" s="25"/>
      <c r="P11" s="25"/>
      <c r="Q11" s="25"/>
      <c r="R11" s="25"/>
      <c r="S11" s="25"/>
      <c r="T11" s="25"/>
      <c r="U11" s="25"/>
      <c r="V11" s="25"/>
      <c r="W11" s="9"/>
      <c r="X11" s="9"/>
      <c r="Y11" s="23"/>
    </row>
    <row r="12" spans="1:28" ht="18" customHeight="1" outlineLevel="1" x14ac:dyDescent="0.35">
      <c r="A12" s="1"/>
      <c r="B12" s="274" t="s">
        <v>239</v>
      </c>
      <c r="C12" s="274"/>
      <c r="D12" s="276" t="str">
        <f>IF(F12="","",IF(AND(I12=3,H12=3,G12=3,F12=3),"Melhor Prática",
IF(AND(H12=3,G12=3,F12=3),"Mais que Cumpre",
IF(AND(G12=3,F12=3),"Cumpre",
IF(F12=3,"Parcial","Não cumpre")))))</f>
        <v>Mais que Cumpre</v>
      </c>
      <c r="E12" s="277">
        <v>1.2999999999999999E-2</v>
      </c>
      <c r="F12" s="272">
        <f>IF($L$24&lt;&gt;"",IF($L$24=3,3,IF($L$24=2,2,1)),"")</f>
        <v>3</v>
      </c>
      <c r="G12" s="272">
        <f>IF($O$24&lt;&gt;"",IF($O$24=3,3,IF($O$24=2,2,1)),"")</f>
        <v>3</v>
      </c>
      <c r="H12" s="272">
        <f>IF($R$24&lt;&gt;"",IF($R$24=3,3,IF($R$24=2,2,1)),"")</f>
        <v>3</v>
      </c>
      <c r="I12" s="272">
        <f>IF($U$24&lt;&gt;"",IF($U$24=3,3,IF($U$24=2,2,1)),"")</f>
        <v>1</v>
      </c>
      <c r="J12" s="32"/>
      <c r="K12" s="278" t="s">
        <v>240</v>
      </c>
      <c r="L12" s="278"/>
      <c r="M12" s="285" t="s">
        <v>241</v>
      </c>
      <c r="N12" s="286"/>
      <c r="O12" s="278" t="s">
        <v>240</v>
      </c>
      <c r="P12" s="278"/>
      <c r="Q12" s="285" t="s">
        <v>241</v>
      </c>
      <c r="R12" s="286"/>
      <c r="S12" s="278" t="s">
        <v>240</v>
      </c>
      <c r="T12" s="278"/>
      <c r="U12" s="285" t="s">
        <v>241</v>
      </c>
      <c r="V12" s="286"/>
      <c r="W12" s="9"/>
      <c r="X12" s="9"/>
      <c r="Y12" s="23"/>
      <c r="Z12" s="2"/>
      <c r="AA12" s="2"/>
      <c r="AB12" s="2"/>
    </row>
    <row r="13" spans="1:28" ht="35.25" customHeight="1" outlineLevel="1" x14ac:dyDescent="0.35">
      <c r="A13" s="1"/>
      <c r="B13" s="275"/>
      <c r="C13" s="275"/>
      <c r="D13" s="276" t="str">
        <f t="shared" ref="D13:D14" si="0">IF(F13="","",IF(AND(I13=3,H13=3,G13=3,F13=3),"MEJOR PRÁCTICA",
IF(AND(H13=3,G13=3,F13=3),"MÁS QUE CUMPLE",
IF(AND(G13=3,F13=3),"CUMPLE",
IF(F13=3,"PARCIAL","NO CUMPLE")))))</f>
        <v/>
      </c>
      <c r="E13" s="277"/>
      <c r="F13" s="272"/>
      <c r="G13" s="272"/>
      <c r="H13" s="272"/>
      <c r="I13" s="272"/>
      <c r="J13" s="32"/>
      <c r="K13" s="100" t="s">
        <v>33</v>
      </c>
      <c r="L13" s="287" t="s">
        <v>242</v>
      </c>
      <c r="M13" s="287"/>
      <c r="N13" s="100" t="s">
        <v>243</v>
      </c>
      <c r="O13" s="100" t="s">
        <v>33</v>
      </c>
      <c r="P13" s="287" t="s">
        <v>242</v>
      </c>
      <c r="Q13" s="287"/>
      <c r="R13" s="100" t="s">
        <v>243</v>
      </c>
      <c r="S13" s="100" t="s">
        <v>33</v>
      </c>
      <c r="T13" s="287" t="s">
        <v>242</v>
      </c>
      <c r="U13" s="287"/>
      <c r="V13" s="100" t="s">
        <v>243</v>
      </c>
      <c r="W13" s="1"/>
      <c r="X13" s="1"/>
      <c r="Z13" s="3"/>
      <c r="AA13" s="4"/>
      <c r="AB13" s="5"/>
    </row>
    <row r="14" spans="1:28" ht="18.75" customHeight="1" outlineLevel="1" x14ac:dyDescent="0.35">
      <c r="A14" s="1"/>
      <c r="B14" s="275"/>
      <c r="C14" s="275"/>
      <c r="D14" s="276" t="str">
        <f t="shared" si="0"/>
        <v/>
      </c>
      <c r="E14" s="277"/>
      <c r="F14" s="38"/>
      <c r="G14" s="38"/>
      <c r="H14" s="38"/>
      <c r="I14" s="38"/>
      <c r="J14" s="32"/>
      <c r="K14" s="270" t="s">
        <v>244</v>
      </c>
      <c r="L14" s="292" t="s">
        <v>245</v>
      </c>
      <c r="M14" s="292"/>
      <c r="N14" s="268" t="s">
        <v>246</v>
      </c>
      <c r="O14" s="270" t="s">
        <v>244</v>
      </c>
      <c r="P14" s="292" t="s">
        <v>245</v>
      </c>
      <c r="Q14" s="292"/>
      <c r="R14" s="269" t="s">
        <v>247</v>
      </c>
      <c r="S14" s="270" t="s">
        <v>244</v>
      </c>
      <c r="T14" s="292" t="s">
        <v>245</v>
      </c>
      <c r="U14" s="292"/>
      <c r="V14" s="268" t="s">
        <v>228</v>
      </c>
      <c r="W14" s="1"/>
      <c r="X14" s="1"/>
      <c r="Z14" s="6"/>
      <c r="AA14" s="7"/>
      <c r="AB14" s="8"/>
    </row>
    <row r="15" spans="1:28" ht="21" customHeight="1" outlineLevel="1" x14ac:dyDescent="0.35">
      <c r="A15" s="1"/>
      <c r="B15" s="275"/>
      <c r="C15" s="275"/>
      <c r="D15" s="288" t="str">
        <f>IF(S10&lt;&gt;"",IF(OR(S14="finalizado",O14="finalizado",K14="finalizado"),"Finalizado",
IF(OR(AND(S10=U12,S14&lt;&gt;"finalizado"),AND(S10=Q12,O14&lt;&gt;"finalizado"),AND(S10=M12,K14&lt;&gt;"finalizado")),"Atrasado","No Prazo")),"Não Planificado")</f>
        <v>No Prazo</v>
      </c>
      <c r="E15" s="288"/>
      <c r="F15" s="288"/>
      <c r="G15" s="288"/>
      <c r="H15" s="288"/>
      <c r="I15" s="288"/>
      <c r="J15" s="26"/>
      <c r="K15" s="270"/>
      <c r="L15" s="292"/>
      <c r="M15" s="292"/>
      <c r="N15" s="268"/>
      <c r="O15" s="270"/>
      <c r="P15" s="292"/>
      <c r="Q15" s="292"/>
      <c r="R15" s="269"/>
      <c r="S15" s="270"/>
      <c r="T15" s="292"/>
      <c r="U15" s="292"/>
      <c r="V15" s="268"/>
      <c r="W15" s="1"/>
      <c r="X15" s="1"/>
      <c r="Z15" s="6"/>
      <c r="AA15" s="7"/>
      <c r="AB15" s="7"/>
    </row>
    <row r="16" spans="1:28" ht="21" customHeight="1" x14ac:dyDescent="0.4">
      <c r="A16" s="1"/>
      <c r="B16" s="17"/>
      <c r="C16" s="17"/>
      <c r="D16" s="9"/>
      <c r="E16" s="86" t="str">
        <f>IF(COUNTA(F16:I16)=0,"NBC","BC")</f>
        <v>BC</v>
      </c>
      <c r="F16" s="86" t="s">
        <v>248</v>
      </c>
      <c r="G16" s="86"/>
      <c r="H16" s="86" t="s">
        <v>248</v>
      </c>
      <c r="I16" s="9"/>
      <c r="J16" s="16"/>
      <c r="K16" s="9"/>
      <c r="L16" s="9"/>
      <c r="M16" s="9"/>
      <c r="N16" s="9"/>
      <c r="O16" s="9"/>
      <c r="P16" s="9"/>
      <c r="Q16" s="9"/>
      <c r="R16" s="9"/>
      <c r="S16" s="9"/>
      <c r="T16" s="9"/>
      <c r="U16" s="9"/>
      <c r="V16" s="9"/>
      <c r="W16" s="9"/>
      <c r="X16" s="9"/>
      <c r="Y16" s="23"/>
    </row>
    <row r="17" spans="1:25" ht="21" customHeight="1" x14ac:dyDescent="0.4">
      <c r="A17" s="1"/>
      <c r="B17" s="17"/>
      <c r="C17" s="17"/>
      <c r="D17" s="9"/>
      <c r="E17" s="9"/>
      <c r="F17" s="9"/>
      <c r="G17" s="9"/>
      <c r="H17" s="9"/>
      <c r="I17" s="9"/>
      <c r="J17" s="16"/>
      <c r="K17" s="290" t="s">
        <v>246</v>
      </c>
      <c r="L17" s="291"/>
      <c r="M17" s="291"/>
      <c r="N17" s="291" t="s">
        <v>247</v>
      </c>
      <c r="O17" s="291"/>
      <c r="P17" s="291"/>
      <c r="Q17" s="291" t="s">
        <v>228</v>
      </c>
      <c r="R17" s="291"/>
      <c r="S17" s="291"/>
      <c r="T17" s="291" t="s">
        <v>249</v>
      </c>
      <c r="U17" s="291"/>
      <c r="V17" s="296"/>
      <c r="W17" s="9"/>
      <c r="X17" s="9"/>
      <c r="Y17" s="23"/>
    </row>
    <row r="18" spans="1:25" ht="20.25" customHeight="1" outlineLevel="2" x14ac:dyDescent="0.35">
      <c r="A18" s="1"/>
      <c r="B18" s="289" t="s">
        <v>250</v>
      </c>
      <c r="C18" s="289"/>
      <c r="D18" s="42" t="s">
        <v>16</v>
      </c>
      <c r="E18" s="39">
        <v>0.01</v>
      </c>
      <c r="F18" s="41"/>
      <c r="G18" s="41"/>
      <c r="H18" s="41"/>
      <c r="I18" s="41"/>
      <c r="J18" s="9"/>
      <c r="K18" s="270" t="s">
        <v>251</v>
      </c>
      <c r="L18" s="268"/>
      <c r="M18" s="268"/>
      <c r="N18" s="268" t="s">
        <v>252</v>
      </c>
      <c r="O18" s="268"/>
      <c r="P18" s="268"/>
      <c r="Q18" s="268" t="s">
        <v>253</v>
      </c>
      <c r="R18" s="268"/>
      <c r="S18" s="268"/>
      <c r="T18" s="268" t="s">
        <v>254</v>
      </c>
      <c r="U18" s="268"/>
      <c r="V18" s="269"/>
      <c r="W18" s="9"/>
      <c r="X18" s="9"/>
      <c r="Y18" s="23"/>
    </row>
    <row r="19" spans="1:25" ht="124.5" customHeight="1" outlineLevel="2" x14ac:dyDescent="0.35">
      <c r="A19" s="1"/>
      <c r="B19" s="289"/>
      <c r="C19" s="289"/>
      <c r="D19" s="42" t="s">
        <v>255</v>
      </c>
      <c r="E19" s="268" t="s">
        <v>256</v>
      </c>
      <c r="F19" s="268"/>
      <c r="G19" s="268"/>
      <c r="H19" s="268"/>
      <c r="I19" s="268"/>
      <c r="J19" s="25"/>
      <c r="K19" s="270"/>
      <c r="L19" s="268"/>
      <c r="M19" s="268"/>
      <c r="N19" s="268"/>
      <c r="O19" s="268"/>
      <c r="P19" s="268"/>
      <c r="Q19" s="268"/>
      <c r="R19" s="268"/>
      <c r="S19" s="268"/>
      <c r="T19" s="268"/>
      <c r="U19" s="268"/>
      <c r="V19" s="269"/>
      <c r="W19" s="9"/>
      <c r="X19" s="9"/>
      <c r="Y19" s="23"/>
    </row>
    <row r="20" spans="1:25" ht="18.75" customHeight="1" outlineLevel="2" x14ac:dyDescent="0.35">
      <c r="A20" s="1"/>
      <c r="B20" s="289"/>
      <c r="C20" s="289"/>
      <c r="D20" s="293" t="s">
        <v>37</v>
      </c>
      <c r="E20" s="294" t="s">
        <v>42</v>
      </c>
      <c r="F20" s="294"/>
      <c r="G20" s="294"/>
      <c r="H20" s="294"/>
      <c r="I20" s="294"/>
      <c r="J20" s="25"/>
      <c r="K20" s="270" t="s">
        <v>257</v>
      </c>
      <c r="L20" s="268"/>
      <c r="M20" s="268"/>
      <c r="N20" s="270" t="s">
        <v>257</v>
      </c>
      <c r="O20" s="268"/>
      <c r="P20" s="268"/>
      <c r="Q20" s="268" t="s">
        <v>257</v>
      </c>
      <c r="R20" s="268"/>
      <c r="S20" s="268"/>
      <c r="T20" s="270" t="s">
        <v>257</v>
      </c>
      <c r="U20" s="268"/>
      <c r="V20" s="268"/>
      <c r="W20" s="9"/>
      <c r="X20" s="9"/>
      <c r="Y20" s="23"/>
    </row>
    <row r="21" spans="1:25" ht="40.5" customHeight="1" outlineLevel="2" x14ac:dyDescent="0.35">
      <c r="A21" s="18">
        <v>5.0000000000000001E-3</v>
      </c>
      <c r="B21" s="289"/>
      <c r="C21" s="289"/>
      <c r="D21" s="293"/>
      <c r="E21" s="294"/>
      <c r="F21" s="294"/>
      <c r="G21" s="294"/>
      <c r="H21" s="294"/>
      <c r="I21" s="294"/>
      <c r="J21" s="25"/>
      <c r="K21" s="270" t="s">
        <v>258</v>
      </c>
      <c r="L21" s="268"/>
      <c r="M21" s="268"/>
      <c r="N21" s="268" t="s">
        <v>259</v>
      </c>
      <c r="O21" s="268"/>
      <c r="P21" s="268"/>
      <c r="Q21" s="268" t="s">
        <v>259</v>
      </c>
      <c r="R21" s="268"/>
      <c r="S21" s="268"/>
      <c r="T21" s="268" t="s">
        <v>260</v>
      </c>
      <c r="U21" s="268"/>
      <c r="V21" s="269"/>
      <c r="W21" s="9"/>
      <c r="X21" s="9"/>
      <c r="Y21" s="23"/>
    </row>
    <row r="22" spans="1:25" ht="14.5" x14ac:dyDescent="0.35">
      <c r="A22" s="1"/>
      <c r="B22" s="9"/>
      <c r="C22" s="9"/>
      <c r="D22" s="9"/>
      <c r="E22" s="9"/>
      <c r="F22" s="9"/>
      <c r="G22" s="9"/>
      <c r="H22" s="9"/>
      <c r="I22" s="9"/>
      <c r="J22" s="9"/>
      <c r="K22" s="68"/>
      <c r="L22" s="9"/>
      <c r="M22" s="9"/>
      <c r="N22" s="9"/>
      <c r="O22" s="9"/>
      <c r="P22" s="9"/>
      <c r="Q22" s="9"/>
      <c r="R22" s="9"/>
      <c r="S22" s="9"/>
      <c r="T22" s="9"/>
      <c r="U22" s="9"/>
      <c r="V22" s="69"/>
      <c r="W22" s="9"/>
      <c r="X22" s="9"/>
      <c r="Y22" s="23"/>
    </row>
    <row r="23" spans="1:25" ht="41" x14ac:dyDescent="0.35">
      <c r="A23" s="1"/>
      <c r="B23" s="9"/>
      <c r="C23" s="9"/>
      <c r="D23" s="9"/>
      <c r="G23" s="9"/>
      <c r="H23" s="9"/>
      <c r="K23" s="54" t="s">
        <v>9</v>
      </c>
      <c r="L23" s="24" t="s">
        <v>261</v>
      </c>
      <c r="M23" s="55" t="s">
        <v>262</v>
      </c>
      <c r="N23" s="54" t="s">
        <v>9</v>
      </c>
      <c r="O23" s="24" t="s">
        <v>261</v>
      </c>
      <c r="P23" s="55" t="s">
        <v>262</v>
      </c>
      <c r="Q23" s="54" t="s">
        <v>9</v>
      </c>
      <c r="R23" s="24" t="s">
        <v>261</v>
      </c>
      <c r="S23" s="55" t="s">
        <v>262</v>
      </c>
      <c r="T23" s="54" t="s">
        <v>9</v>
      </c>
      <c r="U23" s="24" t="s">
        <v>261</v>
      </c>
      <c r="V23" s="55" t="s">
        <v>262</v>
      </c>
      <c r="X23" s="9"/>
      <c r="Y23" s="23"/>
    </row>
    <row r="24" spans="1:25" ht="36.75" customHeight="1" x14ac:dyDescent="0.35">
      <c r="A24" s="1"/>
      <c r="B24" s="9"/>
      <c r="C24" s="9"/>
      <c r="D24" s="9"/>
      <c r="F24" s="297" t="s">
        <v>263</v>
      </c>
      <c r="G24" s="298" t="s">
        <v>33</v>
      </c>
      <c r="H24" s="298"/>
      <c r="I24" s="298"/>
      <c r="K24" s="56">
        <v>3</v>
      </c>
      <c r="L24" s="40">
        <v>3</v>
      </c>
      <c r="M24" s="295" t="s">
        <v>264</v>
      </c>
      <c r="N24" s="56">
        <v>2</v>
      </c>
      <c r="O24" s="40">
        <v>3</v>
      </c>
      <c r="P24" s="295"/>
      <c r="Q24" s="56">
        <v>3</v>
      </c>
      <c r="R24" s="40">
        <v>3</v>
      </c>
      <c r="S24" s="295"/>
      <c r="T24" s="56">
        <v>1</v>
      </c>
      <c r="U24" s="40">
        <v>1</v>
      </c>
      <c r="V24" s="295"/>
      <c r="X24" s="9"/>
      <c r="Y24" s="23"/>
    </row>
    <row r="25" spans="1:25" ht="19.5" customHeight="1" x14ac:dyDescent="0.35">
      <c r="A25" s="1"/>
      <c r="B25" s="9"/>
      <c r="C25" s="9"/>
      <c r="D25" s="9"/>
      <c r="F25" s="297"/>
      <c r="G25" s="298"/>
      <c r="H25" s="298"/>
      <c r="I25" s="298"/>
      <c r="K25" s="57"/>
      <c r="L25" s="43"/>
      <c r="M25" s="295"/>
      <c r="N25" s="57"/>
      <c r="O25" s="43"/>
      <c r="P25" s="295"/>
      <c r="Q25" s="57"/>
      <c r="R25" s="43"/>
      <c r="S25" s="295"/>
      <c r="T25" s="57"/>
      <c r="U25" s="43"/>
      <c r="V25" s="295"/>
      <c r="X25" s="9"/>
      <c r="Y25" s="23"/>
    </row>
    <row r="26" spans="1:25" ht="208.5" customHeight="1" x14ac:dyDescent="0.35">
      <c r="A26" s="1"/>
      <c r="B26" s="9"/>
      <c r="C26" s="9"/>
      <c r="D26" s="9"/>
      <c r="F26" s="297"/>
      <c r="G26" s="298" t="s">
        <v>242</v>
      </c>
      <c r="H26" s="298"/>
      <c r="I26" s="298"/>
      <c r="K26" s="58" t="s">
        <v>265</v>
      </c>
      <c r="L26" s="45" t="s">
        <v>265</v>
      </c>
      <c r="M26" s="295"/>
      <c r="N26" s="58" t="s">
        <v>265</v>
      </c>
      <c r="O26" s="45" t="s">
        <v>265</v>
      </c>
      <c r="P26" s="295" t="s">
        <v>264</v>
      </c>
      <c r="Q26" s="58" t="s">
        <v>265</v>
      </c>
      <c r="R26" s="45" t="s">
        <v>265</v>
      </c>
      <c r="S26" s="295" t="s">
        <v>264</v>
      </c>
      <c r="T26" s="58" t="s">
        <v>265</v>
      </c>
      <c r="U26" s="45" t="s">
        <v>265</v>
      </c>
      <c r="V26" s="295" t="s">
        <v>264</v>
      </c>
      <c r="X26" s="9"/>
      <c r="Y26" s="23"/>
    </row>
    <row r="27" spans="1:25" ht="18" customHeight="1" x14ac:dyDescent="0.35">
      <c r="A27" s="1"/>
      <c r="B27" s="9"/>
      <c r="C27" s="9"/>
      <c r="D27" s="9"/>
      <c r="F27" s="297"/>
      <c r="G27" s="298" t="s">
        <v>266</v>
      </c>
      <c r="H27" s="298"/>
      <c r="I27" s="298"/>
      <c r="K27" s="59"/>
      <c r="L27" s="25"/>
      <c r="M27" s="60"/>
      <c r="N27" s="59"/>
      <c r="O27" s="25"/>
      <c r="P27" s="60"/>
      <c r="Q27" s="59"/>
      <c r="R27" s="25"/>
      <c r="S27" s="60"/>
      <c r="T27" s="59"/>
      <c r="U27" s="25"/>
      <c r="V27" s="60"/>
      <c r="X27" s="9"/>
      <c r="Y27" s="23"/>
    </row>
    <row r="28" spans="1:25" ht="18" customHeight="1" x14ac:dyDescent="0.35">
      <c r="A28" s="1"/>
      <c r="B28" s="9"/>
      <c r="C28" s="9"/>
      <c r="D28" s="9"/>
      <c r="F28" s="297"/>
      <c r="G28" s="298"/>
      <c r="H28" s="298"/>
      <c r="I28" s="298"/>
      <c r="K28" s="59"/>
      <c r="L28" s="25"/>
      <c r="M28" s="60"/>
      <c r="N28" s="59"/>
      <c r="O28" s="25"/>
      <c r="P28" s="60"/>
      <c r="Q28" s="59"/>
      <c r="R28" s="25"/>
      <c r="S28" s="60"/>
      <c r="T28" s="59"/>
      <c r="U28" s="25"/>
      <c r="V28" s="60"/>
      <c r="X28" s="9"/>
      <c r="Y28" s="23"/>
    </row>
    <row r="29" spans="1:25" ht="18" customHeight="1" x14ac:dyDescent="0.35">
      <c r="A29" s="1"/>
      <c r="B29" s="9"/>
      <c r="C29" s="9"/>
      <c r="D29" s="9"/>
      <c r="F29" s="297"/>
      <c r="G29" s="298"/>
      <c r="H29" s="298"/>
      <c r="I29" s="298"/>
      <c r="K29" s="59"/>
      <c r="L29" s="25"/>
      <c r="M29" s="60"/>
      <c r="N29" s="59"/>
      <c r="O29" s="25"/>
      <c r="P29" s="60"/>
      <c r="Q29" s="59"/>
      <c r="R29" s="25"/>
      <c r="S29" s="60"/>
      <c r="T29" s="59"/>
      <c r="U29" s="25"/>
      <c r="V29" s="60"/>
      <c r="X29" s="9"/>
      <c r="Y29" s="23"/>
    </row>
    <row r="30" spans="1:25" ht="18" customHeight="1" x14ac:dyDescent="0.35">
      <c r="A30" s="1"/>
      <c r="B30" s="9"/>
      <c r="C30" s="9"/>
      <c r="D30" s="9"/>
      <c r="F30" s="297"/>
      <c r="G30" s="298"/>
      <c r="H30" s="298"/>
      <c r="I30" s="298"/>
      <c r="K30" s="59"/>
      <c r="L30" s="25"/>
      <c r="M30" s="60"/>
      <c r="N30" s="59"/>
      <c r="O30" s="25"/>
      <c r="P30" s="60"/>
      <c r="Q30" s="59"/>
      <c r="R30" s="25"/>
      <c r="S30" s="60"/>
      <c r="T30" s="59"/>
      <c r="U30" s="25"/>
      <c r="V30" s="60"/>
      <c r="X30" s="9"/>
      <c r="Y30" s="23"/>
    </row>
    <row r="31" spans="1:25" ht="18" customHeight="1" x14ac:dyDescent="0.35">
      <c r="A31" s="1"/>
      <c r="B31" s="9"/>
      <c r="C31" s="9"/>
      <c r="D31" s="9"/>
      <c r="F31" s="297"/>
      <c r="G31" s="298"/>
      <c r="H31" s="298"/>
      <c r="I31" s="298"/>
      <c r="K31" s="59"/>
      <c r="L31" s="25"/>
      <c r="M31" s="60"/>
      <c r="N31" s="59"/>
      <c r="O31" s="25"/>
      <c r="P31" s="60"/>
      <c r="Q31" s="59"/>
      <c r="R31" s="25"/>
      <c r="S31" s="60"/>
      <c r="T31" s="59"/>
      <c r="U31" s="25"/>
      <c r="V31" s="60"/>
      <c r="X31" s="9"/>
      <c r="Y31" s="23"/>
    </row>
    <row r="32" spans="1:25" ht="18" customHeight="1" x14ac:dyDescent="0.35">
      <c r="A32" s="1"/>
      <c r="B32" s="9"/>
      <c r="C32" s="9"/>
      <c r="D32" s="9"/>
      <c r="F32" s="297"/>
      <c r="G32" s="298"/>
      <c r="H32" s="298"/>
      <c r="I32" s="298"/>
      <c r="K32" s="59"/>
      <c r="L32" s="25"/>
      <c r="M32" s="60"/>
      <c r="N32" s="59"/>
      <c r="O32" s="25"/>
      <c r="P32" s="60"/>
      <c r="Q32" s="59"/>
      <c r="R32" s="25"/>
      <c r="S32" s="60"/>
      <c r="T32" s="59"/>
      <c r="U32" s="25"/>
      <c r="V32" s="60"/>
      <c r="X32" s="9"/>
      <c r="Y32" s="23"/>
    </row>
    <row r="33" spans="1:25" ht="18" customHeight="1" x14ac:dyDescent="0.35">
      <c r="A33" s="1"/>
      <c r="B33" s="9"/>
      <c r="C33" s="9"/>
      <c r="D33" s="9"/>
      <c r="F33" s="297"/>
      <c r="G33" s="298"/>
      <c r="H33" s="298"/>
      <c r="I33" s="298"/>
      <c r="K33" s="59"/>
      <c r="L33" s="25"/>
      <c r="M33" s="60"/>
      <c r="N33" s="59"/>
      <c r="O33" s="25"/>
      <c r="P33" s="60"/>
      <c r="Q33" s="59"/>
      <c r="R33" s="25"/>
      <c r="S33" s="60"/>
      <c r="T33" s="59"/>
      <c r="U33" s="25"/>
      <c r="V33" s="60"/>
      <c r="X33" s="9"/>
      <c r="Y33" s="23"/>
    </row>
    <row r="34" spans="1:25" ht="18" customHeight="1" x14ac:dyDescent="0.35">
      <c r="A34" s="1"/>
      <c r="B34" s="9"/>
      <c r="C34" s="9"/>
      <c r="D34" s="9"/>
      <c r="F34" s="297"/>
      <c r="G34" s="298"/>
      <c r="H34" s="298"/>
      <c r="I34" s="298"/>
      <c r="K34" s="59"/>
      <c r="L34" s="25"/>
      <c r="M34" s="60"/>
      <c r="N34" s="59"/>
      <c r="O34" s="25"/>
      <c r="P34" s="60"/>
      <c r="Q34" s="59"/>
      <c r="R34" s="25"/>
      <c r="S34" s="60"/>
      <c r="T34" s="59"/>
      <c r="U34" s="25"/>
      <c r="V34" s="60"/>
      <c r="X34" s="9"/>
      <c r="Y34" s="23"/>
    </row>
    <row r="35" spans="1:25" ht="18" customHeight="1" x14ac:dyDescent="0.35">
      <c r="A35" s="1"/>
      <c r="B35" s="9"/>
      <c r="C35" s="9"/>
      <c r="D35" s="9"/>
      <c r="F35" s="297"/>
      <c r="G35" s="298"/>
      <c r="H35" s="298"/>
      <c r="I35" s="298"/>
      <c r="K35" s="59"/>
      <c r="L35" s="25"/>
      <c r="M35" s="60"/>
      <c r="N35" s="59"/>
      <c r="O35" s="25"/>
      <c r="P35" s="60"/>
      <c r="Q35" s="59"/>
      <c r="R35" s="25"/>
      <c r="S35" s="60"/>
      <c r="T35" s="59"/>
      <c r="U35" s="25"/>
      <c r="V35" s="60"/>
      <c r="X35" s="9"/>
      <c r="Y35" s="23"/>
    </row>
    <row r="36" spans="1:25" ht="18" customHeight="1" x14ac:dyDescent="0.35">
      <c r="A36" s="1"/>
      <c r="B36" s="9"/>
      <c r="C36" s="9"/>
      <c r="D36" s="9"/>
      <c r="F36" s="297"/>
      <c r="G36" s="298"/>
      <c r="H36" s="298"/>
      <c r="I36" s="298"/>
      <c r="K36" s="59"/>
      <c r="L36" s="25"/>
      <c r="M36" s="60"/>
      <c r="N36" s="59"/>
      <c r="O36" s="25"/>
      <c r="P36" s="60"/>
      <c r="Q36" s="59"/>
      <c r="R36" s="25"/>
      <c r="S36" s="60"/>
      <c r="T36" s="59"/>
      <c r="U36" s="25"/>
      <c r="V36" s="60"/>
      <c r="X36" s="9"/>
      <c r="Y36" s="23"/>
    </row>
    <row r="37" spans="1:25" ht="18" customHeight="1" x14ac:dyDescent="0.35">
      <c r="A37" s="1"/>
      <c r="B37" s="9"/>
      <c r="C37" s="9"/>
      <c r="D37" s="9"/>
      <c r="F37" s="297"/>
      <c r="G37" s="298"/>
      <c r="H37" s="298"/>
      <c r="I37" s="298"/>
      <c r="K37" s="59"/>
      <c r="L37" s="25"/>
      <c r="M37" s="60"/>
      <c r="N37" s="59"/>
      <c r="O37" s="25"/>
      <c r="P37" s="60"/>
      <c r="Q37" s="59"/>
      <c r="R37" s="25"/>
      <c r="S37" s="60"/>
      <c r="T37" s="59"/>
      <c r="U37" s="25"/>
      <c r="V37" s="60"/>
      <c r="X37" s="9"/>
      <c r="Y37" s="23"/>
    </row>
    <row r="38" spans="1:25" ht="18" customHeight="1" x14ac:dyDescent="0.35">
      <c r="A38" s="1"/>
      <c r="B38" s="9"/>
      <c r="C38" s="9"/>
      <c r="D38" s="9"/>
      <c r="F38" s="297"/>
      <c r="G38" s="298"/>
      <c r="H38" s="298"/>
      <c r="I38" s="298"/>
      <c r="K38" s="59"/>
      <c r="L38" s="25"/>
      <c r="M38" s="60"/>
      <c r="N38" s="59"/>
      <c r="O38" s="25"/>
      <c r="P38" s="60" t="s">
        <v>267</v>
      </c>
      <c r="Q38" s="59"/>
      <c r="R38" s="25"/>
      <c r="S38" s="60"/>
      <c r="T38" s="59"/>
      <c r="U38" s="25"/>
      <c r="V38" s="60"/>
      <c r="X38" s="9"/>
      <c r="Y38" s="23"/>
    </row>
    <row r="39" spans="1:25" ht="18" customHeight="1" x14ac:dyDescent="0.35">
      <c r="A39" s="1"/>
      <c r="B39" s="9"/>
      <c r="C39" s="9"/>
      <c r="D39" s="9"/>
      <c r="F39" s="297"/>
      <c r="G39" s="298"/>
      <c r="H39" s="298"/>
      <c r="I39" s="298"/>
      <c r="K39" s="59"/>
      <c r="L39" s="25"/>
      <c r="M39" s="60"/>
      <c r="N39" s="59"/>
      <c r="O39" s="25"/>
      <c r="P39" s="60"/>
      <c r="Q39" s="59"/>
      <c r="R39" s="25"/>
      <c r="S39" s="60"/>
      <c r="T39" s="59"/>
      <c r="U39" s="25"/>
      <c r="V39" s="60"/>
      <c r="X39" s="9"/>
      <c r="Y39" s="23"/>
    </row>
    <row r="40" spans="1:25" ht="18" customHeight="1" x14ac:dyDescent="0.35">
      <c r="A40" s="1"/>
      <c r="B40" s="9"/>
      <c r="C40" s="9"/>
      <c r="D40" s="9"/>
      <c r="F40" s="297"/>
      <c r="G40" s="298"/>
      <c r="H40" s="298"/>
      <c r="I40" s="298"/>
      <c r="K40" s="59"/>
      <c r="L40" s="25"/>
      <c r="M40" s="60"/>
      <c r="N40" s="59"/>
      <c r="O40" s="25"/>
      <c r="P40" s="60"/>
      <c r="Q40" s="59"/>
      <c r="R40" s="25"/>
      <c r="S40" s="60"/>
      <c r="T40" s="59"/>
      <c r="U40" s="25"/>
      <c r="V40" s="60"/>
      <c r="X40" s="9"/>
      <c r="Y40" s="23"/>
    </row>
    <row r="41" spans="1:25" ht="18" customHeight="1" x14ac:dyDescent="0.35">
      <c r="A41" s="1"/>
      <c r="B41" s="9"/>
      <c r="C41" s="9"/>
      <c r="D41" s="9"/>
      <c r="F41" s="297"/>
      <c r="G41" s="298"/>
      <c r="H41" s="298"/>
      <c r="I41" s="298"/>
      <c r="K41" s="59"/>
      <c r="L41" s="25"/>
      <c r="M41" s="60"/>
      <c r="N41" s="59"/>
      <c r="O41" s="25"/>
      <c r="P41" s="60"/>
      <c r="Q41" s="59"/>
      <c r="R41" s="25"/>
      <c r="S41" s="60"/>
      <c r="T41" s="59"/>
      <c r="U41" s="25"/>
      <c r="V41" s="60"/>
      <c r="X41" s="9"/>
      <c r="Y41" s="23"/>
    </row>
    <row r="42" spans="1:25" ht="18" customHeight="1" x14ac:dyDescent="0.35">
      <c r="A42" s="1"/>
      <c r="B42" s="9"/>
      <c r="C42" s="9"/>
      <c r="D42" s="9"/>
      <c r="F42" s="297"/>
      <c r="G42" s="298"/>
      <c r="H42" s="298"/>
      <c r="I42" s="298"/>
      <c r="K42" s="59"/>
      <c r="L42" s="25"/>
      <c r="M42" s="60"/>
      <c r="N42" s="59"/>
      <c r="O42" s="25"/>
      <c r="P42" s="60"/>
      <c r="Q42" s="59"/>
      <c r="R42" s="25"/>
      <c r="S42" s="60"/>
      <c r="T42" s="59"/>
      <c r="U42" s="25"/>
      <c r="V42" s="60"/>
      <c r="X42" s="9"/>
      <c r="Y42" s="23"/>
    </row>
    <row r="43" spans="1:25" ht="18" customHeight="1" x14ac:dyDescent="0.35">
      <c r="A43" s="1"/>
      <c r="B43" s="9"/>
      <c r="C43" s="9"/>
      <c r="D43" s="9"/>
      <c r="F43" s="297"/>
      <c r="G43" s="298"/>
      <c r="H43" s="298"/>
      <c r="I43" s="298"/>
      <c r="K43" s="59"/>
      <c r="L43" s="25"/>
      <c r="M43" s="60"/>
      <c r="N43" s="59"/>
      <c r="O43" s="25"/>
      <c r="P43" s="60"/>
      <c r="Q43" s="59"/>
      <c r="R43" s="25"/>
      <c r="S43" s="60"/>
      <c r="T43" s="59"/>
      <c r="U43" s="25"/>
      <c r="V43" s="60"/>
      <c r="X43" s="9"/>
      <c r="Y43" s="23"/>
    </row>
    <row r="44" spans="1:25" ht="18" customHeight="1" x14ac:dyDescent="0.35">
      <c r="A44" s="1"/>
      <c r="B44" s="9"/>
      <c r="C44" s="9"/>
      <c r="D44" s="9"/>
      <c r="F44" s="297"/>
      <c r="G44" s="298"/>
      <c r="H44" s="298"/>
      <c r="I44" s="298"/>
      <c r="K44" s="59"/>
      <c r="L44" s="25"/>
      <c r="M44" s="60"/>
      <c r="N44" s="59"/>
      <c r="O44" s="25"/>
      <c r="P44" s="60"/>
      <c r="Q44" s="59"/>
      <c r="R44" s="25"/>
      <c r="S44" s="60"/>
      <c r="T44" s="59"/>
      <c r="U44" s="25"/>
      <c r="V44" s="60"/>
      <c r="X44" s="9"/>
      <c r="Y44" s="23"/>
    </row>
    <row r="45" spans="1:25" ht="18" customHeight="1" x14ac:dyDescent="0.35">
      <c r="A45" s="1"/>
      <c r="B45" s="9"/>
      <c r="C45" s="9"/>
      <c r="D45" s="9"/>
      <c r="F45" s="297"/>
      <c r="G45" s="298"/>
      <c r="H45" s="298"/>
      <c r="I45" s="298"/>
      <c r="K45" s="59"/>
      <c r="L45" s="25"/>
      <c r="M45" s="60"/>
      <c r="N45" s="59"/>
      <c r="O45" s="25"/>
      <c r="P45" s="60"/>
      <c r="Q45" s="59"/>
      <c r="R45" s="25"/>
      <c r="S45" s="60"/>
      <c r="T45" s="59"/>
      <c r="U45" s="25"/>
      <c r="V45" s="60"/>
      <c r="X45" s="9"/>
      <c r="Y45" s="23"/>
    </row>
    <row r="46" spans="1:25" ht="18" customHeight="1" x14ac:dyDescent="0.35">
      <c r="A46" s="1"/>
      <c r="B46" s="9"/>
      <c r="C46" s="9"/>
      <c r="D46" s="9"/>
      <c r="F46" s="297"/>
      <c r="G46" s="298"/>
      <c r="H46" s="298"/>
      <c r="I46" s="298"/>
      <c r="K46" s="59"/>
      <c r="L46" s="25"/>
      <c r="M46" s="60"/>
      <c r="N46" s="59"/>
      <c r="O46" s="25"/>
      <c r="P46" s="60"/>
      <c r="Q46" s="59"/>
      <c r="R46" s="25"/>
      <c r="S46" s="60"/>
      <c r="T46" s="59"/>
      <c r="U46" s="25"/>
      <c r="V46" s="60"/>
      <c r="X46" s="9"/>
      <c r="Y46" s="23"/>
    </row>
    <row r="47" spans="1:25" ht="18" customHeight="1" x14ac:dyDescent="0.35">
      <c r="A47" s="1"/>
      <c r="B47" s="9"/>
      <c r="C47" s="9"/>
      <c r="D47" s="9"/>
      <c r="F47" s="297"/>
      <c r="G47" s="298"/>
      <c r="H47" s="298"/>
      <c r="I47" s="298"/>
      <c r="K47" s="59"/>
      <c r="L47" s="25"/>
      <c r="M47" s="60"/>
      <c r="N47" s="59"/>
      <c r="O47" s="25"/>
      <c r="P47" s="60"/>
      <c r="Q47" s="59"/>
      <c r="R47" s="25"/>
      <c r="S47" s="60"/>
      <c r="T47" s="59"/>
      <c r="U47" s="25"/>
      <c r="V47" s="60"/>
      <c r="X47" s="9"/>
      <c r="Y47" s="23"/>
    </row>
    <row r="48" spans="1:25" ht="18" customHeight="1" x14ac:dyDescent="0.35">
      <c r="A48" s="1"/>
      <c r="B48" s="9"/>
      <c r="C48" s="9"/>
      <c r="D48" s="9"/>
      <c r="F48" s="297"/>
      <c r="G48" s="298"/>
      <c r="H48" s="298"/>
      <c r="I48" s="298"/>
      <c r="K48" s="59"/>
      <c r="L48" s="25"/>
      <c r="M48" s="60"/>
      <c r="N48" s="59"/>
      <c r="O48" s="25"/>
      <c r="P48" s="60"/>
      <c r="Q48" s="59"/>
      <c r="R48" s="25"/>
      <c r="S48" s="60"/>
      <c r="T48" s="59"/>
      <c r="U48" s="25"/>
      <c r="V48" s="60"/>
      <c r="X48" s="9"/>
      <c r="Y48" s="23"/>
    </row>
    <row r="49" spans="1:25" ht="18" customHeight="1" x14ac:dyDescent="0.35">
      <c r="A49" s="1"/>
      <c r="B49" s="9"/>
      <c r="C49" s="9"/>
      <c r="D49" s="9"/>
      <c r="F49" s="297"/>
      <c r="G49" s="298"/>
      <c r="H49" s="298"/>
      <c r="I49" s="298"/>
      <c r="K49" s="59"/>
      <c r="L49" s="25"/>
      <c r="M49" s="60"/>
      <c r="N49" s="59"/>
      <c r="O49" s="25"/>
      <c r="P49" s="60"/>
      <c r="Q49" s="59"/>
      <c r="R49" s="25"/>
      <c r="S49" s="60"/>
      <c r="T49" s="59"/>
      <c r="U49" s="25"/>
      <c r="V49" s="60"/>
      <c r="X49" s="9"/>
      <c r="Y49" s="23"/>
    </row>
    <row r="50" spans="1:25" ht="14.5" x14ac:dyDescent="0.35"/>
  </sheetData>
  <mergeCells count="63">
    <mergeCell ref="F24:F49"/>
    <mergeCell ref="G24:I25"/>
    <mergeCell ref="M24:M26"/>
    <mergeCell ref="G26:I26"/>
    <mergeCell ref="G27:I49"/>
    <mergeCell ref="P24:P26"/>
    <mergeCell ref="S24:S26"/>
    <mergeCell ref="S14:S15"/>
    <mergeCell ref="T14:U15"/>
    <mergeCell ref="V14:V15"/>
    <mergeCell ref="T17:V17"/>
    <mergeCell ref="R14:R15"/>
    <mergeCell ref="V24:V26"/>
    <mergeCell ref="T20:V20"/>
    <mergeCell ref="N21:P21"/>
    <mergeCell ref="Q21:S21"/>
    <mergeCell ref="T21:V21"/>
    <mergeCell ref="N20:P20"/>
    <mergeCell ref="Q20:S20"/>
    <mergeCell ref="D15:I15"/>
    <mergeCell ref="B18:C21"/>
    <mergeCell ref="K17:M17"/>
    <mergeCell ref="N17:P17"/>
    <mergeCell ref="Q17:S17"/>
    <mergeCell ref="K14:K15"/>
    <mergeCell ref="L14:M15"/>
    <mergeCell ref="N14:N15"/>
    <mergeCell ref="O14:O15"/>
    <mergeCell ref="P14:Q15"/>
    <mergeCell ref="D20:D21"/>
    <mergeCell ref="E20:I21"/>
    <mergeCell ref="E19:I19"/>
    <mergeCell ref="K21:M21"/>
    <mergeCell ref="K20:M20"/>
    <mergeCell ref="M12:N12"/>
    <mergeCell ref="O12:P12"/>
    <mergeCell ref="S12:T12"/>
    <mergeCell ref="U12:V12"/>
    <mergeCell ref="L13:M13"/>
    <mergeCell ref="P13:Q13"/>
    <mergeCell ref="T13:U13"/>
    <mergeCell ref="Q12:R12"/>
    <mergeCell ref="D2:I2"/>
    <mergeCell ref="D3:I4"/>
    <mergeCell ref="K3:S4"/>
    <mergeCell ref="D5:I5"/>
    <mergeCell ref="K5:R5"/>
    <mergeCell ref="B7:C7"/>
    <mergeCell ref="T18:V19"/>
    <mergeCell ref="Q18:S19"/>
    <mergeCell ref="N18:P19"/>
    <mergeCell ref="K18:M19"/>
    <mergeCell ref="M7:O8"/>
    <mergeCell ref="Q7:S8"/>
    <mergeCell ref="G12:G13"/>
    <mergeCell ref="B10:C10"/>
    <mergeCell ref="B12:C15"/>
    <mergeCell ref="D12:D14"/>
    <mergeCell ref="E12:E14"/>
    <mergeCell ref="F12:F13"/>
    <mergeCell ref="H12:H13"/>
    <mergeCell ref="I12:I13"/>
    <mergeCell ref="K12:L12"/>
  </mergeCells>
  <conditionalFormatting sqref="D15:I15">
    <cfRule type="containsText" dxfId="1057" priority="1" operator="containsText" text="Finalizado">
      <formula>NOT(ISERROR(SEARCH("Finalizado",D15)))</formula>
    </cfRule>
    <cfRule type="containsText" dxfId="1056" priority="2" operator="containsText" text="No Planificado">
      <formula>NOT(ISERROR(SEARCH("No Planificado",D15)))</formula>
    </cfRule>
    <cfRule type="containsText" dxfId="1055" priority="3" operator="containsText" text="A Tiempo">
      <formula>NOT(ISERROR(SEARCH("A Tiempo",D15)))</formula>
    </cfRule>
    <cfRule type="containsText" dxfId="1054" priority="4" operator="containsText" text="Retrasado">
      <formula>NOT(ISERROR(SEARCH("Retrasado",D15)))</formula>
    </cfRule>
  </conditionalFormatting>
  <conditionalFormatting sqref="F7:F8">
    <cfRule type="iconSet" priority="26">
      <iconSet showValue="0">
        <cfvo type="percent" val="0"/>
        <cfvo type="num" val="2"/>
        <cfvo type="num" val="3"/>
      </iconSet>
    </cfRule>
  </conditionalFormatting>
  <conditionalFormatting sqref="F12 F14">
    <cfRule type="iconSet" priority="24">
      <iconSet showValue="0">
        <cfvo type="percent" val="0"/>
        <cfvo type="num" val="2"/>
        <cfvo type="num" val="3"/>
      </iconSet>
    </cfRule>
  </conditionalFormatting>
  <conditionalFormatting sqref="G7:I8">
    <cfRule type="iconSet" priority="25">
      <iconSet showValue="0">
        <cfvo type="percent" val="0"/>
        <cfvo type="num" val="2"/>
        <cfvo type="num" val="3"/>
      </iconSet>
    </cfRule>
  </conditionalFormatting>
  <conditionalFormatting sqref="G12:I12 G14:I14">
    <cfRule type="iconSet" priority="23">
      <iconSet showValue="0">
        <cfvo type="percent" val="0"/>
        <cfvo type="num" val="2"/>
        <cfvo type="num" val="3"/>
      </iconSet>
    </cfRule>
  </conditionalFormatting>
  <conditionalFormatting sqref="K24:L24 N24:O24 Q24:R24 T24:U24">
    <cfRule type="iconSet" priority="13">
      <iconSet showValue="0">
        <cfvo type="percent" val="0"/>
        <cfvo type="num" val="2"/>
        <cfvo type="num" val="3"/>
      </iconSet>
    </cfRule>
  </conditionalFormatting>
  <conditionalFormatting sqref="K25:L25">
    <cfRule type="containsText" dxfId="1053" priority="27" operator="containsText" text="PENDIENTE">
      <formula>NOT(ISERROR(SEARCH("PENDIENTE",K25)))</formula>
    </cfRule>
    <cfRule type="containsText" dxfId="1052" priority="28" operator="containsText" text="NO VALIDADO">
      <formula>NOT(ISERROR(SEARCH("NO VALIDADO",K25)))</formula>
    </cfRule>
    <cfRule type="containsText" dxfId="1051" priority="29" operator="containsText" text="VALIDADO">
      <formula>NOT(ISERROR(SEARCH("VALIDADO",K25)))</formula>
    </cfRule>
  </conditionalFormatting>
  <conditionalFormatting sqref="N25:O25">
    <cfRule type="containsText" dxfId="1050" priority="20" operator="containsText" text="PENDIENTE">
      <formula>NOT(ISERROR(SEARCH("PENDIENTE",N25)))</formula>
    </cfRule>
    <cfRule type="containsText" dxfId="1049" priority="21" operator="containsText" text="NO VALIDADO">
      <formula>NOT(ISERROR(SEARCH("NO VALIDADO",N25)))</formula>
    </cfRule>
    <cfRule type="containsText" dxfId="1048" priority="22" operator="containsText" text="VALIDADO">
      <formula>NOT(ISERROR(SEARCH("VALIDADO",N25)))</formula>
    </cfRule>
  </conditionalFormatting>
  <conditionalFormatting sqref="Q25:R25">
    <cfRule type="containsText" dxfId="1047" priority="17" operator="containsText" text="PENDIENTE">
      <formula>NOT(ISERROR(SEARCH("PENDIENTE",Q25)))</formula>
    </cfRule>
    <cfRule type="containsText" dxfId="1046" priority="18" operator="containsText" text="NO VALIDADO">
      <formula>NOT(ISERROR(SEARCH("NO VALIDADO",Q25)))</formula>
    </cfRule>
    <cfRule type="containsText" dxfId="1045" priority="19" operator="containsText" text="VALIDADO">
      <formula>NOT(ISERROR(SEARCH("VALIDADO",Q25)))</formula>
    </cfRule>
  </conditionalFormatting>
  <conditionalFormatting sqref="T25:U25">
    <cfRule type="containsText" dxfId="1044" priority="14" operator="containsText" text="PENDIENTE">
      <formula>NOT(ISERROR(SEARCH("PENDIENTE",T25)))</formula>
    </cfRule>
    <cfRule type="containsText" dxfId="1043" priority="15" operator="containsText" text="NO VALIDADO">
      <formula>NOT(ISERROR(SEARCH("NO VALIDADO",T25)))</formula>
    </cfRule>
    <cfRule type="containsText" dxfId="1042" priority="16" operator="containsText" text="VALIDADO">
      <formula>NOT(ISERROR(SEARCH("VALIDADO",T25)))</formula>
    </cfRule>
  </conditionalFormatting>
  <dataValidations count="6">
    <dataValidation type="list" allowBlank="1" showInputMessage="1" showErrorMessage="1" sqref="D10" xr:uid="{D134F78D-54B5-4AD2-B84A-B7246DE5A04A}">
      <formula1>"No Cumple, Parcial,Cumple,Más que Cumple,Mejor Práctica"</formula1>
    </dataValidation>
    <dataValidation type="list" allowBlank="1" showInputMessage="1" showErrorMessage="1" sqref="AB14:AB15 N14 R14 V14" xr:uid="{EB943999-FE9C-4BF3-BAA0-D67FC7C3F304}">
      <formula1>"No Cumple, Parcial, Cumple, Más que Cumple, Mejor Práctica"</formula1>
    </dataValidation>
    <dataValidation type="list" allowBlank="1" showInputMessage="1" showErrorMessage="1" sqref="M12:N12 Q12:R12 U12:V12" xr:uid="{7FC6D906-1C4D-436C-A855-04374F0FDE19}">
      <formula1>"Maio,Junho,Julho,Agosto,Setembro,Outubro"</formula1>
    </dataValidation>
    <dataValidation type="list" allowBlank="1" showInputMessage="1" showErrorMessage="1" sqref="O10" xr:uid="{D00A30CF-E894-487C-A52E-9BD0609EBE1B}">
      <formula1>"Alta,Baixa,Não Planificado"</formula1>
    </dataValidation>
    <dataValidation type="list" allowBlank="1" showInputMessage="1" showErrorMessage="1" sqref="Q10 S10" xr:uid="{050875C1-A050-4BD5-9CC5-ABC4276C35D2}">
      <formula1>" Junho,Julho,Agosto,Setembro,Outubro"</formula1>
    </dataValidation>
    <dataValidation type="list" allowBlank="1" showInputMessage="1" showErrorMessage="1" sqref="K14:K15 O14:O15 S14:S15" xr:uid="{9739723E-7971-4306-8B9A-D3B99C79B719}">
      <formula1>"Não Iniciado, Em Progreso,Finalizado"</formula1>
    </dataValidation>
  </dataValidations>
  <pageMargins left="0.511811024" right="0.511811024" top="0.78740157499999996" bottom="0.78740157499999996" header="0.31496062000000002" footer="0.31496062000000002"/>
  <pageSetup paperSize="9" orientation="portrait" r:id="rId1"/>
  <drawing r:id="rId2"/>
  <extLst>
    <ext xmlns:x14="http://schemas.microsoft.com/office/spreadsheetml/2009/9/main" uri="{78C0D931-6437-407d-A8EE-F0AAD7539E65}">
      <x14:conditionalFormattings>
        <x14:conditionalFormatting xmlns:xm="http://schemas.microsoft.com/office/excel/2006/main">
          <x14:cfRule type="iconSet" priority="5" id="{E8BA5F50-BE5E-46BB-BDB6-1D882A5CF193}">
            <x14:iconSet iconSet="3Stars" showValue="0">
              <x14:cfvo type="percent">
                <xm:f>0</xm:f>
              </x14:cfvo>
              <x14:cfvo type="num">
                <xm:f>2</xm:f>
              </x14:cfvo>
              <x14:cfvo type="num">
                <xm:f>3</xm:f>
              </x14:cfvo>
            </x14:iconSet>
          </x14:cfRule>
          <xm:sqref>M10</xm:sqref>
        </x14:conditionalFormatting>
      </x14:conditionalFormattings>
    </ext>
  </extLst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496F463-D924-49B1-BE9E-BF7E5508E069}">
  <dimension ref="A1:AD38"/>
  <sheetViews>
    <sheetView showGridLines="0" topLeftCell="C2" zoomScale="50" zoomScaleNormal="50" workbookViewId="0">
      <selection activeCell="D2" sqref="D2:AC2"/>
    </sheetView>
  </sheetViews>
  <sheetFormatPr defaultColWidth="0" defaultRowHeight="14.5" zeroHeight="1" x14ac:dyDescent="0.35"/>
  <cols>
    <col min="1" max="2" width="9.1796875" customWidth="1"/>
    <col min="3" max="3" width="41.453125" customWidth="1"/>
    <col min="4" max="29" width="9.1796875" customWidth="1"/>
    <col min="30" max="30" width="5.81640625" customWidth="1"/>
    <col min="31" max="16384" width="9.1796875" hidden="1"/>
  </cols>
  <sheetData>
    <row r="1" spans="1:30" ht="44" x14ac:dyDescent="0.5">
      <c r="A1" s="11"/>
      <c r="B1" s="11"/>
      <c r="C1" s="79" t="s">
        <v>0</v>
      </c>
      <c r="D1" s="11"/>
      <c r="E1" s="11"/>
      <c r="F1" s="11"/>
      <c r="G1" s="11"/>
      <c r="H1" s="11"/>
      <c r="I1" s="11"/>
      <c r="J1" s="11"/>
      <c r="K1" s="11"/>
      <c r="L1" s="11"/>
      <c r="M1" s="11"/>
      <c r="N1" s="11"/>
      <c r="O1" s="11"/>
      <c r="P1" s="11"/>
      <c r="Q1" s="11"/>
      <c r="R1" s="11"/>
      <c r="S1" s="11"/>
      <c r="T1" s="11"/>
      <c r="U1" s="11"/>
      <c r="V1" s="11"/>
      <c r="W1" s="11"/>
      <c r="X1" s="11"/>
      <c r="Y1" s="11"/>
      <c r="Z1" s="11"/>
      <c r="AA1" s="11"/>
      <c r="AB1" s="11"/>
      <c r="AC1" s="11"/>
      <c r="AD1" s="1"/>
    </row>
    <row r="2" spans="1:30" ht="44" x14ac:dyDescent="0.35">
      <c r="A2" s="10"/>
      <c r="B2" s="10"/>
      <c r="C2" s="80" t="s">
        <v>1</v>
      </c>
      <c r="D2" s="262" t="s">
        <v>268</v>
      </c>
      <c r="E2" s="262"/>
      <c r="F2" s="262"/>
      <c r="G2" s="262"/>
      <c r="H2" s="262"/>
      <c r="I2" s="262"/>
      <c r="J2" s="262"/>
      <c r="K2" s="262"/>
      <c r="L2" s="262"/>
      <c r="M2" s="262"/>
      <c r="N2" s="262"/>
      <c r="O2" s="262"/>
      <c r="P2" s="262"/>
      <c r="Q2" s="262"/>
      <c r="R2" s="262"/>
      <c r="S2" s="262"/>
      <c r="T2" s="262"/>
      <c r="U2" s="262"/>
      <c r="V2" s="262"/>
      <c r="W2" s="262"/>
      <c r="X2" s="262"/>
      <c r="Y2" s="262"/>
      <c r="Z2" s="262"/>
      <c r="AA2" s="262"/>
      <c r="AB2" s="262"/>
      <c r="AC2" s="262"/>
      <c r="AD2" s="1"/>
    </row>
    <row r="3" spans="1:30" x14ac:dyDescent="0.35">
      <c r="A3" s="1"/>
      <c r="B3" s="1"/>
      <c r="C3" s="1"/>
      <c r="D3" s="1"/>
      <c r="E3" s="1"/>
      <c r="F3" s="1"/>
      <c r="G3" s="1"/>
      <c r="H3" s="1"/>
      <c r="I3" s="1"/>
      <c r="J3" s="1"/>
      <c r="K3" s="1"/>
      <c r="L3" s="1"/>
      <c r="M3" s="1"/>
      <c r="N3" s="1"/>
      <c r="O3" s="1"/>
      <c r="P3" s="1"/>
      <c r="Q3" s="1"/>
      <c r="R3" s="1"/>
      <c r="S3" s="1"/>
      <c r="T3" s="1"/>
      <c r="U3" s="1"/>
      <c r="V3" s="1"/>
      <c r="W3" s="1"/>
      <c r="X3" s="1"/>
      <c r="Y3" s="1"/>
      <c r="Z3" s="1"/>
      <c r="AA3" s="1"/>
      <c r="AB3" s="1"/>
      <c r="AC3" s="1"/>
      <c r="AD3" s="1"/>
    </row>
    <row r="4" spans="1:30" x14ac:dyDescent="0.35">
      <c r="A4" s="1"/>
      <c r="B4" s="1"/>
      <c r="C4" s="1"/>
      <c r="D4" s="1"/>
      <c r="E4" s="1"/>
      <c r="F4" s="1"/>
      <c r="G4" s="1"/>
      <c r="H4" s="1"/>
      <c r="I4" s="1"/>
      <c r="J4" s="1"/>
      <c r="K4" s="1"/>
      <c r="L4" s="1"/>
      <c r="M4" s="1"/>
      <c r="N4" s="1"/>
      <c r="O4" s="1"/>
      <c r="P4" s="1"/>
      <c r="Q4" s="1"/>
      <c r="R4" s="1"/>
      <c r="S4" s="1"/>
      <c r="T4" s="1"/>
      <c r="U4" s="1"/>
      <c r="V4" s="1"/>
      <c r="W4" s="1"/>
      <c r="X4" s="1"/>
      <c r="Y4" s="1"/>
      <c r="Z4" s="1"/>
      <c r="AA4" s="1"/>
      <c r="AB4" s="1"/>
      <c r="AC4" s="1"/>
      <c r="AD4" s="1"/>
    </row>
    <row r="5" spans="1:30" x14ac:dyDescent="0.35">
      <c r="A5" s="1"/>
      <c r="B5" s="1"/>
      <c r="C5" s="1"/>
      <c r="D5" s="1"/>
      <c r="E5" s="1"/>
      <c r="F5" s="1"/>
      <c r="G5" s="1"/>
      <c r="H5" s="1"/>
      <c r="I5" s="1"/>
      <c r="J5" s="1"/>
      <c r="K5" s="1"/>
      <c r="L5" s="1"/>
      <c r="M5" s="1"/>
      <c r="N5" s="1"/>
      <c r="O5" s="1"/>
      <c r="P5" s="1"/>
      <c r="Q5" s="1"/>
      <c r="R5" s="1"/>
      <c r="S5" s="1"/>
      <c r="T5" s="1"/>
      <c r="U5" s="1"/>
      <c r="V5" s="1"/>
      <c r="W5" s="1"/>
      <c r="X5" s="1"/>
      <c r="Y5" s="1"/>
      <c r="Z5" s="1"/>
      <c r="AA5" s="1"/>
      <c r="AB5" s="1"/>
      <c r="AC5" s="1"/>
      <c r="AD5" s="1"/>
    </row>
    <row r="6" spans="1:30" x14ac:dyDescent="0.35">
      <c r="A6" s="1"/>
      <c r="B6" s="1"/>
      <c r="C6" s="1"/>
      <c r="D6" s="1"/>
      <c r="E6" s="1"/>
      <c r="F6" s="1"/>
      <c r="G6" s="1"/>
      <c r="H6" s="1"/>
      <c r="I6" s="1"/>
      <c r="J6" s="1"/>
      <c r="K6" s="1"/>
      <c r="L6" s="1"/>
      <c r="M6" s="1"/>
      <c r="N6" s="1"/>
      <c r="O6" s="1"/>
      <c r="P6" s="1"/>
      <c r="Q6" s="1"/>
      <c r="R6" s="1"/>
      <c r="S6" s="1"/>
      <c r="T6" s="1"/>
      <c r="U6" s="1"/>
      <c r="V6" s="1"/>
      <c r="W6" s="1"/>
      <c r="X6" s="1"/>
      <c r="Y6" s="1"/>
      <c r="Z6" s="1"/>
      <c r="AA6" s="1"/>
      <c r="AB6" s="1"/>
      <c r="AC6" s="1"/>
      <c r="AD6" s="1"/>
    </row>
    <row r="7" spans="1:30" x14ac:dyDescent="0.35">
      <c r="A7" s="1"/>
      <c r="B7" s="1"/>
      <c r="C7" s="1"/>
      <c r="D7" s="1"/>
      <c r="E7" s="1"/>
      <c r="F7" s="1"/>
      <c r="G7" s="1"/>
      <c r="H7" s="1"/>
      <c r="I7" s="1"/>
      <c r="J7" s="1"/>
      <c r="K7" s="1"/>
      <c r="L7" s="1"/>
      <c r="M7" s="1"/>
      <c r="N7" s="1"/>
      <c r="O7" s="1"/>
      <c r="P7" s="1"/>
      <c r="Q7" s="1"/>
      <c r="R7" s="1"/>
      <c r="S7" s="1"/>
      <c r="T7" s="1"/>
      <c r="U7" s="1"/>
      <c r="V7" s="1"/>
      <c r="W7" s="1"/>
      <c r="X7" s="1"/>
      <c r="Y7" s="1"/>
      <c r="Z7" s="1"/>
      <c r="AA7" s="1"/>
      <c r="AB7" s="1"/>
      <c r="AC7" s="1"/>
      <c r="AD7" s="1"/>
    </row>
    <row r="8" spans="1:30" x14ac:dyDescent="0.35">
      <c r="A8" s="1"/>
      <c r="B8" s="1"/>
      <c r="C8" s="1"/>
      <c r="D8" s="1"/>
      <c r="E8" s="1"/>
      <c r="F8" s="1"/>
      <c r="G8" s="1"/>
      <c r="H8" s="1"/>
      <c r="I8" s="1"/>
      <c r="J8" s="1"/>
      <c r="K8" s="1"/>
      <c r="L8" s="1"/>
      <c r="M8" s="1"/>
      <c r="N8" s="1"/>
      <c r="O8" s="1"/>
      <c r="P8" s="1"/>
      <c r="Q8" s="1"/>
      <c r="R8" s="1"/>
      <c r="S8" s="1"/>
      <c r="T8" s="1"/>
      <c r="U8" s="1"/>
      <c r="V8" s="1"/>
      <c r="W8" s="1"/>
      <c r="X8" s="1"/>
      <c r="Y8" s="1"/>
      <c r="Z8" s="1"/>
      <c r="AA8" s="1"/>
      <c r="AB8" s="1"/>
      <c r="AC8" s="1"/>
      <c r="AD8" s="1"/>
    </row>
    <row r="9" spans="1:30" x14ac:dyDescent="0.35">
      <c r="A9" s="1"/>
      <c r="B9" s="1"/>
      <c r="C9" s="1"/>
      <c r="D9" s="1"/>
      <c r="E9" s="1"/>
      <c r="F9" s="1"/>
      <c r="G9" s="1"/>
      <c r="H9" s="1"/>
      <c r="I9" s="1"/>
      <c r="J9" s="1"/>
      <c r="K9" s="1"/>
      <c r="L9" s="1"/>
      <c r="M9" s="1"/>
      <c r="N9" s="1"/>
      <c r="O9" s="1"/>
      <c r="P9" s="1"/>
      <c r="Q9" s="1"/>
      <c r="R9" s="1"/>
      <c r="S9" s="1"/>
      <c r="T9" s="1"/>
      <c r="U9" s="1"/>
      <c r="V9" s="1"/>
      <c r="W9" s="1"/>
      <c r="X9" s="1"/>
      <c r="Y9" s="1"/>
      <c r="Z9" s="1"/>
      <c r="AA9" s="1"/>
      <c r="AB9" s="1"/>
      <c r="AC9" s="1"/>
      <c r="AD9" s="1"/>
    </row>
    <row r="10" spans="1:30" x14ac:dyDescent="0.35">
      <c r="A10" s="1"/>
      <c r="B10" s="1"/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  <c r="P10" s="1"/>
      <c r="Q10" s="1"/>
      <c r="R10" s="1"/>
      <c r="S10" s="1"/>
      <c r="T10" s="1"/>
      <c r="U10" s="1"/>
      <c r="V10" s="1"/>
      <c r="W10" s="1"/>
      <c r="X10" s="1"/>
      <c r="Y10" s="1"/>
      <c r="Z10" s="1"/>
      <c r="AA10" s="1"/>
      <c r="AB10" s="1"/>
      <c r="AC10" s="1"/>
      <c r="AD10" s="1"/>
    </row>
    <row r="11" spans="1:30" x14ac:dyDescent="0.35">
      <c r="A11" s="1"/>
      <c r="B11" s="1"/>
      <c r="C11" s="1"/>
      <c r="D11" s="1"/>
      <c r="E11" s="1"/>
      <c r="F11" s="1"/>
      <c r="G11" s="1"/>
      <c r="H11" s="1"/>
      <c r="I11" s="1"/>
      <c r="J11" s="1"/>
      <c r="K11" s="1"/>
      <c r="L11" s="1"/>
      <c r="M11" s="1"/>
      <c r="N11" s="1"/>
      <c r="O11" s="1"/>
      <c r="P11" s="1"/>
      <c r="Q11" s="1"/>
      <c r="R11" s="1"/>
      <c r="S11" s="1"/>
      <c r="T11" s="1"/>
      <c r="U11" s="1"/>
      <c r="V11" s="1"/>
      <c r="W11" s="1"/>
      <c r="X11" s="1"/>
      <c r="Y11" s="1"/>
      <c r="Z11" s="1"/>
      <c r="AA11" s="1"/>
      <c r="AB11" s="1"/>
      <c r="AC11" s="1"/>
      <c r="AD11" s="1"/>
    </row>
    <row r="12" spans="1:30" x14ac:dyDescent="0.35">
      <c r="A12" s="1"/>
      <c r="B12" s="1"/>
      <c r="C12" s="1"/>
      <c r="D12" s="1"/>
      <c r="E12" s="1"/>
      <c r="F12" s="1"/>
      <c r="G12" s="1"/>
      <c r="H12" s="1"/>
      <c r="I12" s="1"/>
      <c r="J12" s="1"/>
      <c r="K12" s="1"/>
      <c r="L12" s="1"/>
      <c r="M12" s="1"/>
      <c r="N12" s="1"/>
      <c r="O12" s="1"/>
      <c r="P12" s="1"/>
      <c r="Q12" s="1"/>
      <c r="R12" s="1"/>
      <c r="S12" s="1"/>
      <c r="T12" s="1"/>
      <c r="U12" s="1"/>
      <c r="V12" s="1"/>
      <c r="W12" s="1"/>
      <c r="X12" s="1"/>
      <c r="Y12" s="1"/>
      <c r="Z12" s="1"/>
      <c r="AA12" s="1"/>
      <c r="AB12" s="1"/>
      <c r="AC12" s="1"/>
      <c r="AD12" s="1"/>
    </row>
    <row r="13" spans="1:30" x14ac:dyDescent="0.35">
      <c r="A13" s="1"/>
      <c r="B13" s="1"/>
      <c r="C13" s="1"/>
      <c r="D13" s="1"/>
      <c r="E13" s="1"/>
      <c r="F13" s="1"/>
      <c r="G13" s="1"/>
      <c r="H13" s="1"/>
      <c r="I13" s="1"/>
      <c r="J13" s="1"/>
      <c r="K13" s="1"/>
      <c r="L13" s="1"/>
      <c r="M13" s="1"/>
      <c r="N13" s="1"/>
      <c r="O13" s="1"/>
      <c r="P13" s="1"/>
      <c r="Q13" s="1"/>
      <c r="R13" s="1"/>
      <c r="S13" s="1"/>
      <c r="T13" s="1"/>
      <c r="U13" s="1"/>
      <c r="V13" s="1"/>
      <c r="W13" s="1"/>
      <c r="X13" s="1"/>
      <c r="Y13" s="1"/>
      <c r="Z13" s="1"/>
      <c r="AA13" s="1"/>
      <c r="AB13" s="1"/>
      <c r="AC13" s="1"/>
      <c r="AD13" s="1"/>
    </row>
    <row r="14" spans="1:30" x14ac:dyDescent="0.35">
      <c r="A14" s="1"/>
      <c r="B14" s="1"/>
      <c r="C14" s="1"/>
      <c r="D14" s="1"/>
      <c r="E14" s="1"/>
      <c r="F14" s="1"/>
      <c r="G14" s="1"/>
      <c r="H14" s="1"/>
      <c r="I14" s="1"/>
      <c r="J14" s="1"/>
      <c r="K14" s="1"/>
      <c r="L14" s="1"/>
      <c r="M14" s="1"/>
      <c r="N14" s="1"/>
      <c r="O14" s="1"/>
      <c r="P14" s="1"/>
      <c r="Q14" s="1"/>
      <c r="R14" s="1"/>
      <c r="S14" s="1"/>
      <c r="T14" s="1"/>
      <c r="U14" s="1"/>
      <c r="V14" s="1"/>
      <c r="W14" s="1"/>
      <c r="X14" s="1"/>
      <c r="Y14" s="1"/>
      <c r="Z14" s="1"/>
      <c r="AA14" s="1"/>
      <c r="AB14" s="1"/>
      <c r="AC14" s="1"/>
      <c r="AD14" s="1"/>
    </row>
    <row r="15" spans="1:30" x14ac:dyDescent="0.35">
      <c r="A15" s="1"/>
      <c r="B15" s="1"/>
      <c r="C15" s="1"/>
      <c r="D15" s="1"/>
      <c r="E15" s="1"/>
      <c r="F15" s="1"/>
      <c r="G15" s="1"/>
      <c r="H15" s="1"/>
      <c r="I15" s="1"/>
      <c r="J15" s="1"/>
      <c r="K15" s="1"/>
      <c r="L15" s="1"/>
      <c r="M15" s="1"/>
      <c r="N15" s="1"/>
      <c r="O15" s="1"/>
      <c r="P15" s="1"/>
      <c r="Q15" s="1"/>
      <c r="R15" s="1"/>
      <c r="S15" s="1"/>
      <c r="T15" s="1"/>
      <c r="U15" s="1"/>
      <c r="V15" s="1"/>
      <c r="W15" s="1"/>
      <c r="X15" s="1"/>
      <c r="Y15" s="1"/>
      <c r="Z15" s="1"/>
      <c r="AA15" s="1"/>
      <c r="AB15" s="1"/>
      <c r="AC15" s="1"/>
      <c r="AD15" s="1"/>
    </row>
    <row r="16" spans="1:30" x14ac:dyDescent="0.35">
      <c r="A16" s="1"/>
      <c r="B16" s="1"/>
      <c r="C16" s="1"/>
      <c r="D16" s="1"/>
      <c r="E16" s="1"/>
      <c r="F16" s="1"/>
      <c r="G16" s="1"/>
      <c r="H16" s="1"/>
      <c r="I16" s="1"/>
      <c r="J16" s="1"/>
      <c r="K16" s="1"/>
      <c r="L16" s="1"/>
      <c r="M16" s="1"/>
      <c r="N16" s="1"/>
      <c r="O16" s="1"/>
      <c r="P16" s="1"/>
      <c r="Q16" s="1"/>
      <c r="R16" s="1"/>
      <c r="S16" s="1"/>
      <c r="T16" s="1"/>
      <c r="U16" s="1"/>
      <c r="V16" s="1"/>
      <c r="W16" s="1"/>
      <c r="X16" s="1"/>
      <c r="Y16" s="1"/>
      <c r="Z16" s="1"/>
      <c r="AA16" s="1"/>
      <c r="AB16" s="1"/>
      <c r="AC16" s="1"/>
      <c r="AD16" s="1"/>
    </row>
    <row r="17" spans="1:30" x14ac:dyDescent="0.35">
      <c r="A17" s="1"/>
      <c r="B17" s="1"/>
      <c r="C17" s="1"/>
      <c r="D17" s="1"/>
      <c r="E17" s="1"/>
      <c r="F17" s="1"/>
      <c r="G17" s="1"/>
      <c r="H17" s="1"/>
      <c r="I17" s="1"/>
      <c r="J17" s="1"/>
      <c r="K17" s="1"/>
      <c r="L17" s="1"/>
      <c r="M17" s="1"/>
      <c r="N17" s="1"/>
      <c r="O17" s="1"/>
      <c r="P17" s="1"/>
      <c r="Q17" s="1"/>
      <c r="R17" s="1"/>
      <c r="S17" s="1"/>
      <c r="T17" s="1"/>
      <c r="U17" s="1"/>
      <c r="V17" s="1"/>
      <c r="W17" s="1"/>
      <c r="X17" s="1"/>
      <c r="Y17" s="1"/>
      <c r="Z17" s="1"/>
      <c r="AA17" s="1"/>
      <c r="AB17" s="1"/>
      <c r="AC17" s="1"/>
      <c r="AD17" s="1"/>
    </row>
    <row r="18" spans="1:30" x14ac:dyDescent="0.35">
      <c r="A18" s="1"/>
      <c r="B18" s="1"/>
      <c r="C18" s="1"/>
      <c r="D18" s="1"/>
      <c r="E18" s="1"/>
      <c r="F18" s="1"/>
      <c r="G18" s="1"/>
      <c r="H18" s="1"/>
      <c r="I18" s="1"/>
      <c r="J18" s="1"/>
      <c r="K18" s="1"/>
      <c r="L18" s="1"/>
      <c r="M18" s="1"/>
      <c r="N18" s="1"/>
      <c r="O18" s="1"/>
      <c r="P18" s="1"/>
      <c r="Q18" s="1"/>
      <c r="R18" s="1"/>
      <c r="S18" s="1"/>
      <c r="T18" s="1"/>
      <c r="U18" s="1"/>
      <c r="V18" s="1"/>
      <c r="W18" s="1"/>
      <c r="X18" s="1"/>
      <c r="Y18" s="1"/>
      <c r="Z18" s="1"/>
      <c r="AA18" s="1"/>
      <c r="AB18" s="1"/>
      <c r="AC18" s="1"/>
      <c r="AD18" s="1"/>
    </row>
    <row r="19" spans="1:30" x14ac:dyDescent="0.35">
      <c r="A19" s="1"/>
      <c r="B19" s="1"/>
      <c r="C19" s="1"/>
      <c r="D19" s="1"/>
      <c r="E19" s="1"/>
      <c r="F19" s="1"/>
      <c r="G19" s="1"/>
      <c r="H19" s="1"/>
      <c r="I19" s="1"/>
      <c r="J19" s="1"/>
      <c r="K19" s="1"/>
      <c r="L19" s="1"/>
      <c r="M19" s="1"/>
      <c r="N19" s="1"/>
      <c r="O19" s="1"/>
      <c r="P19" s="1"/>
      <c r="Q19" s="1"/>
      <c r="R19" s="1"/>
      <c r="S19" s="1"/>
      <c r="T19" s="1"/>
      <c r="U19" s="1"/>
      <c r="V19" s="1"/>
      <c r="W19" s="1"/>
      <c r="X19" s="1"/>
      <c r="Y19" s="1"/>
      <c r="Z19" s="1"/>
      <c r="AA19" s="1"/>
      <c r="AB19" s="1"/>
      <c r="AC19" s="1"/>
      <c r="AD19" s="1"/>
    </row>
    <row r="20" spans="1:30" x14ac:dyDescent="0.35">
      <c r="A20" s="1"/>
      <c r="B20" s="1"/>
      <c r="C20" s="1"/>
      <c r="D20" s="1"/>
      <c r="E20" s="1"/>
      <c r="F20" s="1"/>
      <c r="G20" s="1"/>
      <c r="H20" s="1"/>
      <c r="I20" s="1"/>
      <c r="J20" s="1"/>
      <c r="K20" s="1"/>
      <c r="L20" s="1"/>
      <c r="M20" s="1"/>
      <c r="N20" s="1"/>
      <c r="O20" s="1"/>
      <c r="P20" s="1"/>
      <c r="Q20" s="1"/>
      <c r="R20" s="1"/>
      <c r="S20" s="1"/>
      <c r="T20" s="1"/>
      <c r="U20" s="1"/>
      <c r="V20" s="1"/>
      <c r="W20" s="1"/>
      <c r="X20" s="1"/>
      <c r="Y20" s="1"/>
      <c r="Z20" s="1"/>
      <c r="AA20" s="1"/>
      <c r="AB20" s="1"/>
      <c r="AC20" s="1"/>
      <c r="AD20" s="1"/>
    </row>
    <row r="21" spans="1:30" x14ac:dyDescent="0.35">
      <c r="A21" s="1"/>
      <c r="B21" s="1"/>
      <c r="C21" s="1"/>
      <c r="D21" s="1"/>
      <c r="E21" s="1"/>
      <c r="F21" s="1"/>
      <c r="G21" s="1"/>
      <c r="H21" s="1"/>
      <c r="I21" s="1"/>
      <c r="J21" s="1"/>
      <c r="K21" s="1"/>
      <c r="L21" s="1"/>
      <c r="M21" s="1"/>
      <c r="N21" s="1"/>
      <c r="O21" s="1"/>
      <c r="P21" s="1"/>
      <c r="Q21" s="1"/>
      <c r="R21" s="1"/>
      <c r="S21" s="1"/>
      <c r="T21" s="1"/>
      <c r="U21" s="1"/>
      <c r="V21" s="1"/>
      <c r="W21" s="1"/>
      <c r="X21" s="1"/>
      <c r="Y21" s="1"/>
      <c r="Z21" s="1"/>
      <c r="AA21" s="1"/>
      <c r="AB21" s="1"/>
      <c r="AC21" s="1"/>
      <c r="AD21" s="1"/>
    </row>
    <row r="22" spans="1:30" x14ac:dyDescent="0.35">
      <c r="A22" s="1"/>
      <c r="B22" s="1"/>
      <c r="C22" s="1"/>
      <c r="D22" s="1"/>
      <c r="E22" s="1"/>
      <c r="F22" s="1"/>
      <c r="G22" s="1"/>
      <c r="H22" s="1"/>
      <c r="I22" s="1"/>
      <c r="J22" s="1"/>
      <c r="K22" s="1"/>
      <c r="L22" s="1"/>
      <c r="M22" s="1"/>
      <c r="N22" s="1"/>
      <c r="O22" s="1"/>
      <c r="P22" s="1"/>
      <c r="Q22" s="1"/>
      <c r="R22" s="1"/>
      <c r="S22" s="1"/>
      <c r="T22" s="1"/>
      <c r="U22" s="1"/>
      <c r="V22" s="1"/>
      <c r="W22" s="1"/>
      <c r="X22" s="1"/>
      <c r="Y22" s="1"/>
      <c r="Z22" s="1"/>
      <c r="AA22" s="1"/>
      <c r="AB22" s="1"/>
      <c r="AC22" s="1"/>
      <c r="AD22" s="1"/>
    </row>
    <row r="23" spans="1:30" x14ac:dyDescent="0.35">
      <c r="A23" s="1"/>
      <c r="B23" s="1"/>
      <c r="C23" s="1"/>
      <c r="D23" s="1"/>
      <c r="E23" s="1"/>
      <c r="F23" s="1"/>
      <c r="G23" s="1"/>
      <c r="H23" s="1"/>
      <c r="I23" s="1"/>
      <c r="J23" s="1"/>
      <c r="K23" s="1"/>
      <c r="L23" s="1"/>
      <c r="M23" s="1"/>
      <c r="N23" s="1"/>
      <c r="O23" s="1"/>
      <c r="P23" s="1"/>
      <c r="Q23" s="1"/>
      <c r="R23" s="1"/>
      <c r="S23" s="1"/>
      <c r="T23" s="1"/>
      <c r="U23" s="1"/>
      <c r="V23" s="1"/>
      <c r="W23" s="1"/>
      <c r="X23" s="1"/>
      <c r="Y23" s="1"/>
      <c r="Z23" s="1"/>
      <c r="AA23" s="1"/>
      <c r="AB23" s="1"/>
      <c r="AC23" s="1"/>
      <c r="AD23" s="1"/>
    </row>
    <row r="24" spans="1:30" x14ac:dyDescent="0.35">
      <c r="A24" s="1"/>
      <c r="B24" s="1"/>
      <c r="C24" s="1"/>
      <c r="D24" s="1"/>
      <c r="E24" s="1"/>
      <c r="F24" s="1"/>
      <c r="G24" s="1"/>
      <c r="H24" s="1"/>
      <c r="I24" s="1"/>
      <c r="J24" s="1"/>
      <c r="K24" s="1"/>
      <c r="L24" s="1"/>
      <c r="M24" s="1"/>
      <c r="N24" s="1"/>
      <c r="O24" s="1"/>
      <c r="P24" s="1"/>
      <c r="Q24" s="1"/>
      <c r="R24" s="1"/>
      <c r="S24" s="1"/>
      <c r="T24" s="1"/>
      <c r="U24" s="1"/>
      <c r="V24" s="1"/>
      <c r="W24" s="1"/>
      <c r="X24" s="1"/>
      <c r="Y24" s="1"/>
      <c r="Z24" s="1"/>
      <c r="AA24" s="1"/>
      <c r="AB24" s="1"/>
      <c r="AC24" s="1"/>
      <c r="AD24" s="1"/>
    </row>
    <row r="25" spans="1:30" x14ac:dyDescent="0.35">
      <c r="A25" s="1"/>
      <c r="B25" s="1"/>
      <c r="C25" s="1"/>
      <c r="D25" s="1"/>
      <c r="E25" s="1"/>
      <c r="F25" s="1"/>
      <c r="G25" s="1"/>
      <c r="H25" s="1"/>
      <c r="I25" s="1"/>
      <c r="J25" s="1"/>
      <c r="K25" s="1"/>
      <c r="L25" s="1"/>
      <c r="M25" s="1"/>
      <c r="N25" s="1"/>
      <c r="O25" s="1"/>
      <c r="P25" s="1"/>
      <c r="Q25" s="1"/>
      <c r="R25" s="1"/>
      <c r="S25" s="1"/>
      <c r="T25" s="1"/>
      <c r="U25" s="1"/>
      <c r="V25" s="1"/>
      <c r="W25" s="1"/>
      <c r="X25" s="1"/>
      <c r="Y25" s="1"/>
      <c r="Z25" s="1"/>
      <c r="AA25" s="1"/>
      <c r="AB25" s="1"/>
      <c r="AC25" s="1"/>
      <c r="AD25" s="1"/>
    </row>
    <row r="26" spans="1:30" x14ac:dyDescent="0.35">
      <c r="A26" s="1"/>
      <c r="B26" s="1"/>
      <c r="C26" s="1"/>
      <c r="D26" s="1"/>
      <c r="E26" s="1"/>
      <c r="F26" s="1"/>
      <c r="G26" s="1"/>
      <c r="H26" s="1"/>
      <c r="I26" s="1"/>
      <c r="J26" s="1"/>
      <c r="K26" s="1"/>
      <c r="L26" s="1"/>
      <c r="M26" s="1"/>
      <c r="N26" s="1"/>
      <c r="O26" s="1"/>
      <c r="P26" s="1"/>
      <c r="Q26" s="1"/>
      <c r="R26" s="1"/>
      <c r="S26" s="1"/>
      <c r="T26" s="1"/>
      <c r="U26" s="1"/>
      <c r="V26" s="1"/>
      <c r="W26" s="1"/>
      <c r="X26" s="1"/>
      <c r="Y26" s="1"/>
      <c r="Z26" s="1"/>
      <c r="AA26" s="1"/>
      <c r="AB26" s="1"/>
      <c r="AC26" s="1"/>
      <c r="AD26" s="1"/>
    </row>
    <row r="27" spans="1:30" x14ac:dyDescent="0.35">
      <c r="A27" s="1"/>
      <c r="B27" s="1"/>
      <c r="C27" s="1"/>
      <c r="D27" s="1"/>
      <c r="E27" s="1"/>
      <c r="F27" s="1"/>
      <c r="G27" s="1"/>
      <c r="H27" s="1"/>
      <c r="I27" s="1"/>
      <c r="J27" s="1"/>
      <c r="K27" s="1"/>
      <c r="L27" s="1"/>
      <c r="M27" s="1"/>
      <c r="N27" s="1"/>
      <c r="O27" s="1"/>
      <c r="P27" s="1"/>
      <c r="Q27" s="1"/>
      <c r="R27" s="1"/>
      <c r="S27" s="1"/>
      <c r="T27" s="1"/>
      <c r="U27" s="1"/>
      <c r="V27" s="1"/>
      <c r="W27" s="1"/>
      <c r="X27" s="1"/>
      <c r="Y27" s="1"/>
      <c r="Z27" s="1"/>
      <c r="AA27" s="1"/>
      <c r="AB27" s="1"/>
      <c r="AC27" s="1"/>
      <c r="AD27" s="1"/>
    </row>
    <row r="28" spans="1:30" x14ac:dyDescent="0.35">
      <c r="A28" s="1"/>
      <c r="B28" s="1"/>
      <c r="C28" s="1"/>
      <c r="D28" s="1"/>
      <c r="E28" s="1"/>
      <c r="F28" s="1"/>
      <c r="G28" s="1"/>
      <c r="H28" s="1"/>
      <c r="I28" s="1"/>
      <c r="J28" s="1"/>
      <c r="K28" s="1"/>
      <c r="L28" s="1"/>
      <c r="M28" s="1"/>
      <c r="N28" s="1"/>
      <c r="O28" s="1"/>
      <c r="P28" s="1"/>
      <c r="Q28" s="1"/>
      <c r="R28" s="1"/>
      <c r="S28" s="1"/>
      <c r="T28" s="1"/>
      <c r="U28" s="1"/>
      <c r="V28" s="1"/>
      <c r="W28" s="1"/>
      <c r="X28" s="1"/>
      <c r="Y28" s="1"/>
      <c r="Z28" s="1"/>
      <c r="AA28" s="1"/>
      <c r="AB28" s="1"/>
      <c r="AC28" s="1"/>
      <c r="AD28" s="1"/>
    </row>
    <row r="29" spans="1:30" x14ac:dyDescent="0.35">
      <c r="A29" s="1"/>
      <c r="B29" s="1"/>
      <c r="C29" s="1"/>
      <c r="D29" s="1"/>
      <c r="E29" s="1"/>
      <c r="F29" s="1"/>
      <c r="G29" s="1"/>
      <c r="H29" s="1"/>
      <c r="I29" s="1"/>
      <c r="J29" s="1"/>
      <c r="K29" s="1"/>
      <c r="L29" s="1"/>
      <c r="M29" s="1"/>
      <c r="N29" s="1"/>
      <c r="O29" s="1"/>
      <c r="P29" s="1"/>
      <c r="Q29" s="1"/>
      <c r="R29" s="1"/>
      <c r="S29" s="1"/>
      <c r="T29" s="1"/>
      <c r="U29" s="1"/>
      <c r="V29" s="1"/>
      <c r="W29" s="1"/>
      <c r="X29" s="1"/>
      <c r="Y29" s="1"/>
      <c r="Z29" s="1"/>
      <c r="AA29" s="1"/>
      <c r="AB29" s="1"/>
      <c r="AC29" s="1"/>
      <c r="AD29" s="1"/>
    </row>
    <row r="30" spans="1:30" x14ac:dyDescent="0.35">
      <c r="A30" s="1"/>
      <c r="B30" s="1"/>
      <c r="C30" s="1"/>
      <c r="D30" s="1"/>
      <c r="E30" s="1"/>
      <c r="F30" s="1"/>
      <c r="G30" s="1"/>
      <c r="H30" s="1"/>
      <c r="I30" s="1"/>
      <c r="J30" s="1"/>
      <c r="K30" s="1"/>
      <c r="L30" s="1"/>
      <c r="M30" s="1"/>
      <c r="N30" s="1"/>
      <c r="O30" s="1"/>
      <c r="P30" s="1"/>
      <c r="Q30" s="1"/>
      <c r="R30" s="1"/>
      <c r="S30" s="1"/>
      <c r="T30" s="1"/>
      <c r="U30" s="1"/>
      <c r="V30" s="1"/>
      <c r="W30" s="1"/>
      <c r="X30" s="1"/>
      <c r="Y30" s="1"/>
      <c r="Z30" s="1"/>
      <c r="AA30" s="1"/>
      <c r="AB30" s="1"/>
      <c r="AC30" s="1"/>
      <c r="AD30" s="1"/>
    </row>
    <row r="31" spans="1:30" x14ac:dyDescent="0.35">
      <c r="A31" s="1"/>
      <c r="B31" s="1"/>
      <c r="C31" s="1"/>
      <c r="D31" s="1"/>
      <c r="E31" s="1"/>
      <c r="F31" s="1"/>
      <c r="G31" s="1"/>
      <c r="H31" s="1"/>
      <c r="I31" s="1"/>
      <c r="J31" s="1"/>
      <c r="K31" s="1"/>
      <c r="L31" s="1"/>
      <c r="M31" s="1"/>
      <c r="N31" s="1"/>
      <c r="O31" s="1"/>
      <c r="P31" s="1"/>
      <c r="Q31" s="1"/>
      <c r="R31" s="1"/>
      <c r="S31" s="1"/>
      <c r="T31" s="1"/>
      <c r="U31" s="1"/>
      <c r="V31" s="1"/>
      <c r="W31" s="1"/>
      <c r="X31" s="1"/>
      <c r="Y31" s="1"/>
      <c r="Z31" s="1"/>
      <c r="AA31" s="1"/>
      <c r="AB31" s="1"/>
      <c r="AC31" s="1"/>
      <c r="AD31" s="1"/>
    </row>
    <row r="32" spans="1:30" x14ac:dyDescent="0.35">
      <c r="A32" s="1"/>
      <c r="B32" s="1"/>
      <c r="C32" s="1"/>
      <c r="D32" s="1"/>
      <c r="E32" s="1"/>
      <c r="F32" s="1"/>
      <c r="G32" s="1"/>
      <c r="H32" s="1"/>
      <c r="I32" s="1"/>
      <c r="J32" s="1"/>
      <c r="K32" s="1"/>
      <c r="L32" s="1"/>
      <c r="M32" s="1"/>
      <c r="N32" s="1"/>
      <c r="O32" s="1"/>
      <c r="P32" s="1"/>
      <c r="Q32" s="1"/>
      <c r="R32" s="1"/>
      <c r="S32" s="1"/>
      <c r="T32" s="1"/>
      <c r="U32" s="1"/>
      <c r="V32" s="1"/>
      <c r="W32" s="1"/>
      <c r="X32" s="1"/>
      <c r="Y32" s="1"/>
      <c r="Z32" s="1"/>
      <c r="AA32" s="1"/>
      <c r="AB32" s="1"/>
      <c r="AC32" s="1"/>
      <c r="AD32" s="1"/>
    </row>
    <row r="33" spans="1:30" x14ac:dyDescent="0.35">
      <c r="A33" s="1"/>
      <c r="B33" s="1"/>
      <c r="C33" s="1"/>
      <c r="D33" s="1"/>
      <c r="E33" s="1"/>
      <c r="F33" s="1"/>
      <c r="G33" s="1"/>
      <c r="H33" s="1"/>
      <c r="I33" s="1"/>
      <c r="J33" s="1"/>
      <c r="K33" s="1"/>
      <c r="L33" s="1"/>
      <c r="M33" s="1"/>
      <c r="N33" s="1"/>
      <c r="O33" s="1"/>
      <c r="P33" s="1"/>
      <c r="Q33" s="1"/>
      <c r="R33" s="1"/>
      <c r="S33" s="1"/>
      <c r="T33" s="1"/>
      <c r="U33" s="1"/>
      <c r="V33" s="1"/>
      <c r="W33" s="1"/>
      <c r="X33" s="1"/>
      <c r="Y33" s="1"/>
      <c r="Z33" s="1"/>
      <c r="AA33" s="1"/>
      <c r="AB33" s="1"/>
      <c r="AC33" s="1"/>
      <c r="AD33" s="1"/>
    </row>
    <row r="34" spans="1:30" x14ac:dyDescent="0.35">
      <c r="A34" s="1"/>
      <c r="B34" s="1"/>
      <c r="C34" s="1"/>
      <c r="D34" s="1"/>
      <c r="E34" s="1"/>
      <c r="F34" s="1"/>
      <c r="G34" s="1"/>
      <c r="H34" s="1"/>
      <c r="I34" s="1"/>
      <c r="J34" s="1"/>
      <c r="K34" s="1"/>
      <c r="L34" s="1"/>
      <c r="M34" s="1"/>
      <c r="N34" s="1"/>
      <c r="O34" s="1"/>
      <c r="P34" s="1"/>
      <c r="Q34" s="1"/>
      <c r="R34" s="1"/>
      <c r="S34" s="1"/>
      <c r="T34" s="1"/>
      <c r="U34" s="1"/>
      <c r="V34" s="1"/>
      <c r="W34" s="1"/>
      <c r="X34" s="1"/>
      <c r="Y34" s="1"/>
      <c r="Z34" s="1"/>
      <c r="AA34" s="1"/>
      <c r="AB34" s="1"/>
      <c r="AC34" s="1"/>
      <c r="AD34" s="1"/>
    </row>
    <row r="35" spans="1:30" x14ac:dyDescent="0.35">
      <c r="A35" s="1"/>
      <c r="B35" s="1"/>
      <c r="C35" s="1"/>
      <c r="D35" s="1"/>
      <c r="E35" s="1"/>
      <c r="F35" s="1"/>
      <c r="G35" s="1"/>
      <c r="H35" s="1"/>
      <c r="I35" s="1"/>
      <c r="J35" s="1"/>
      <c r="K35" s="1"/>
      <c r="L35" s="1"/>
      <c r="M35" s="1"/>
      <c r="N35" s="1"/>
      <c r="O35" s="1"/>
      <c r="P35" s="1"/>
      <c r="Q35" s="1"/>
      <c r="R35" s="1"/>
      <c r="S35" s="1"/>
      <c r="T35" s="1"/>
      <c r="U35" s="1"/>
      <c r="V35" s="1"/>
      <c r="W35" s="1"/>
      <c r="X35" s="1"/>
      <c r="Y35" s="1"/>
      <c r="Z35" s="1"/>
      <c r="AA35" s="1"/>
      <c r="AB35" s="1"/>
      <c r="AC35" s="1"/>
      <c r="AD35" s="1"/>
    </row>
    <row r="36" spans="1:30" x14ac:dyDescent="0.35">
      <c r="A36" s="1"/>
      <c r="B36" s="1"/>
      <c r="C36" s="1"/>
      <c r="D36" s="1"/>
      <c r="E36" s="1"/>
      <c r="F36" s="1"/>
      <c r="G36" s="1"/>
      <c r="H36" s="1"/>
      <c r="I36" s="1"/>
      <c r="J36" s="1"/>
      <c r="K36" s="1"/>
      <c r="L36" s="1"/>
      <c r="M36" s="1"/>
      <c r="N36" s="1"/>
      <c r="O36" s="1"/>
      <c r="P36" s="1"/>
      <c r="Q36" s="1"/>
      <c r="R36" s="1"/>
      <c r="S36" s="1"/>
      <c r="T36" s="1"/>
      <c r="U36" s="1"/>
      <c r="V36" s="1"/>
      <c r="W36" s="1"/>
      <c r="X36" s="1"/>
      <c r="Y36" s="1"/>
      <c r="Z36" s="1"/>
      <c r="AA36" s="1"/>
      <c r="AB36" s="1"/>
      <c r="AC36" s="1"/>
      <c r="AD36" s="1"/>
    </row>
    <row r="37" spans="1:30" x14ac:dyDescent="0.35">
      <c r="A37" s="1"/>
      <c r="B37" s="1"/>
      <c r="C37" s="1"/>
      <c r="D37" s="1"/>
      <c r="E37" s="1"/>
      <c r="F37" s="1"/>
      <c r="G37" s="1"/>
      <c r="H37" s="1"/>
      <c r="I37" s="1"/>
      <c r="J37" s="1"/>
      <c r="K37" s="1"/>
      <c r="L37" s="1"/>
      <c r="M37" s="1"/>
      <c r="N37" s="1"/>
      <c r="O37" s="1"/>
      <c r="P37" s="1"/>
      <c r="Q37" s="1"/>
      <c r="R37" s="1"/>
      <c r="S37" s="1"/>
      <c r="T37" s="1"/>
      <c r="U37" s="1"/>
      <c r="V37" s="1"/>
      <c r="W37" s="1"/>
      <c r="X37" s="1"/>
      <c r="Y37" s="1"/>
      <c r="Z37" s="1"/>
      <c r="AA37" s="1"/>
      <c r="AB37" s="1"/>
      <c r="AC37" s="1"/>
      <c r="AD37" s="1"/>
    </row>
    <row r="38" spans="1:30" x14ac:dyDescent="0.35">
      <c r="A38" s="1"/>
      <c r="B38" s="1"/>
      <c r="C38" s="1"/>
      <c r="D38" s="1"/>
      <c r="E38" s="1"/>
      <c r="F38" s="1"/>
      <c r="G38" s="1"/>
      <c r="H38" s="1"/>
      <c r="I38" s="1"/>
      <c r="J38" s="1"/>
      <c r="K38" s="1"/>
      <c r="L38" s="1"/>
      <c r="M38" s="1"/>
      <c r="N38" s="1"/>
      <c r="O38" s="1"/>
      <c r="P38" s="1"/>
      <c r="Q38" s="1"/>
      <c r="R38" s="1"/>
      <c r="S38" s="1"/>
      <c r="T38" s="1"/>
      <c r="U38" s="1"/>
      <c r="V38" s="1"/>
      <c r="W38" s="1"/>
      <c r="X38" s="1"/>
      <c r="Y38" s="1"/>
      <c r="Z38" s="1"/>
      <c r="AA38" s="1"/>
      <c r="AB38" s="1"/>
      <c r="AC38" s="1"/>
      <c r="AD38" s="1"/>
    </row>
  </sheetData>
  <mergeCells count="1">
    <mergeCell ref="D2:AC2"/>
  </mergeCells>
  <pageMargins left="0.511811024" right="0.511811024" top="0.78740157499999996" bottom="0.78740157499999996" header="0.31496062000000002" footer="0.31496062000000002"/>
  <drawing r:id="rId1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B88BAE5-1A4A-4F1A-ACB2-ADBC8825C37C}">
  <sheetPr codeName="Planilha12"/>
  <dimension ref="A1:AM29"/>
  <sheetViews>
    <sheetView showGridLines="0" zoomScale="50" zoomScaleNormal="50" workbookViewId="0">
      <pane xSplit="5" ySplit="9" topLeftCell="F20" activePane="bottomRight" state="frozen"/>
      <selection activeCell="O2" sqref="O2"/>
      <selection pane="topRight" activeCell="O2" sqref="O2"/>
      <selection pane="bottomLeft" activeCell="O2" sqref="O2"/>
      <selection pane="bottomRight" activeCell="D23" sqref="D23"/>
    </sheetView>
  </sheetViews>
  <sheetFormatPr defaultColWidth="0" defaultRowHeight="14.5" zeroHeight="1" outlineLevelCol="1" x14ac:dyDescent="0.35"/>
  <cols>
    <col min="1" max="1" width="2.1796875" customWidth="1"/>
    <col min="2" max="2" width="15.54296875" customWidth="1"/>
    <col min="3" max="3" width="4.81640625" customWidth="1"/>
    <col min="4" max="4" width="39.26953125" customWidth="1"/>
    <col min="5" max="5" width="10.453125" customWidth="1"/>
    <col min="6" max="6" width="20.453125" customWidth="1"/>
    <col min="7" max="7" width="11.1796875" customWidth="1"/>
    <col min="8" max="11" width="5.81640625" customWidth="1" outlineLevel="1"/>
    <col min="12" max="12" width="20.54296875" customWidth="1"/>
    <col min="13" max="13" width="11.54296875" customWidth="1"/>
    <col min="14" max="14" width="10.81640625" customWidth="1"/>
    <col min="15" max="18" width="5.81640625" customWidth="1" outlineLevel="1"/>
    <col min="19" max="19" width="12.453125" customWidth="1" outlineLevel="1"/>
    <col min="20" max="20" width="16.81640625" customWidth="1" outlineLevel="1"/>
    <col min="21" max="21" width="6.1796875" customWidth="1" outlineLevel="1"/>
    <col min="22" max="25" width="6.7265625" customWidth="1" outlineLevel="1"/>
    <col min="26" max="26" width="20.54296875" customWidth="1"/>
    <col min="27" max="27" width="19.1796875" customWidth="1"/>
    <col min="28" max="28" width="12.1796875" customWidth="1"/>
    <col min="29" max="29" width="11.54296875" customWidth="1"/>
    <col min="30" max="33" width="5.81640625" customWidth="1" outlineLevel="1"/>
    <col min="34" max="34" width="9.1796875" customWidth="1"/>
    <col min="35" max="39" width="0" hidden="1" customWidth="1"/>
    <col min="40" max="16384" width="9.1796875" hidden="1"/>
  </cols>
  <sheetData>
    <row r="1" spans="1:34" ht="11.25" customHeight="1" x14ac:dyDescent="0.35">
      <c r="A1" s="13"/>
      <c r="B1" s="13"/>
      <c r="C1" s="13"/>
      <c r="D1" s="13"/>
      <c r="E1" s="13"/>
      <c r="F1" s="13"/>
      <c r="G1" s="13"/>
      <c r="H1" s="13"/>
      <c r="I1" s="13"/>
      <c r="J1" s="13"/>
      <c r="K1" s="13"/>
      <c r="L1" s="13"/>
      <c r="M1" s="13"/>
      <c r="N1" s="13"/>
      <c r="O1" s="13"/>
      <c r="P1" s="13"/>
      <c r="Q1" s="13"/>
      <c r="R1" s="13"/>
      <c r="S1" s="13"/>
      <c r="T1" s="13"/>
      <c r="U1" s="13"/>
      <c r="V1" s="13"/>
      <c r="W1" s="13"/>
      <c r="X1" s="13"/>
      <c r="Y1" s="13"/>
      <c r="Z1" s="13"/>
      <c r="AA1" s="13"/>
      <c r="AB1" s="13"/>
      <c r="AC1" s="13"/>
      <c r="AD1" s="13"/>
      <c r="AE1" s="13"/>
      <c r="AF1" s="1"/>
      <c r="AG1" s="1"/>
      <c r="AH1" s="1"/>
    </row>
    <row r="2" spans="1:34" ht="44" x14ac:dyDescent="0.5">
      <c r="A2" s="1"/>
      <c r="B2" s="11"/>
      <c r="C2" s="11"/>
      <c r="D2" s="79" t="s">
        <v>0</v>
      </c>
      <c r="E2" s="79"/>
      <c r="F2" s="11"/>
      <c r="G2" s="11"/>
      <c r="H2" s="11"/>
      <c r="I2" s="11"/>
      <c r="J2" s="11"/>
      <c r="K2" s="11"/>
      <c r="L2" s="11"/>
      <c r="M2" s="11"/>
      <c r="N2" s="11"/>
      <c r="O2" s="11"/>
      <c r="P2" s="11"/>
      <c r="Q2" s="11"/>
      <c r="R2" s="11"/>
      <c r="S2" s="11"/>
      <c r="T2" s="11"/>
      <c r="U2" s="11"/>
      <c r="V2" s="11"/>
      <c r="W2" s="11"/>
      <c r="X2" s="11"/>
      <c r="Y2" s="11"/>
      <c r="Z2" s="11"/>
      <c r="AA2" s="11"/>
      <c r="AB2" s="11"/>
      <c r="AC2" s="11"/>
      <c r="AD2" s="11"/>
      <c r="AE2" s="11"/>
      <c r="AF2" s="1"/>
      <c r="AG2" s="1"/>
      <c r="AH2" s="1"/>
    </row>
    <row r="3" spans="1:34" ht="44" x14ac:dyDescent="0.35">
      <c r="A3" s="1"/>
      <c r="B3" s="10"/>
      <c r="C3" s="10"/>
      <c r="D3" s="80" t="s">
        <v>1</v>
      </c>
      <c r="E3" s="80"/>
      <c r="F3" s="301" t="s">
        <v>156</v>
      </c>
      <c r="G3" s="301"/>
      <c r="H3" s="301"/>
      <c r="I3" s="301"/>
      <c r="J3" s="301"/>
      <c r="K3" s="301"/>
      <c r="L3" s="301"/>
      <c r="M3" s="301"/>
      <c r="N3" s="301"/>
      <c r="O3" s="301"/>
      <c r="P3" s="301"/>
      <c r="Q3" s="301"/>
      <c r="R3" s="301"/>
      <c r="S3" s="301"/>
      <c r="T3" s="301"/>
      <c r="U3" s="301"/>
      <c r="V3" s="301"/>
      <c r="W3" s="301"/>
      <c r="X3" s="301"/>
      <c r="Y3" s="301"/>
      <c r="Z3" s="301"/>
      <c r="AA3" s="301"/>
      <c r="AB3" s="301"/>
      <c r="AC3" s="301"/>
      <c r="AD3" s="301"/>
      <c r="AE3" s="301"/>
      <c r="AF3" s="1"/>
      <c r="AG3" s="1"/>
      <c r="AH3" s="1"/>
    </row>
    <row r="4" spans="1:34" ht="7.5" customHeight="1" x14ac:dyDescent="0.35">
      <c r="A4" s="1"/>
      <c r="B4" s="1"/>
      <c r="C4" s="1"/>
      <c r="D4" s="1"/>
      <c r="E4" s="1"/>
      <c r="F4" s="1"/>
      <c r="G4" s="1"/>
      <c r="H4" s="1"/>
      <c r="I4" s="1"/>
      <c r="J4" s="1"/>
      <c r="K4" s="1"/>
      <c r="L4" s="1"/>
      <c r="M4" s="1"/>
      <c r="N4" s="1"/>
      <c r="O4" s="1"/>
      <c r="P4" s="1"/>
      <c r="Q4" s="1"/>
      <c r="R4" s="1"/>
      <c r="S4" s="1"/>
      <c r="T4" s="1"/>
      <c r="U4" s="1"/>
      <c r="V4" s="1"/>
      <c r="W4" s="1"/>
      <c r="X4" s="1"/>
      <c r="Y4" s="1"/>
      <c r="Z4" s="1"/>
      <c r="AA4" s="1"/>
      <c r="AB4" s="1"/>
      <c r="AC4" s="1"/>
      <c r="AD4" s="1"/>
      <c r="AE4" s="1"/>
      <c r="AF4" s="1"/>
      <c r="AG4" s="1"/>
      <c r="AH4" s="1"/>
    </row>
    <row r="5" spans="1:34" ht="19.5" customHeight="1" x14ac:dyDescent="0.35">
      <c r="A5" s="1"/>
      <c r="B5" s="284" t="s">
        <v>269</v>
      </c>
      <c r="C5" s="284"/>
      <c r="D5" s="284"/>
      <c r="E5" s="1"/>
      <c r="F5" s="284" t="s">
        <v>9</v>
      </c>
      <c r="G5" s="284"/>
      <c r="H5" s="284"/>
      <c r="I5" s="284"/>
      <c r="J5" s="284"/>
      <c r="K5" s="1"/>
      <c r="L5" s="284" t="s">
        <v>10</v>
      </c>
      <c r="M5" s="284"/>
      <c r="N5" s="130"/>
      <c r="O5" s="130"/>
      <c r="P5" s="130"/>
      <c r="Q5" s="130"/>
      <c r="R5" s="130"/>
      <c r="S5" s="1"/>
      <c r="T5" s="1"/>
      <c r="U5" s="1"/>
      <c r="V5" s="1"/>
      <c r="W5" s="1"/>
      <c r="X5" s="1"/>
      <c r="Y5" s="1"/>
      <c r="Z5" s="284" t="s">
        <v>11</v>
      </c>
      <c r="AA5" s="284"/>
      <c r="AB5" s="130"/>
      <c r="AC5" s="130"/>
      <c r="AD5" s="130"/>
      <c r="AE5" s="130"/>
      <c r="AF5" s="130"/>
      <c r="AG5" s="1"/>
      <c r="AH5" s="1"/>
    </row>
    <row r="6" spans="1:34" ht="11.25" customHeight="1" x14ac:dyDescent="0.35">
      <c r="A6" s="1"/>
      <c r="B6" s="1"/>
      <c r="C6" s="1"/>
      <c r="D6" s="1"/>
      <c r="E6" s="1"/>
      <c r="F6" s="1"/>
      <c r="G6" s="1"/>
      <c r="H6" s="1"/>
      <c r="I6" s="1"/>
      <c r="J6" s="1"/>
      <c r="K6" s="1"/>
      <c r="L6" s="1"/>
      <c r="M6" s="1"/>
      <c r="N6" s="1"/>
      <c r="O6" s="1"/>
      <c r="P6" s="1"/>
      <c r="Q6" s="1"/>
      <c r="R6" s="1"/>
      <c r="S6" s="1"/>
      <c r="T6" s="1"/>
      <c r="U6" s="157">
        <v>6</v>
      </c>
      <c r="V6" s="157">
        <v>7</v>
      </c>
      <c r="W6" s="157">
        <v>8</v>
      </c>
      <c r="X6" s="157">
        <v>9</v>
      </c>
      <c r="Y6" s="157">
        <v>10</v>
      </c>
      <c r="Z6" s="1"/>
      <c r="AA6" s="1"/>
      <c r="AB6" s="1"/>
      <c r="AC6" s="1"/>
      <c r="AD6" s="1"/>
      <c r="AE6" s="1"/>
      <c r="AF6" s="1"/>
      <c r="AG6" s="1"/>
      <c r="AH6" s="1"/>
    </row>
    <row r="7" spans="1:34" ht="22.5" customHeight="1" x14ac:dyDescent="0.35">
      <c r="A7" s="1"/>
      <c r="B7" s="241" t="s">
        <v>13</v>
      </c>
      <c r="C7" s="241" t="s">
        <v>14</v>
      </c>
      <c r="D7" s="241" t="s">
        <v>15</v>
      </c>
      <c r="E7" s="241" t="s">
        <v>16</v>
      </c>
      <c r="F7" s="242" t="s">
        <v>17</v>
      </c>
      <c r="G7" s="242" t="s">
        <v>18</v>
      </c>
      <c r="H7" s="243" t="s">
        <v>19</v>
      </c>
      <c r="I7" s="243" t="s">
        <v>20</v>
      </c>
      <c r="J7" s="243" t="s">
        <v>21</v>
      </c>
      <c r="K7" s="243" t="s">
        <v>22</v>
      </c>
      <c r="L7" s="240" t="s">
        <v>270</v>
      </c>
      <c r="M7" s="240" t="s">
        <v>271</v>
      </c>
      <c r="N7" s="240" t="s">
        <v>272</v>
      </c>
      <c r="O7" s="245" t="s">
        <v>19</v>
      </c>
      <c r="P7" s="245" t="s">
        <v>20</v>
      </c>
      <c r="Q7" s="245" t="s">
        <v>21</v>
      </c>
      <c r="R7" s="245" t="s">
        <v>22</v>
      </c>
      <c r="S7" s="246" t="s">
        <v>26</v>
      </c>
      <c r="T7" s="246" t="s">
        <v>27</v>
      </c>
      <c r="U7" s="244" t="s">
        <v>28</v>
      </c>
      <c r="V7" s="244" t="s">
        <v>29</v>
      </c>
      <c r="W7" s="244" t="s">
        <v>30</v>
      </c>
      <c r="X7" s="244" t="s">
        <v>273</v>
      </c>
      <c r="Y7" s="244" t="s">
        <v>274</v>
      </c>
      <c r="Z7" s="259" t="s">
        <v>33</v>
      </c>
      <c r="AA7" s="259" t="s">
        <v>275</v>
      </c>
      <c r="AB7" s="259" t="s">
        <v>276</v>
      </c>
      <c r="AC7" s="259" t="s">
        <v>277</v>
      </c>
      <c r="AD7" s="247" t="s">
        <v>19</v>
      </c>
      <c r="AE7" s="247" t="s">
        <v>20</v>
      </c>
      <c r="AF7" s="247" t="s">
        <v>21</v>
      </c>
      <c r="AG7" s="247" t="s">
        <v>22</v>
      </c>
      <c r="AH7" s="1"/>
    </row>
    <row r="8" spans="1:34" ht="15" customHeight="1" x14ac:dyDescent="0.35">
      <c r="A8" s="1"/>
      <c r="B8" s="241"/>
      <c r="C8" s="241"/>
      <c r="D8" s="241"/>
      <c r="E8" s="241"/>
      <c r="F8" s="242"/>
      <c r="G8" s="242"/>
      <c r="H8" s="243"/>
      <c r="I8" s="243"/>
      <c r="J8" s="243"/>
      <c r="K8" s="243"/>
      <c r="L8" s="240"/>
      <c r="M8" s="240"/>
      <c r="N8" s="240"/>
      <c r="O8" s="245"/>
      <c r="P8" s="245"/>
      <c r="Q8" s="245"/>
      <c r="R8" s="245"/>
      <c r="S8" s="246"/>
      <c r="T8" s="246"/>
      <c r="U8" s="244"/>
      <c r="V8" s="244"/>
      <c r="W8" s="244"/>
      <c r="X8" s="244"/>
      <c r="Y8" s="244"/>
      <c r="Z8" s="259"/>
      <c r="AA8" s="259"/>
      <c r="AB8" s="259"/>
      <c r="AC8" s="259"/>
      <c r="AD8" s="247"/>
      <c r="AE8" s="247"/>
      <c r="AF8" s="247"/>
      <c r="AG8" s="247"/>
      <c r="AH8" s="1"/>
    </row>
    <row r="9" spans="1:34" ht="15" customHeight="1" x14ac:dyDescent="0.35">
      <c r="A9" s="1"/>
      <c r="B9" s="131" t="s">
        <v>37</v>
      </c>
      <c r="C9" s="131" t="s">
        <v>14</v>
      </c>
      <c r="D9" s="131" t="s">
        <v>278</v>
      </c>
      <c r="E9" s="131" t="s">
        <v>16</v>
      </c>
      <c r="F9" s="132" t="s">
        <v>279</v>
      </c>
      <c r="G9" s="132" t="s">
        <v>38</v>
      </c>
      <c r="H9" s="133" t="s">
        <v>19</v>
      </c>
      <c r="I9" s="133" t="s">
        <v>20</v>
      </c>
      <c r="J9" s="133" t="s">
        <v>21</v>
      </c>
      <c r="K9" s="133" t="s">
        <v>22</v>
      </c>
      <c r="L9" s="134" t="s">
        <v>280</v>
      </c>
      <c r="M9" s="134" t="s">
        <v>39</v>
      </c>
      <c r="N9" s="134" t="s">
        <v>40</v>
      </c>
      <c r="O9" s="150" t="s">
        <v>19</v>
      </c>
      <c r="P9" s="150" t="s">
        <v>20</v>
      </c>
      <c r="Q9" s="150" t="s">
        <v>21</v>
      </c>
      <c r="R9" s="150" t="s">
        <v>22</v>
      </c>
      <c r="S9" s="151" t="s">
        <v>26</v>
      </c>
      <c r="T9" s="151" t="s">
        <v>281</v>
      </c>
      <c r="U9" s="152" t="s">
        <v>28</v>
      </c>
      <c r="V9" s="152" t="s">
        <v>29</v>
      </c>
      <c r="W9" s="152" t="s">
        <v>30</v>
      </c>
      <c r="X9" s="152" t="s">
        <v>31</v>
      </c>
      <c r="Y9" s="152" t="s">
        <v>32</v>
      </c>
      <c r="Z9" s="135" t="s">
        <v>33</v>
      </c>
      <c r="AA9" s="135" t="s">
        <v>282</v>
      </c>
      <c r="AB9" s="135" t="s">
        <v>283</v>
      </c>
      <c r="AC9" s="135" t="s">
        <v>284</v>
      </c>
      <c r="AD9" s="136" t="s">
        <v>19</v>
      </c>
      <c r="AE9" s="136" t="s">
        <v>20</v>
      </c>
      <c r="AF9" s="136" t="s">
        <v>21</v>
      </c>
      <c r="AG9" s="136" t="s">
        <v>22</v>
      </c>
      <c r="AH9" s="1"/>
    </row>
    <row r="10" spans="1:34" ht="47.25" customHeight="1" x14ac:dyDescent="0.35">
      <c r="A10" s="1"/>
      <c r="B10" s="114" t="s">
        <v>285</v>
      </c>
      <c r="C10" s="99" t="s">
        <v>43</v>
      </c>
      <c r="D10" s="72" t="s">
        <v>44</v>
      </c>
      <c r="E10" s="71">
        <v>0.01</v>
      </c>
      <c r="F10" s="75" t="str">
        <f>'Estrategia 1'!$D$7</f>
        <v>Parcial</v>
      </c>
      <c r="G10" s="87">
        <f>IF($F10="Não cumpre",0,IF($F10="Parcial",$E10*0.4,IF($F10="Cumpre",$E10*0.7,IF($F10="Mais que Cumpre",$E10*0.85,IF($F10="Melhor Prática",E10,0)))))</f>
        <v>4.0000000000000001E-3</v>
      </c>
      <c r="H10" s="153">
        <f>'Estrategia 1'!$F$7</f>
        <v>3</v>
      </c>
      <c r="I10" s="153">
        <f>'Estrategia 1'!$G$7</f>
        <v>2</v>
      </c>
      <c r="J10" s="153">
        <f>'Estrategia 1'!$H$7</f>
        <v>2</v>
      </c>
      <c r="K10" s="153">
        <f>'Estrategia 1'!$I$7</f>
        <v>3</v>
      </c>
      <c r="L10" s="75" t="str">
        <f>IF('Estrategia 1'!$D$10="","",'Estrategia 1'!$D$10)</f>
        <v>Melhor Prática</v>
      </c>
      <c r="M10" s="76">
        <f t="shared" ref="M10:M25" si="0">IF($L10="Não cumpre",0,IF($L10="Parcial",$E10*0.4,IF($L10="Cumpre",$E10*0.7,IF($L10="Mais que Cumpre",$E10*0.85,IF($L10="Melhor Prática",E10,0)))))</f>
        <v>0.01</v>
      </c>
      <c r="N10" s="77">
        <f>IFERROR(G10/M10,"")</f>
        <v>0.4</v>
      </c>
      <c r="O10" s="153" t="str">
        <f>'Estrategia 1'!$F$10</f>
        <v>-</v>
      </c>
      <c r="P10" s="153" t="str">
        <f>'Estrategia 1'!$G$10</f>
        <v>D</v>
      </c>
      <c r="Q10" s="153" t="str">
        <f>'Estrategia 1'!$H$10</f>
        <v>-</v>
      </c>
      <c r="R10" s="153" t="str">
        <f>'Estrategia 1'!$I$10</f>
        <v>D</v>
      </c>
      <c r="S10" s="164">
        <f>IF('Estrategia 1'!$M$10="","",'Estrategia 1'!$M$10)</f>
        <v>3</v>
      </c>
      <c r="T10" s="103" t="str">
        <f>IF('Estrategia 1'!$O$10="","",'Estrategia 1'!$O$10)</f>
        <v>Baixa</v>
      </c>
      <c r="U10" s="165">
        <f>IF('Estrategia 1'!$Q$9&lt;=Estratégia!$U$6,0.5,0)+IF('Estrategia 1'!$S$9&gt;=Estratégia!$U$6,0.5,0)</f>
        <v>0.5</v>
      </c>
      <c r="V10" s="166">
        <f>IF('Estrategia 1'!$Q$9&lt;=Estratégia!$V$6,0.5,0)+IF('Estrategia 1'!$S$9&gt;=Estratégia!$V$6,0.5,0)</f>
        <v>0.5</v>
      </c>
      <c r="W10" s="166">
        <f>IF('Estrategia 1'!$Q$9&lt;=Estratégia!$W$6,0.5,0)+IF('Estrategia 1'!$S$9&gt;=Estratégia!$W$6,0.5,0)</f>
        <v>0.5</v>
      </c>
      <c r="X10" s="166">
        <f>IF('Estrategia 1'!$Q$9&lt;=Estratégia!$X$6,0.5,0)+IF('Estrategia 1'!$S$9&gt;=Estratégia!$X$6,0.5,0)</f>
        <v>0.5</v>
      </c>
      <c r="Y10" s="166">
        <f>IF('Estrategia 1'!$Q$9&lt;=Estratégia!$Y$6,0.5,0)+IF('Estrategia 1'!$S$9&gt;=Estratégia!$Y$6,0.5,0)</f>
        <v>0.5</v>
      </c>
      <c r="Z10" s="78" t="str">
        <f>'Estrategia 1'!$D$15</f>
        <v>Finalizado</v>
      </c>
      <c r="AA10" s="75" t="str">
        <f>IF('Estrategia 1'!$D$12="","",'Estrategia 1'!$D$12)</f>
        <v>Melhor Prática</v>
      </c>
      <c r="AB10" s="76">
        <f t="shared" ref="AB10:AB25" si="1">IF($AA10="Não cumpre",0,IF($AA10="Parcial",$E10*0.4,IF($AA10="Cumpre",$E10*0.7,IF($AA10="Mais que Cumpre",$E10*0.85,IF($AA10="Melhor Prática",E10,0)))))</f>
        <v>0.01</v>
      </c>
      <c r="AC10" s="77">
        <f>IFERROR(AB10/M10,"")</f>
        <v>1</v>
      </c>
      <c r="AD10" s="153">
        <f>'Estrategia 1'!$F$12</f>
        <v>3</v>
      </c>
      <c r="AE10" s="153">
        <f>'Estrategia 1'!$G$12</f>
        <v>3</v>
      </c>
      <c r="AF10" s="153">
        <f>'Estrategia 1'!$H$12</f>
        <v>3</v>
      </c>
      <c r="AG10" s="153">
        <f>'Estrategia 1'!$I$12</f>
        <v>3</v>
      </c>
      <c r="AH10" s="1"/>
    </row>
    <row r="11" spans="1:34" ht="45.75" customHeight="1" x14ac:dyDescent="0.35">
      <c r="A11" s="1"/>
      <c r="B11" s="114" t="s">
        <v>285</v>
      </c>
      <c r="C11" s="99" t="s">
        <v>45</v>
      </c>
      <c r="D11" s="70" t="s">
        <v>46</v>
      </c>
      <c r="E11" s="73">
        <v>0.01</v>
      </c>
      <c r="F11" s="75" t="str">
        <f>'Estrategia 2'!$D$7</f>
        <v>Melhor Prática</v>
      </c>
      <c r="G11" s="87">
        <f t="shared" ref="G11:G25" si="2">IF($F11="Não cumpre",0,IF($F11="Parcial",$E11*0.4,IF($F11="Cumpre",$E11*0.7,IF($F11="Mais que Cumpre",$E11*0.85,IF($F11="Melhor Prática",E11,0)))))</f>
        <v>0.01</v>
      </c>
      <c r="H11" s="153">
        <f>'Estrategia 2'!$F$7</f>
        <v>3</v>
      </c>
      <c r="I11" s="153">
        <f>'Estrategia 2'!$G$7</f>
        <v>3</v>
      </c>
      <c r="J11" s="153">
        <f>'Estrategia 2'!$H$7</f>
        <v>3</v>
      </c>
      <c r="K11" s="153">
        <f>'Estrategia 2'!$I$7</f>
        <v>3</v>
      </c>
      <c r="L11" s="75" t="str">
        <f>IF('Estrategia 2'!$D$10="","",'Estrategia 2'!$D$10)</f>
        <v>Melhor Prática</v>
      </c>
      <c r="M11" s="76">
        <f t="shared" si="0"/>
        <v>0.01</v>
      </c>
      <c r="N11" s="77">
        <f t="shared" ref="N11:N25" si="3">IFERROR(G11/M11,"")</f>
        <v>1</v>
      </c>
      <c r="O11" s="153" t="str">
        <f>'Estrategia 2'!$F$10</f>
        <v>-</v>
      </c>
      <c r="P11" s="153" t="str">
        <f>'Estrategia 2'!$G$10</f>
        <v>-</v>
      </c>
      <c r="Q11" s="153" t="str">
        <f>'Estrategia 2'!$H$10</f>
        <v>-</v>
      </c>
      <c r="R11" s="153" t="str">
        <f>'Estrategia 2'!$I$10</f>
        <v>-</v>
      </c>
      <c r="S11" s="167">
        <f>IF('Estrategia 2'!$M$10="","",'Estrategia 2'!$M$10)</f>
        <v>1</v>
      </c>
      <c r="T11" s="103" t="str">
        <f>IF('Estrategia 2'!$O$10="","",'Estrategia 2'!$O$10)</f>
        <v>Não Planificado</v>
      </c>
      <c r="U11" s="165">
        <f>IF('Estrategia 2'!$Q$9&lt;=Estratégia!$U$6,0.5,0)+IF('Estrategia 2'!$S$9&gt;=Estratégia!$U$6,0.5,0)</f>
        <v>0.5</v>
      </c>
      <c r="V11" s="166">
        <f>IF('Estrategia 2'!$Q$9&lt;=Estratégia!$V$6,0.5,0)+IF('Estrategia 2'!$S$9&gt;=Estratégia!$V$6,0.5,0)</f>
        <v>0.5</v>
      </c>
      <c r="W11" s="166">
        <f>IF('Estrategia 2'!$Q$9&lt;=Estratégia!$W$6,0.5,0)+IF('Estrategia 2'!$S$9&gt;=Estratégia!$W$6,0.5,0)</f>
        <v>0.5</v>
      </c>
      <c r="X11" s="166">
        <f>IF('Estrategia 2'!$Q$9&lt;=Estratégia!$X$6,0.5,0)+IF('Estrategia 2'!$S$9&gt;=Estratégia!$X$6,0.5,0)</f>
        <v>0.5</v>
      </c>
      <c r="Y11" s="166">
        <f>IF('Estrategia 2'!$Q$9&lt;=Estratégia!$Y$6,0.5,0)+IF('Estrategia 2'!$S$9&gt;=Estratégia!$Y$6,0.5,0)</f>
        <v>0.5</v>
      </c>
      <c r="Z11" s="78" t="str">
        <f>'Estrategia 2'!$D$15</f>
        <v>No Prazo</v>
      </c>
      <c r="AA11" s="75" t="str">
        <f>IF('Estrategia 2'!$D$12="","",'Estrategia 2'!$D$12)</f>
        <v/>
      </c>
      <c r="AB11" s="76">
        <f t="shared" si="1"/>
        <v>0</v>
      </c>
      <c r="AC11" s="77">
        <f t="shared" ref="AC11:AC25" si="4">IFERROR(AB11/M11,"")</f>
        <v>0</v>
      </c>
      <c r="AD11" s="153" t="str">
        <f>'Estrategia 2'!$F$12</f>
        <v/>
      </c>
      <c r="AE11" s="153" t="str">
        <f>'Estrategia 2'!$G$12</f>
        <v/>
      </c>
      <c r="AF11" s="153" t="str">
        <f>'Estrategia 2'!$H$12</f>
        <v/>
      </c>
      <c r="AG11" s="153" t="str">
        <f>'Estrategia 2'!$I$12</f>
        <v/>
      </c>
      <c r="AH11" s="1"/>
    </row>
    <row r="12" spans="1:34" ht="45.75" customHeight="1" x14ac:dyDescent="0.35">
      <c r="A12" s="1"/>
      <c r="B12" s="114" t="s">
        <v>42</v>
      </c>
      <c r="C12" s="99" t="s">
        <v>47</v>
      </c>
      <c r="D12" s="72" t="s">
        <v>286</v>
      </c>
      <c r="E12" s="71">
        <v>0.01</v>
      </c>
      <c r="F12" s="75" t="str">
        <f>'Estratégia 3'!$D$7</f>
        <v>Não cumpre</v>
      </c>
      <c r="G12" s="87">
        <f t="shared" si="2"/>
        <v>0</v>
      </c>
      <c r="H12" s="153">
        <f>'Estratégia 3'!$F$7</f>
        <v>2</v>
      </c>
      <c r="I12" s="153">
        <f>'Estratégia 3'!$G$7</f>
        <v>2</v>
      </c>
      <c r="J12" s="153">
        <f>'Estratégia 3'!$H$7</f>
        <v>2</v>
      </c>
      <c r="K12" s="153">
        <f>'Estratégia 3'!$I$7</f>
        <v>2</v>
      </c>
      <c r="L12" s="75" t="str">
        <f>IF('Estratégia 3'!$D$10="","",'Estratégia 3'!$D$10)</f>
        <v>Melhor Prática</v>
      </c>
      <c r="M12" s="76">
        <f t="shared" si="0"/>
        <v>0.01</v>
      </c>
      <c r="N12" s="77">
        <f t="shared" si="3"/>
        <v>0</v>
      </c>
      <c r="O12" s="153" t="str">
        <f>'Estratégia 3'!$F$10</f>
        <v>-</v>
      </c>
      <c r="P12" s="153" t="str">
        <f>'Estratégia 3'!$G$10</f>
        <v>-</v>
      </c>
      <c r="Q12" s="153" t="str">
        <f>'Estratégia 3'!$H$10</f>
        <v>-</v>
      </c>
      <c r="R12" s="153" t="str">
        <f>'Estratégia 3'!$I$10</f>
        <v>D</v>
      </c>
      <c r="S12" s="167">
        <f>IF('Estratégia 3'!$M$10="","",'Estratégia 3'!$M$10)</f>
        <v>2</v>
      </c>
      <c r="T12" s="103" t="str">
        <f>IF('Estratégia 3'!$O$10="","",'Estratégia 3'!$O$10)</f>
        <v>Baixa</v>
      </c>
      <c r="U12" s="165">
        <f>IF('Estratégia 3'!$Q$9&lt;=Estratégia!$U$6,0.5,0)+IF('Estratégia 3'!$S$9&gt;=Estratégia!$U$6,0.5,0)</f>
        <v>0.5</v>
      </c>
      <c r="V12" s="166">
        <f>IF('Estratégia 3'!$Q$9&lt;=Estratégia!$V$6,0.5,0)+IF('Estratégia 3'!$S$9&gt;=Estratégia!$V$6,0.5,0)</f>
        <v>0.5</v>
      </c>
      <c r="W12" s="166">
        <f>IF('Estratégia 3'!$Q$9&lt;=Estratégia!$W$6,0.5,0)+IF('Estratégia 3'!$S$9&gt;=Estratégia!$W$6,0.5,0)</f>
        <v>0.5</v>
      </c>
      <c r="X12" s="166">
        <f>IF('Estratégia 3'!$Q$9&lt;=Estratégia!$X$6,0.5,0)+IF('Estratégia 3'!$S$9&gt;=Estratégia!$X$6,0.5,0)</f>
        <v>0.5</v>
      </c>
      <c r="Y12" s="166">
        <f>IF('Estratégia 3'!$Q$9&lt;=Estratégia!$Y$6,0.5,0)+IF('Estratégia 3'!$S$9&gt;=Estratégia!$Y$6,0.5,0)</f>
        <v>0.5</v>
      </c>
      <c r="Z12" s="78" t="str">
        <f>'Estratégia 3'!$D$15</f>
        <v>No Prazo</v>
      </c>
      <c r="AA12" s="75" t="str">
        <f>IF('Estratégia 3'!$D$12="","",'Estratégia 3'!$D$12)</f>
        <v>Parcial</v>
      </c>
      <c r="AB12" s="76">
        <f t="shared" si="1"/>
        <v>4.0000000000000001E-3</v>
      </c>
      <c r="AC12" s="77">
        <f t="shared" si="4"/>
        <v>0.4</v>
      </c>
      <c r="AD12" s="153">
        <f>'Estratégia 3'!$F$12</f>
        <v>3</v>
      </c>
      <c r="AE12" s="153">
        <f>'Estratégia 3'!$G$12</f>
        <v>2</v>
      </c>
      <c r="AF12" s="153">
        <f>'Estratégia 3'!$H$12</f>
        <v>3</v>
      </c>
      <c r="AG12" s="153" t="str">
        <f>'Estratégia 3'!$I$12</f>
        <v/>
      </c>
      <c r="AH12" s="1"/>
    </row>
    <row r="13" spans="1:34" ht="45.75" customHeight="1" x14ac:dyDescent="0.35">
      <c r="A13" s="1"/>
      <c r="B13" s="114" t="s">
        <v>42</v>
      </c>
      <c r="C13" s="99" t="s">
        <v>49</v>
      </c>
      <c r="D13" s="70" t="s">
        <v>50</v>
      </c>
      <c r="E13" s="73">
        <v>0.02</v>
      </c>
      <c r="F13" s="75" t="str">
        <f>'Estrategia 4'!$D$7</f>
        <v>Parcial</v>
      </c>
      <c r="G13" s="87">
        <f t="shared" si="2"/>
        <v>8.0000000000000002E-3</v>
      </c>
      <c r="H13" s="153">
        <f>'Estrategia 4'!$F$7</f>
        <v>3</v>
      </c>
      <c r="I13" s="153" t="str">
        <f>'Estrategia 4'!$G$7</f>
        <v/>
      </c>
      <c r="J13" s="153" t="str">
        <f>'Estrategia 4'!$H$7</f>
        <v/>
      </c>
      <c r="K13" s="153" t="str">
        <f>'Estrategia 4'!$I$7</f>
        <v/>
      </c>
      <c r="L13" s="75" t="str">
        <f>IF('Estrategia 4'!$D$10="","",'Estrategia 4'!$D$10)</f>
        <v>Cumpre</v>
      </c>
      <c r="M13" s="76">
        <f t="shared" si="0"/>
        <v>1.3999999999999999E-2</v>
      </c>
      <c r="N13" s="77">
        <f t="shared" si="3"/>
        <v>0.57142857142857151</v>
      </c>
      <c r="O13" s="153" t="str">
        <f>'Estrategia 4'!$F$10</f>
        <v>-</v>
      </c>
      <c r="P13" s="153" t="str">
        <f>'Estrategia 4'!$G$10</f>
        <v>D</v>
      </c>
      <c r="Q13" s="153" t="str">
        <f>'Estrategia 4'!$H$10</f>
        <v>-</v>
      </c>
      <c r="R13" s="153" t="str">
        <f>'Estrategia 4'!$I$10</f>
        <v>D</v>
      </c>
      <c r="S13" s="167">
        <f>IF('Estrategia 4'!$M$10="","",'Estrategia 4'!$M$10)</f>
        <v>3</v>
      </c>
      <c r="T13" s="103" t="str">
        <f>IF('Estrategia 4'!$O$10="","",'Estrategia 4'!$O$10)</f>
        <v>Alta</v>
      </c>
      <c r="U13" s="165">
        <f>IF('Estrategia 4'!$Q$9&lt;=Estratégia!$U$6,0.5,0)+IF('Estrategia 4'!$S$9&gt;=Estratégia!$U$6,0.5,0)</f>
        <v>0.5</v>
      </c>
      <c r="V13" s="166">
        <f>IF('Estrategia 4'!$Q$9&lt;=Estratégia!$V$6,0.5,0)+IF('Estrategia 4'!$S$9&gt;=Estratégia!$V$6,0.5,0)</f>
        <v>0.5</v>
      </c>
      <c r="W13" s="166">
        <f>IF('Estrategia 4'!$Q$9&lt;=Estratégia!$W$6,0.5,0)+IF('Estrategia 4'!$S$9&gt;=Estratégia!$W$6,0.5,0)</f>
        <v>0.5</v>
      </c>
      <c r="X13" s="166">
        <f>IF('Estrategia 4'!$Q$9&lt;=Estratégia!$X$6,0.5,0)+IF('Estrategia 4'!$S$9&gt;=Estratégia!$X$6,0.5,0)</f>
        <v>0.5</v>
      </c>
      <c r="Y13" s="166">
        <f>IF('Estrategia 4'!$Q$9&lt;=Estratégia!$Y$6,0.5,0)+IF('Estrategia 4'!$S$9&gt;=Estratégia!$Y$6,0.5,0)</f>
        <v>0.5</v>
      </c>
      <c r="Z13" s="78" t="str">
        <f>'Estrategia 4'!$D$15</f>
        <v>No Prazo</v>
      </c>
      <c r="AA13" s="75" t="str">
        <f>IF('Estrategia 4'!$D$12="","",'Estrategia 4'!$D$12)</f>
        <v>Cumpre</v>
      </c>
      <c r="AB13" s="76">
        <f t="shared" si="1"/>
        <v>1.3999999999999999E-2</v>
      </c>
      <c r="AC13" s="77">
        <f t="shared" si="4"/>
        <v>1</v>
      </c>
      <c r="AD13" s="153">
        <f>'Estrategia 4'!$F$12</f>
        <v>3</v>
      </c>
      <c r="AE13" s="153">
        <f>'Estrategia 4'!$G$12</f>
        <v>3</v>
      </c>
      <c r="AF13" s="153" t="str">
        <f>'Estrategia 4'!$H$12</f>
        <v/>
      </c>
      <c r="AG13" s="153" t="str">
        <f>'Estrategia 4'!$I$12</f>
        <v/>
      </c>
      <c r="AH13" s="1"/>
    </row>
    <row r="14" spans="1:34" ht="45.75" customHeight="1" x14ac:dyDescent="0.35">
      <c r="A14" s="1"/>
      <c r="B14" s="114" t="s">
        <v>287</v>
      </c>
      <c r="C14" s="99" t="s">
        <v>52</v>
      </c>
      <c r="D14" s="72" t="s">
        <v>53</v>
      </c>
      <c r="E14" s="71">
        <v>1.4999999999999999E-2</v>
      </c>
      <c r="F14" s="75" t="str">
        <f>'Estrategia 5'!$D$7</f>
        <v>Não cumpre</v>
      </c>
      <c r="G14" s="87">
        <f t="shared" si="2"/>
        <v>0</v>
      </c>
      <c r="H14" s="153">
        <f>'Estrategia 5'!$F$7</f>
        <v>2</v>
      </c>
      <c r="I14" s="153">
        <f>'Estrategia 5'!$G$7</f>
        <v>2</v>
      </c>
      <c r="J14" s="153" t="str">
        <f>'Estrategia 5'!$H$7</f>
        <v/>
      </c>
      <c r="K14" s="153" t="str">
        <f>'Estrategia 5'!$I$7</f>
        <v/>
      </c>
      <c r="L14" s="75" t="str">
        <f>IF('Estrategia 5'!$D$10="","",'Estrategia 5'!$D$10)</f>
        <v>Cumpre</v>
      </c>
      <c r="M14" s="76">
        <f t="shared" si="0"/>
        <v>1.0499999999999999E-2</v>
      </c>
      <c r="N14" s="77">
        <f t="shared" si="3"/>
        <v>0</v>
      </c>
      <c r="O14" s="153" t="str">
        <f>'Estrategia 5'!$F$10</f>
        <v>-</v>
      </c>
      <c r="P14" s="153" t="str">
        <f>'Estrategia 5'!$G$10</f>
        <v>D</v>
      </c>
      <c r="Q14" s="153" t="str">
        <f>'Estrategia 5'!$H$10</f>
        <v>-</v>
      </c>
      <c r="R14" s="153" t="str">
        <f>'Estrategia 5'!$I$10</f>
        <v>-</v>
      </c>
      <c r="S14" s="167">
        <f>IF('Estrategia 5'!$M$10="","",'Estrategia 5'!$M$10)</f>
        <v>1</v>
      </c>
      <c r="T14" s="103" t="str">
        <f>IF('Estrategia 5'!$O$10="","",'Estrategia 5'!$O$10)</f>
        <v>Baixa</v>
      </c>
      <c r="U14" s="165">
        <f>IF('Estrategia 5'!$Q$9&lt;=Estratégia!$U$6,0.5,0)+IF('Estrategia 5'!$S$9&gt;=Estratégia!$U$6,0.5,0)</f>
        <v>0.5</v>
      </c>
      <c r="V14" s="166">
        <f>IF('Estrategia 5'!$Q$9&lt;=Estratégia!$V$6,0.5,0)+IF('Estrategia 5'!$S$9&gt;=Estratégia!$V$6,0.5,0)</f>
        <v>0.5</v>
      </c>
      <c r="W14" s="166">
        <f>IF('Estrategia 5'!$Q$9&lt;=Estratégia!$W$6,0.5,0)+IF('Estrategia 5'!$S$9&gt;=Estratégia!$W$6,0.5,0)</f>
        <v>0.5</v>
      </c>
      <c r="X14" s="166">
        <f>IF('Estrategia 5'!$Q$9&lt;=Estratégia!$X$6,0.5,0)+IF('Estrategia 5'!$S$9&gt;=Estratégia!$X$6,0.5,0)</f>
        <v>0.5</v>
      </c>
      <c r="Y14" s="166">
        <f>IF('Estrategia 5'!$Q$9&lt;=Estratégia!$Y$6,0.5,0)+IF('Estrategia 5'!$S$9&gt;=Estratégia!$Y$6,0.5,0)</f>
        <v>0.5</v>
      </c>
      <c r="Z14" s="78" t="str">
        <f>'Estrategia 5'!$D$15</f>
        <v>No Prazo</v>
      </c>
      <c r="AA14" s="75" t="str">
        <f>IF('Estrategia 5'!$D$12="","",'Estrategia 5'!$D$12)</f>
        <v/>
      </c>
      <c r="AB14" s="76">
        <f t="shared" si="1"/>
        <v>0</v>
      </c>
      <c r="AC14" s="77">
        <f t="shared" si="4"/>
        <v>0</v>
      </c>
      <c r="AD14" s="153" t="str">
        <f>'Estrategia 5'!$F$12</f>
        <v/>
      </c>
      <c r="AE14" s="153" t="str">
        <f>'Estrategia 5'!$G$12</f>
        <v/>
      </c>
      <c r="AF14" s="153" t="str">
        <f>'Estrategia 5'!$H$12</f>
        <v/>
      </c>
      <c r="AG14" s="153" t="str">
        <f>'Estrategia 5'!$I$12</f>
        <v/>
      </c>
      <c r="AH14" s="1"/>
    </row>
    <row r="15" spans="1:34" ht="45.75" customHeight="1" x14ac:dyDescent="0.35">
      <c r="A15" s="1"/>
      <c r="B15" s="114" t="s">
        <v>287</v>
      </c>
      <c r="C15" s="99" t="s">
        <v>54</v>
      </c>
      <c r="D15" s="70" t="s">
        <v>55</v>
      </c>
      <c r="E15" s="73">
        <v>1.4999999999999999E-2</v>
      </c>
      <c r="F15" s="75" t="str">
        <f>'Estrategia 6'!$D$7</f>
        <v>Cumpre</v>
      </c>
      <c r="G15" s="87">
        <f t="shared" si="2"/>
        <v>1.0499999999999999E-2</v>
      </c>
      <c r="H15" s="153">
        <f>'Estrategia 6'!$F$7</f>
        <v>3</v>
      </c>
      <c r="I15" s="153">
        <f>'Estrategia 6'!$G$7</f>
        <v>3</v>
      </c>
      <c r="J15" s="153" t="str">
        <f>'Estrategia 6'!$H$7</f>
        <v/>
      </c>
      <c r="K15" s="153" t="str">
        <f>'Estrategia 6'!$I$7</f>
        <v/>
      </c>
      <c r="L15" s="75" t="str">
        <f>IF('Estrategia 6'!$D$10="","",'Estrategia 6'!$D$10)</f>
        <v>Mais que Cumpre</v>
      </c>
      <c r="M15" s="76">
        <f t="shared" si="0"/>
        <v>1.2749999999999999E-2</v>
      </c>
      <c r="N15" s="77">
        <f t="shared" si="3"/>
        <v>0.82352941176470584</v>
      </c>
      <c r="O15" s="153" t="str">
        <f>'Estrategia 6'!$F$10</f>
        <v>-</v>
      </c>
      <c r="P15" s="153" t="str">
        <f>'Estrategia 6'!$G$10</f>
        <v>D</v>
      </c>
      <c r="Q15" s="153" t="str">
        <f>'Estrategia 6'!$H$10</f>
        <v>-</v>
      </c>
      <c r="R15" s="153" t="str">
        <f>'Estrategia 6'!$I$10</f>
        <v>-</v>
      </c>
      <c r="S15" s="167">
        <f>IF('Estrategia 6'!$M$10="","",'Estrategia 6'!$M$10)</f>
        <v>2</v>
      </c>
      <c r="T15" s="103" t="str">
        <f>IF('Estrategia 6'!$O$10="","",'Estrategia 6'!$O$10)</f>
        <v>Baixa</v>
      </c>
      <c r="U15" s="165">
        <f>IF('Estrategia 6'!$Q$9&lt;=Estratégia!$U$6,0.5,0)+IF('Estrategia 6'!$S$9&gt;=Estratégia!$U$6,0.5,0)</f>
        <v>0.5</v>
      </c>
      <c r="V15" s="166">
        <f>IF('Estrategia 6'!$Q$9&lt;=Estratégia!$V$6,0.5,0)+IF('Estrategia 6'!$S$9&gt;=Estratégia!$V$6,0.5,0)</f>
        <v>0.5</v>
      </c>
      <c r="W15" s="166">
        <f>IF('Estrategia 6'!$Q$9&lt;=Estratégia!$W$6,0.5,0)+IF('Estrategia 6'!$S$9&gt;=Estratégia!$W$6,0.5,0)</f>
        <v>0.5</v>
      </c>
      <c r="X15" s="166">
        <f>IF('Estrategia 6'!$Q$9&lt;=Estratégia!$X$6,0.5,0)+IF('Estrategia 6'!$S$9&gt;=Estratégia!$X$6,0.5,0)</f>
        <v>0.5</v>
      </c>
      <c r="Y15" s="166">
        <f>IF('Estrategia 6'!$Q$9&lt;=Estratégia!$Y$6,0.5,0)+IF('Estrategia 6'!$S$9&gt;=Estratégia!$Y$6,0.5,0)</f>
        <v>0.5</v>
      </c>
      <c r="Z15" s="78" t="str">
        <f>'Estrategia 6'!$D$15</f>
        <v>No Prazo</v>
      </c>
      <c r="AA15" s="75" t="str">
        <f>IF('Estrategia 6'!$D$12="","",'Estrategia 6'!$D$12)</f>
        <v>Cumpre</v>
      </c>
      <c r="AB15" s="76">
        <f t="shared" si="1"/>
        <v>1.0499999999999999E-2</v>
      </c>
      <c r="AC15" s="77">
        <f t="shared" si="4"/>
        <v>0.82352941176470584</v>
      </c>
      <c r="AD15" s="153">
        <f>'Estrategia 6'!$F$12</f>
        <v>3</v>
      </c>
      <c r="AE15" s="153">
        <f>'Estrategia 6'!$G$12</f>
        <v>3</v>
      </c>
      <c r="AF15" s="153" t="str">
        <f>'Estrategia 6'!$H$12</f>
        <v/>
      </c>
      <c r="AG15" s="153" t="str">
        <f>'Estrategia 6'!$I$12</f>
        <v/>
      </c>
      <c r="AH15" s="1"/>
    </row>
    <row r="16" spans="1:34" ht="45.75" customHeight="1" x14ac:dyDescent="0.35">
      <c r="A16" s="1"/>
      <c r="B16" s="114" t="s">
        <v>56</v>
      </c>
      <c r="C16" s="99" t="s">
        <v>57</v>
      </c>
      <c r="D16" s="72" t="s">
        <v>58</v>
      </c>
      <c r="E16" s="71">
        <v>0.01</v>
      </c>
      <c r="F16" s="75" t="str">
        <f>'Estrategia 7'!$D$7</f>
        <v>Cumpre</v>
      </c>
      <c r="G16" s="87">
        <f t="shared" si="2"/>
        <v>6.9999999999999993E-3</v>
      </c>
      <c r="H16" s="153">
        <f>'Estrategia 7'!$F$7</f>
        <v>3</v>
      </c>
      <c r="I16" s="153">
        <f>'Estrategia 7'!$G$7</f>
        <v>3</v>
      </c>
      <c r="J16" s="153">
        <f>'Estrategia 7'!$H$7</f>
        <v>2</v>
      </c>
      <c r="K16" s="153" t="str">
        <f>'Estrategia 7'!$I$7</f>
        <v/>
      </c>
      <c r="L16" s="75" t="str">
        <f>IF('Estrategia 7'!$D$10="","",'Estrategia 7'!$D$10)</f>
        <v>Mais que Cumpre</v>
      </c>
      <c r="M16" s="76">
        <f t="shared" si="0"/>
        <v>8.5000000000000006E-3</v>
      </c>
      <c r="N16" s="77">
        <f t="shared" si="3"/>
        <v>0.82352941176470573</v>
      </c>
      <c r="O16" s="153" t="str">
        <f>'Estrategia 7'!$F$10</f>
        <v>D</v>
      </c>
      <c r="P16" s="153" t="str">
        <f>'Estrategia 7'!$G$10</f>
        <v>-</v>
      </c>
      <c r="Q16" s="153" t="str">
        <f>'Estrategia 7'!$H$10</f>
        <v>D</v>
      </c>
      <c r="R16" s="153" t="str">
        <f>'Estrategia 7'!$I$10</f>
        <v>-</v>
      </c>
      <c r="S16" s="167">
        <f>IF('Estrategia 7'!$M$10="","",'Estrategia 7'!$M$10)</f>
        <v>3</v>
      </c>
      <c r="T16" s="103" t="str">
        <f>IF('Estrategia 7'!$O$10="","",'Estrategia 7'!$O$10)</f>
        <v>Baixa</v>
      </c>
      <c r="U16" s="165">
        <f>IF('Estrategia 7'!$Q$9&lt;=Estratégia!$U$6,0.5,0)+IF('Estrategia 7'!$S$9&gt;=Estratégia!$U$6,0.5,0)</f>
        <v>0.5</v>
      </c>
      <c r="V16" s="166">
        <f>IF('Estrategia 7'!$Q$9&lt;=Estratégia!$V$6,0.5,0)+IF('Estrategia 7'!$S$9&gt;=Estratégia!$V$6,0.5,0)</f>
        <v>0.5</v>
      </c>
      <c r="W16" s="166">
        <f>IF('Estrategia 7'!$Q$9&lt;=Estratégia!$W$6,0.5,0)+IF('Estrategia 7'!$S$9&gt;=Estratégia!$W$6,0.5,0)</f>
        <v>0.5</v>
      </c>
      <c r="X16" s="166">
        <f>IF('Estrategia 7'!$Q$9&lt;=Estratégia!$X$6,0.5,0)+IF('Estrategia 7'!$S$9&gt;=Estratégia!$X$6,0.5,0)</f>
        <v>0.5</v>
      </c>
      <c r="Y16" s="166">
        <f>IF('Estrategia 7'!$Q$9&lt;=Estratégia!$Y$6,0.5,0)+IF('Estrategia 7'!$S$9&gt;=Estratégia!$Y$6,0.5,0)</f>
        <v>0.5</v>
      </c>
      <c r="Z16" s="78" t="str">
        <f>'Estrategia 7'!$D$15</f>
        <v>No Prazo</v>
      </c>
      <c r="AA16" s="75" t="str">
        <f>IF('Estrategia 7'!$D$12="","",'Estrategia 7'!$D$12)</f>
        <v>Mais que Cumpre</v>
      </c>
      <c r="AB16" s="76">
        <f t="shared" si="1"/>
        <v>8.5000000000000006E-3</v>
      </c>
      <c r="AC16" s="77">
        <f t="shared" si="4"/>
        <v>1</v>
      </c>
      <c r="AD16" s="153">
        <f>'Estrategia 7'!$F$12</f>
        <v>3</v>
      </c>
      <c r="AE16" s="153">
        <f>'Estrategia 7'!$G$12</f>
        <v>3</v>
      </c>
      <c r="AF16" s="153">
        <f>'Estrategia 7'!$H$12</f>
        <v>3</v>
      </c>
      <c r="AG16" s="153" t="str">
        <f>'Estrategia 7'!$I$12</f>
        <v/>
      </c>
      <c r="AH16" s="1"/>
    </row>
    <row r="17" spans="1:34" ht="45.75" customHeight="1" x14ac:dyDescent="0.35">
      <c r="A17" s="1"/>
      <c r="B17" s="114" t="s">
        <v>56</v>
      </c>
      <c r="C17" s="99" t="s">
        <v>59</v>
      </c>
      <c r="D17" s="70" t="s">
        <v>60</v>
      </c>
      <c r="E17" s="73">
        <v>0.02</v>
      </c>
      <c r="F17" s="75" t="str">
        <f>'Estrategia 8'!$D$7</f>
        <v>Não cumpre</v>
      </c>
      <c r="G17" s="87">
        <f t="shared" si="2"/>
        <v>0</v>
      </c>
      <c r="H17" s="153">
        <f>'Estrategia 8'!$F$7</f>
        <v>2</v>
      </c>
      <c r="I17" s="153">
        <f>'Estrategia 8'!$G$7</f>
        <v>2</v>
      </c>
      <c r="J17" s="153">
        <f>'Estrategia 8'!$H$7</f>
        <v>2</v>
      </c>
      <c r="K17" s="153" t="str">
        <f>'Estrategia 8'!$I$7</f>
        <v/>
      </c>
      <c r="L17" s="75" t="str">
        <f>IF('Estrategia 8'!$D$10="","",'Estrategia 8'!$D$10)</f>
        <v>Mais que Cumpre</v>
      </c>
      <c r="M17" s="76">
        <f t="shared" si="0"/>
        <v>1.7000000000000001E-2</v>
      </c>
      <c r="N17" s="77">
        <f t="shared" si="3"/>
        <v>0</v>
      </c>
      <c r="O17" s="153" t="str">
        <f>'Estrategia 8'!$F$10</f>
        <v>D</v>
      </c>
      <c r="P17" s="153" t="str">
        <f>'Estrategia 8'!$G$10</f>
        <v>-</v>
      </c>
      <c r="Q17" s="153" t="str">
        <f>'Estrategia 8'!$H$10</f>
        <v>D</v>
      </c>
      <c r="R17" s="153" t="str">
        <f>'Estrategia 8'!$I$10</f>
        <v>-</v>
      </c>
      <c r="S17" s="167">
        <f>IF('Estrategia 8'!$M$10="","",'Estrategia 8'!$M$10)</f>
        <v>3</v>
      </c>
      <c r="T17" s="103" t="str">
        <f>IF('Estrategia 8'!$O$10="","",'Estrategia 8'!$O$10)</f>
        <v>Baixa</v>
      </c>
      <c r="U17" s="165">
        <f>IF('Estrategia 8'!$Q$9&lt;=Estratégia!$U$6,0.5,0)+IF('Estrategia 8'!$S$9&gt;=Estratégia!$U$6,0.5,0)</f>
        <v>0.5</v>
      </c>
      <c r="V17" s="166">
        <f>IF('Estrategia 8'!$Q$9&lt;=Estratégia!$V$6,0.5,0)+IF('Estrategia 8'!$S$9&gt;=Estratégia!$V$6,0.5,0)</f>
        <v>0.5</v>
      </c>
      <c r="W17" s="166">
        <f>IF('Estrategia 8'!$Q$9&lt;=Estratégia!$W$6,0.5,0)+IF('Estrategia 8'!$S$9&gt;=Estratégia!$W$6,0.5,0)</f>
        <v>0.5</v>
      </c>
      <c r="X17" s="166">
        <f>IF('Estrategia 8'!$Q$9&lt;=Estratégia!$X$6,0.5,0)+IF('Estrategia 8'!$S$9&gt;=Estratégia!$X$6,0.5,0)</f>
        <v>0.5</v>
      </c>
      <c r="Y17" s="166">
        <f>IF('Estrategia 8'!$Q$9&lt;=Estratégia!$Y$6,0.5,0)+IF('Estrategia 8'!$S$9&gt;=Estratégia!$Y$6,0.5,0)</f>
        <v>0.5</v>
      </c>
      <c r="Z17" s="78" t="str">
        <f>'Estrategia 8'!$D$15</f>
        <v>Atrasado</v>
      </c>
      <c r="AA17" s="75" t="str">
        <f>IF('Estrategia 8'!$D$12="","",'Estrategia 8'!$D$12)</f>
        <v>Mais que Cumpre</v>
      </c>
      <c r="AB17" s="76">
        <f t="shared" si="1"/>
        <v>1.7000000000000001E-2</v>
      </c>
      <c r="AC17" s="77">
        <f t="shared" si="4"/>
        <v>1</v>
      </c>
      <c r="AD17" s="153">
        <f>'Estrategia 8'!$F$12</f>
        <v>3</v>
      </c>
      <c r="AE17" s="153">
        <f>'Estrategia 8'!$G$12</f>
        <v>3</v>
      </c>
      <c r="AF17" s="153">
        <f>'Estrategia 8'!$H$12</f>
        <v>3</v>
      </c>
      <c r="AG17" s="153">
        <f>'Estrategia 8'!$I$12</f>
        <v>1</v>
      </c>
      <c r="AH17" s="1"/>
    </row>
    <row r="18" spans="1:34" ht="45.75" customHeight="1" x14ac:dyDescent="0.35">
      <c r="A18" s="1"/>
      <c r="B18" s="114" t="s">
        <v>56</v>
      </c>
      <c r="C18" s="99" t="s">
        <v>61</v>
      </c>
      <c r="D18" s="70" t="s">
        <v>62</v>
      </c>
      <c r="E18" s="71">
        <v>2.5000000000000001E-2</v>
      </c>
      <c r="F18" s="75" t="str">
        <f>'Estrategia 9'!$D$7</f>
        <v>Parcial</v>
      </c>
      <c r="G18" s="87">
        <f t="shared" si="2"/>
        <v>1.0000000000000002E-2</v>
      </c>
      <c r="H18" s="153">
        <f>'Estrategia 9'!$F$7</f>
        <v>3</v>
      </c>
      <c r="I18" s="153">
        <f>'Estrategia 9'!$G$7</f>
        <v>2</v>
      </c>
      <c r="J18" s="153">
        <f>'Estrategia 9'!$H$7</f>
        <v>3</v>
      </c>
      <c r="K18" s="153" t="str">
        <f>'Estrategia 9'!$I$7</f>
        <v/>
      </c>
      <c r="L18" s="75" t="str">
        <f>IF('Estrategia 9'!$D$10="","",'Estrategia 9'!$D$10)</f>
        <v>Mais que Cumpre</v>
      </c>
      <c r="M18" s="76">
        <f t="shared" si="0"/>
        <v>2.1250000000000002E-2</v>
      </c>
      <c r="N18" s="77">
        <f t="shared" si="3"/>
        <v>0.4705882352941177</v>
      </c>
      <c r="O18" s="153" t="str">
        <f>'Estrategia 9'!$F$10</f>
        <v>D</v>
      </c>
      <c r="P18" s="153" t="str">
        <f>'Estrategia 9'!$G$10</f>
        <v>D</v>
      </c>
      <c r="Q18" s="153" t="str">
        <f>'Estrategia 9'!$H$10</f>
        <v>D</v>
      </c>
      <c r="R18" s="153" t="str">
        <f>'Estrategia 9'!$I$10</f>
        <v>-</v>
      </c>
      <c r="S18" s="167">
        <f>IF('Estrategia 9'!$M$10="","",'Estrategia 9'!$M$10)</f>
        <v>3</v>
      </c>
      <c r="T18" s="103" t="str">
        <f>IF('Estrategia 9'!$O$10="","",'Estrategia 9'!$O$10)</f>
        <v>Alta</v>
      </c>
      <c r="U18" s="165">
        <f>IF('Estrategia 9'!$Q$9&lt;=Estratégia!$U$6,0.5,0)+IF('Estrategia 9'!$S$9&gt;=Estratégia!$U$6,0.5,0)</f>
        <v>0.5</v>
      </c>
      <c r="V18" s="166">
        <f>IF('Estrategia 9'!$Q$9&lt;=Estratégia!$V$6,0.5,0)+IF('Estrategia 9'!$S$9&gt;=Estratégia!$V$6,0.5,0)</f>
        <v>0.5</v>
      </c>
      <c r="W18" s="166">
        <f>IF('Estrategia 9'!$Q$9&lt;=Estratégia!$W$6,0.5,0)+IF('Estrategia 9'!$S$9&gt;=Estratégia!$W$6,0.5,0)</f>
        <v>0.5</v>
      </c>
      <c r="X18" s="166">
        <f>IF('Estrategia 9'!$Q$9&lt;=Estratégia!$X$6,0.5,0)+IF('Estrategia 9'!$S$9&gt;=Estratégia!$X$6,0.5,0)</f>
        <v>0.5</v>
      </c>
      <c r="Y18" s="166">
        <f>IF('Estrategia 9'!$Q$9&lt;=Estratégia!$Y$6,0.5,0)+IF('Estrategia 9'!$S$9&gt;=Estratégia!$Y$6,0.5,0)</f>
        <v>0.5</v>
      </c>
      <c r="Z18" s="78" t="str">
        <f>'Estrategia 9'!$D$15</f>
        <v>Atrasado</v>
      </c>
      <c r="AA18" s="75" t="str">
        <f>IF('Estrategia 9'!$D$12="","",'Estrategia 9'!$D$12)</f>
        <v>Mais que Cumpre</v>
      </c>
      <c r="AB18" s="76">
        <f t="shared" si="1"/>
        <v>2.1250000000000002E-2</v>
      </c>
      <c r="AC18" s="77">
        <f t="shared" si="4"/>
        <v>1</v>
      </c>
      <c r="AD18" s="153">
        <f>'Estrategia 9'!$F$12</f>
        <v>3</v>
      </c>
      <c r="AE18" s="153">
        <f>'Estrategia 9'!$G$12</f>
        <v>3</v>
      </c>
      <c r="AF18" s="153">
        <f>'Estrategia 9'!$H$12</f>
        <v>3</v>
      </c>
      <c r="AG18" s="153" t="str">
        <f>'Estrategia 9'!$I$12</f>
        <v/>
      </c>
      <c r="AH18" s="1"/>
    </row>
    <row r="19" spans="1:34" ht="45.75" customHeight="1" x14ac:dyDescent="0.35">
      <c r="A19" s="1"/>
      <c r="B19" s="114" t="s">
        <v>63</v>
      </c>
      <c r="C19" s="99" t="s">
        <v>64</v>
      </c>
      <c r="D19" s="70" t="s">
        <v>65</v>
      </c>
      <c r="E19" s="73">
        <v>0.01</v>
      </c>
      <c r="F19" s="75" t="str">
        <f>'Estrategia 10'!$D$7</f>
        <v>Parcial</v>
      </c>
      <c r="G19" s="87">
        <f t="shared" si="2"/>
        <v>4.0000000000000001E-3</v>
      </c>
      <c r="H19" s="153">
        <f>'Estrategia 10'!$F$7</f>
        <v>3</v>
      </c>
      <c r="I19" s="153">
        <f>'Estrategia 10'!$G$7</f>
        <v>2</v>
      </c>
      <c r="J19" s="153" t="str">
        <f>'Estrategia 10'!$H$7</f>
        <v/>
      </c>
      <c r="K19" s="153" t="str">
        <f>'Estrategia 10'!$I$7</f>
        <v/>
      </c>
      <c r="L19" s="75" t="str">
        <f>IF('Estrategia 10'!$D$10="","",'Estrategia 10'!$D$10)</f>
        <v>Mais que Cumpre</v>
      </c>
      <c r="M19" s="76">
        <f t="shared" si="0"/>
        <v>8.5000000000000006E-3</v>
      </c>
      <c r="N19" s="77">
        <f t="shared" si="3"/>
        <v>0.47058823529411764</v>
      </c>
      <c r="O19" s="153" t="str">
        <f>'Estrategia 10'!$F$10</f>
        <v>-</v>
      </c>
      <c r="P19" s="153" t="str">
        <f>'Estrategia 10'!$G$10</f>
        <v>-</v>
      </c>
      <c r="Q19" s="153" t="str">
        <f>'Estrategia 10'!$H$10</f>
        <v>-</v>
      </c>
      <c r="R19" s="153" t="str">
        <f>'Estrategia 10'!$I$10</f>
        <v>-</v>
      </c>
      <c r="S19" s="167">
        <f>IF('Estrategia 10'!$M$10="","",'Estrategia 10'!$M$10)</f>
        <v>2</v>
      </c>
      <c r="T19" s="103" t="str">
        <f>IF('Estrategia 10'!$O$10="","",'Estrategia 10'!$O$10)</f>
        <v>Baixa</v>
      </c>
      <c r="U19" s="165">
        <f>IF('Estrategia 10'!$Q$9&lt;=Estratégia!$U$6,0.5,0)+IF('Estrategia 10'!$S$9&gt;=Estratégia!$U$6,0.5,0)</f>
        <v>0.5</v>
      </c>
      <c r="V19" s="166">
        <f>IF('Estrategia 10'!$Q$9&lt;=Estratégia!$V$6,0.5,0)+IF('Estrategia 10'!$S$9&gt;=Estratégia!$V$6,0.5,0)</f>
        <v>0.5</v>
      </c>
      <c r="W19" s="166">
        <f>IF('Estrategia 10'!$Q$9&lt;=Estratégia!$W$6,0.5,0)+IF('Estrategia 10'!$S$9&gt;=Estratégia!$W$6,0.5,0)</f>
        <v>1</v>
      </c>
      <c r="X19" s="166">
        <f>IF('Estrategia 10'!$Q$9&lt;=Estratégia!$X$6,0.5,0)+IF('Estrategia 10'!$S$9&gt;=Estratégia!$X$6,0.5,0)</f>
        <v>1</v>
      </c>
      <c r="Y19" s="166">
        <f>IF('Estrategia 10'!$Q$9&lt;=Estratégia!$Y$6,0.5,0)+IF('Estrategia 10'!$S$9&gt;=Estratégia!$Y$6,0.5,0)</f>
        <v>1</v>
      </c>
      <c r="Z19" s="78" t="str">
        <f>'Estrategia 10'!$D$15</f>
        <v>No Prazo</v>
      </c>
      <c r="AA19" s="75" t="str">
        <f>IF('Estrategia 10'!$D$12="","",'Estrategia 10'!$D$12)</f>
        <v>Parcial</v>
      </c>
      <c r="AB19" s="76">
        <f t="shared" si="1"/>
        <v>4.0000000000000001E-3</v>
      </c>
      <c r="AC19" s="77">
        <f t="shared" si="4"/>
        <v>0.47058823529411764</v>
      </c>
      <c r="AD19" s="153">
        <f>'Estrategia 10'!$F$12</f>
        <v>3</v>
      </c>
      <c r="AE19" s="153">
        <f>'Estrategia 10'!$G$12</f>
        <v>2</v>
      </c>
      <c r="AF19" s="153" t="str">
        <f>'Estrategia 10'!$H$12</f>
        <v/>
      </c>
      <c r="AG19" s="153" t="str">
        <f>'Estrategia 10'!$I$12</f>
        <v/>
      </c>
      <c r="AH19" s="1"/>
    </row>
    <row r="20" spans="1:34" ht="45.75" customHeight="1" x14ac:dyDescent="0.35">
      <c r="A20" s="1"/>
      <c r="B20" s="114" t="s">
        <v>66</v>
      </c>
      <c r="C20" s="99" t="s">
        <v>67</v>
      </c>
      <c r="D20" s="72" t="s">
        <v>68</v>
      </c>
      <c r="E20" s="71">
        <v>0.02</v>
      </c>
      <c r="F20" s="75" t="str">
        <f>'Estrategia 11'!$D$7</f>
        <v>Parcial</v>
      </c>
      <c r="G20" s="87">
        <f t="shared" si="2"/>
        <v>8.0000000000000002E-3</v>
      </c>
      <c r="H20" s="153">
        <f>'Estrategia 11'!$F$7</f>
        <v>3</v>
      </c>
      <c r="I20" s="153">
        <f>'Estrategia 11'!$G$7</f>
        <v>2</v>
      </c>
      <c r="J20" s="153">
        <f>'Estrategia 11'!$H$7</f>
        <v>3</v>
      </c>
      <c r="K20" s="153" t="str">
        <f>'Estrategia 11'!$I$7</f>
        <v/>
      </c>
      <c r="L20" s="75" t="str">
        <f>IF('Estrategia 11'!$D$10="","",'Estrategia 11'!$D$10)</f>
        <v>Mais que Cumpre</v>
      </c>
      <c r="M20" s="76">
        <f t="shared" si="0"/>
        <v>1.7000000000000001E-2</v>
      </c>
      <c r="N20" s="77">
        <f t="shared" si="3"/>
        <v>0.47058823529411764</v>
      </c>
      <c r="O20" s="153" t="str">
        <f>'Estrategia 11'!$F$10</f>
        <v>-</v>
      </c>
      <c r="P20" s="153" t="str">
        <f>'Estrategia 11'!$G$10</f>
        <v>-</v>
      </c>
      <c r="Q20" s="153" t="str">
        <f>'Estrategia 11'!$H$10</f>
        <v>-</v>
      </c>
      <c r="R20" s="153" t="str">
        <f>'Estrategia 11'!$I$10</f>
        <v>D</v>
      </c>
      <c r="S20" s="167">
        <f>IF('Estrategia 11'!$M$10="","",'Estrategia 11'!$M$10)</f>
        <v>3</v>
      </c>
      <c r="T20" s="103" t="str">
        <f>IF('Estrategia 11'!$O$10="","",'Estrategia 11'!$O$10)</f>
        <v>Baixa</v>
      </c>
      <c r="U20" s="165">
        <f>IF('Estrategia 11'!$Q$9&lt;=Estratégia!$U$6,0.5,0)+IF('Estrategia 11'!$S$9&gt;=Estratégia!$U$6,0.5,0)</f>
        <v>0.5</v>
      </c>
      <c r="V20" s="166">
        <f>IF('Estrategia 11'!$Q$9&lt;=Estratégia!$V$6,0.5,0)+IF('Estrategia 11'!$S$9&gt;=Estratégia!$V$6,0.5,0)</f>
        <v>0.5</v>
      </c>
      <c r="W20" s="166">
        <f>IF('Estrategia 11'!$Q$9&lt;=Estratégia!$W$6,0.5,0)+IF('Estrategia 11'!$S$9&gt;=Estratégia!$W$6,0.5,0)</f>
        <v>0.5</v>
      </c>
      <c r="X20" s="166">
        <f>IF('Estrategia 11'!$Q$9&lt;=Estratégia!$X$6,0.5,0)+IF('Estrategia 11'!$S$9&gt;=Estratégia!$X$6,0.5,0)</f>
        <v>0.5</v>
      </c>
      <c r="Y20" s="166">
        <f>IF('Estrategia 11'!$Q$9&lt;=Estratégia!$Y$6,0.5,0)+IF('Estrategia 11'!$S$9&gt;=Estratégia!$Y$6,0.5,0)</f>
        <v>0.5</v>
      </c>
      <c r="Z20" s="78" t="str">
        <f>'Estrategia 11'!$D$15</f>
        <v>No Prazo</v>
      </c>
      <c r="AA20" s="75" t="str">
        <f>IF('Estrategia 11'!$D$12="","",'Estrategia 11'!$D$12)</f>
        <v>Mais que Cumpre</v>
      </c>
      <c r="AB20" s="76">
        <f t="shared" si="1"/>
        <v>1.7000000000000001E-2</v>
      </c>
      <c r="AC20" s="77">
        <f t="shared" si="4"/>
        <v>1</v>
      </c>
      <c r="AD20" s="153">
        <f>'Estrategia 11'!$F$12</f>
        <v>3</v>
      </c>
      <c r="AE20" s="153">
        <f>'Estrategia 11'!$G$12</f>
        <v>3</v>
      </c>
      <c r="AF20" s="153">
        <f>'Estrategia 11'!$H$12</f>
        <v>3</v>
      </c>
      <c r="AG20" s="153" t="str">
        <f>'Estrategia 11'!$I$12</f>
        <v/>
      </c>
      <c r="AH20" s="1"/>
    </row>
    <row r="21" spans="1:34" ht="45.75" customHeight="1" x14ac:dyDescent="0.35">
      <c r="A21" s="1"/>
      <c r="B21" s="114" t="s">
        <v>69</v>
      </c>
      <c r="C21" s="99" t="s">
        <v>70</v>
      </c>
      <c r="D21" s="70" t="s">
        <v>71</v>
      </c>
      <c r="E21" s="73">
        <v>1.4999999999999999E-2</v>
      </c>
      <c r="F21" s="75" t="str">
        <f>'Estrategia 12'!$D$7</f>
        <v/>
      </c>
      <c r="G21" s="87">
        <f t="shared" si="2"/>
        <v>0</v>
      </c>
      <c r="H21" s="153" t="str">
        <f>'Estrategia 12'!$F$7</f>
        <v/>
      </c>
      <c r="I21" s="153" t="str">
        <f>'Estrategia 12'!$G$7</f>
        <v/>
      </c>
      <c r="J21" s="153" t="str">
        <f>'Estrategia 12'!$H$7</f>
        <v/>
      </c>
      <c r="K21" s="153" t="str">
        <f>'Estrategia 12'!$I$7</f>
        <v/>
      </c>
      <c r="L21" s="75" t="str">
        <f>IF('Estrategia 12'!$D$10="","",'Estrategia 12'!$D$10)</f>
        <v>Cumpre</v>
      </c>
      <c r="M21" s="76">
        <f t="shared" si="0"/>
        <v>1.0499999999999999E-2</v>
      </c>
      <c r="N21" s="77">
        <f t="shared" si="3"/>
        <v>0</v>
      </c>
      <c r="O21" s="153" t="str">
        <f>'Estrategia 12'!$F$10</f>
        <v>-</v>
      </c>
      <c r="P21" s="153" t="str">
        <f>'Estrategia 12'!$G$10</f>
        <v>-</v>
      </c>
      <c r="Q21" s="153" t="str">
        <f>'Estrategia 12'!$H$10</f>
        <v>-</v>
      </c>
      <c r="R21" s="153" t="str">
        <f>'Estrategia 12'!$I$10</f>
        <v>D</v>
      </c>
      <c r="S21" s="167">
        <f>IF('Estrategia 12'!$M$10="","",'Estrategia 12'!$M$10)</f>
        <v>1</v>
      </c>
      <c r="T21" s="103" t="str">
        <f>IF('Estrategia 12'!$O$10="","",'Estrategia 12'!$O$10)</f>
        <v>Baixa</v>
      </c>
      <c r="U21" s="165">
        <f>IF('Estrategia 12'!$Q$9&lt;=Estratégia!$U$6,0.5,0)+IF('Estrategia 12'!$S$9&gt;=Estratégia!$U$6,0.5,0)</f>
        <v>0.5</v>
      </c>
      <c r="V21" s="166">
        <f>IF('Estrategia 12'!$Q$9&lt;=Estratégia!$V$6,0.5,0)+IF('Estrategia 12'!$S$9&gt;=Estratégia!$V$6,0.5,0)</f>
        <v>0.5</v>
      </c>
      <c r="W21" s="166">
        <f>IF('Estrategia 12'!$Q$9&lt;=Estratégia!$W$6,0.5,0)+IF('Estrategia 12'!$S$9&gt;=Estratégia!$W$6,0.5,0)</f>
        <v>1</v>
      </c>
      <c r="X21" s="166">
        <f>IF('Estrategia 12'!$Q$9&lt;=Estratégia!$X$6,0.5,0)+IF('Estrategia 12'!$S$9&gt;=Estratégia!$X$6,0.5,0)</f>
        <v>1</v>
      </c>
      <c r="Y21" s="166">
        <f>IF('Estrategia 12'!$Q$9&lt;=Estratégia!$Y$6,0.5,0)+IF('Estrategia 12'!$S$9&gt;=Estratégia!$Y$6,0.5,0)</f>
        <v>1</v>
      </c>
      <c r="Z21" s="78" t="str">
        <f>'Estrategia 12'!$D$15</f>
        <v>No Prazo</v>
      </c>
      <c r="AA21" s="75" t="str">
        <f>IF('Estrategia 12'!$D$12="","",'Estrategia 12'!$D$12)</f>
        <v>Mais que Cumpre</v>
      </c>
      <c r="AB21" s="76">
        <f t="shared" si="1"/>
        <v>1.2749999999999999E-2</v>
      </c>
      <c r="AC21" s="77">
        <f t="shared" si="4"/>
        <v>1.2142857142857144</v>
      </c>
      <c r="AD21" s="153">
        <f>'Estrategia 12'!$F$12</f>
        <v>3</v>
      </c>
      <c r="AE21" s="153">
        <f>'Estrategia 12'!$G$12</f>
        <v>3</v>
      </c>
      <c r="AF21" s="153">
        <f>'Estrategia 12'!$H$12</f>
        <v>3</v>
      </c>
      <c r="AG21" s="153" t="str">
        <f>'Estrategia 12'!$I$12</f>
        <v/>
      </c>
      <c r="AH21" s="1"/>
    </row>
    <row r="22" spans="1:34" ht="45.75" customHeight="1" x14ac:dyDescent="0.35">
      <c r="A22" s="1"/>
      <c r="B22" s="114" t="s">
        <v>72</v>
      </c>
      <c r="C22" s="99" t="s">
        <v>73</v>
      </c>
      <c r="D22" s="72" t="s">
        <v>74</v>
      </c>
      <c r="E22" s="71">
        <v>2.5000000000000001E-2</v>
      </c>
      <c r="F22" s="75" t="str">
        <f>'Estrategia 13'!$D$7</f>
        <v>Parcial</v>
      </c>
      <c r="G22" s="87">
        <f t="shared" si="2"/>
        <v>1.0000000000000002E-2</v>
      </c>
      <c r="H22" s="153">
        <f>'Estrategia 13'!$F$7</f>
        <v>3</v>
      </c>
      <c r="I22" s="153">
        <f>'Estrategia 13'!$G$7</f>
        <v>2</v>
      </c>
      <c r="J22" s="153" t="str">
        <f>'Estrategia 13'!$H$7</f>
        <v/>
      </c>
      <c r="K22" s="153" t="str">
        <f>'Estrategia 13'!$I$7</f>
        <v/>
      </c>
      <c r="L22" s="75" t="str">
        <f>IF('Estrategia 13'!$D$10="","",'Estrategia 13'!$D$10)</f>
        <v>Melhor Prática</v>
      </c>
      <c r="M22" s="76">
        <f t="shared" si="0"/>
        <v>2.5000000000000001E-2</v>
      </c>
      <c r="N22" s="77">
        <f t="shared" si="3"/>
        <v>0.40000000000000008</v>
      </c>
      <c r="O22" s="153" t="str">
        <f>'Estrategia 13'!$F$10</f>
        <v>-</v>
      </c>
      <c r="P22" s="153" t="str">
        <f>'Estrategia 13'!$G$10</f>
        <v>D</v>
      </c>
      <c r="Q22" s="153" t="str">
        <f>'Estrategia 13'!$H$10</f>
        <v>D</v>
      </c>
      <c r="R22" s="153" t="str">
        <f>'Estrategia 13'!$I$10</f>
        <v>-</v>
      </c>
      <c r="S22" s="167">
        <f>IF('Estrategia 13'!$M$10="","",'Estrategia 13'!$M$10)</f>
        <v>2</v>
      </c>
      <c r="T22" s="103" t="str">
        <f>IF('Estrategia 13'!$O$10="","",'Estrategia 13'!$O$10)</f>
        <v>Alta</v>
      </c>
      <c r="U22" s="165">
        <f>IF('Estrategia 13'!$Q$9&lt;=Estratégia!$U$6,0.5,0)+IF('Estrategia 13'!$S$9&gt;=Estratégia!$U$6,0.5,0)</f>
        <v>0.5</v>
      </c>
      <c r="V22" s="166">
        <f>IF('Estrategia 13'!$Q$9&lt;=Estratégia!$V$6,0.5,0)+IF('Estrategia 13'!$S$9&gt;=Estratégia!$V$6,0.5,0)</f>
        <v>0.5</v>
      </c>
      <c r="W22" s="166">
        <f>IF('Estrategia 13'!$Q$9&lt;=Estratégia!$W$6,0.5,0)+IF('Estrategia 13'!$S$9&gt;=Estratégia!$W$6,0.5,0)</f>
        <v>0.5</v>
      </c>
      <c r="X22" s="166">
        <f>IF('Estrategia 13'!$Q$9&lt;=Estratégia!$X$6,0.5,0)+IF('Estrategia 13'!$S$9&gt;=Estratégia!$X$6,0.5,0)</f>
        <v>0.5</v>
      </c>
      <c r="Y22" s="166">
        <f>IF('Estrategia 13'!$Q$9&lt;=Estratégia!$Y$6,0.5,0)+IF('Estrategia 13'!$S$9&gt;=Estratégia!$Y$6,0.5,0)</f>
        <v>0.5</v>
      </c>
      <c r="Z22" s="78" t="str">
        <f>'Estrategia 13'!$D$15</f>
        <v>No Prazo</v>
      </c>
      <c r="AA22" s="75" t="str">
        <f>IF('Estrategia 13'!$D$12="","",'Estrategia 13'!$D$12)</f>
        <v>Mais que Cumpre</v>
      </c>
      <c r="AB22" s="76">
        <f t="shared" si="1"/>
        <v>2.1250000000000002E-2</v>
      </c>
      <c r="AC22" s="77">
        <f t="shared" si="4"/>
        <v>0.85</v>
      </c>
      <c r="AD22" s="153">
        <f>'Estrategia 13'!$F$12</f>
        <v>3</v>
      </c>
      <c r="AE22" s="153">
        <f>'Estrategia 13'!$G$12</f>
        <v>3</v>
      </c>
      <c r="AF22" s="153">
        <f>'Estrategia 13'!$H$12</f>
        <v>3</v>
      </c>
      <c r="AG22" s="153" t="str">
        <f>'Estrategia 13'!$I$12</f>
        <v/>
      </c>
      <c r="AH22" s="1"/>
    </row>
    <row r="23" spans="1:34" ht="45.75" customHeight="1" x14ac:dyDescent="0.35">
      <c r="A23" s="1"/>
      <c r="B23" s="114" t="s">
        <v>72</v>
      </c>
      <c r="C23" s="99" t="s">
        <v>75</v>
      </c>
      <c r="D23" s="70" t="s">
        <v>76</v>
      </c>
      <c r="E23" s="73">
        <v>0.02</v>
      </c>
      <c r="F23" s="75" t="str">
        <f>'Estrategia 14'!$D$7</f>
        <v>Mais que Cumpre</v>
      </c>
      <c r="G23" s="87">
        <f t="shared" si="2"/>
        <v>1.7000000000000001E-2</v>
      </c>
      <c r="H23" s="153">
        <f>'Estrategia 14'!$F$7</f>
        <v>3</v>
      </c>
      <c r="I23" s="153">
        <f>'Estrategia 14'!$G$7</f>
        <v>3</v>
      </c>
      <c r="J23" s="153">
        <f>'Estrategia 14'!$H$7</f>
        <v>3</v>
      </c>
      <c r="K23" s="153" t="str">
        <f>'Estrategia 14'!$I$7</f>
        <v/>
      </c>
      <c r="L23" s="75" t="str">
        <f>IF('Estrategia 14'!$D$10="","",'Estrategia 14'!$D$10)</f>
        <v>Melhor Prática</v>
      </c>
      <c r="M23" s="76">
        <f t="shared" si="0"/>
        <v>0.02</v>
      </c>
      <c r="N23" s="77">
        <f t="shared" si="3"/>
        <v>0.85000000000000009</v>
      </c>
      <c r="O23" s="153" t="str">
        <f>'Estrategia 14'!$F$10</f>
        <v>D</v>
      </c>
      <c r="P23" s="153" t="str">
        <f>'Estrategia 14'!$G$10</f>
        <v>D</v>
      </c>
      <c r="Q23" s="153" t="str">
        <f>'Estrategia 14'!$H$10</f>
        <v>D</v>
      </c>
      <c r="R23" s="153" t="str">
        <f>'Estrategia 14'!$I$10</f>
        <v>-</v>
      </c>
      <c r="S23" s="167">
        <f>IF('Estrategia 14'!$M$10="","",'Estrategia 14'!$M$10)</f>
        <v>3</v>
      </c>
      <c r="T23" s="103" t="str">
        <f>IF('Estrategia 14'!$O$10="","",'Estrategia 14'!$O$10)</f>
        <v>Alta</v>
      </c>
      <c r="U23" s="165">
        <f>IF('Estrategia 14'!$Q$9&lt;=Estratégia!$U$6,0.5,0)+IF('Estrategia 14'!$S$9&gt;=Estratégia!$U$6,0.5,0)</f>
        <v>0.5</v>
      </c>
      <c r="V23" s="166">
        <f>IF('Estrategia 14'!$Q$9&lt;=Estratégia!$V$6,0.5,0)+IF('Estrategia 14'!$S$9&gt;=Estratégia!$V$6,0.5,0)</f>
        <v>0.5</v>
      </c>
      <c r="W23" s="166">
        <f>IF('Estrategia 14'!$Q$9&lt;=Estratégia!$W$6,0.5,0)+IF('Estrategia 14'!$S$9&gt;=Estratégia!$W$6,0.5,0)</f>
        <v>0.5</v>
      </c>
      <c r="X23" s="166">
        <f>IF('Estrategia 14'!$Q$9&lt;=Estratégia!$X$6,0.5,0)+IF('Estrategia 14'!$S$9&gt;=Estratégia!$X$6,0.5,0)</f>
        <v>0.5</v>
      </c>
      <c r="Y23" s="166">
        <f>IF('Estrategia 14'!$Q$9&lt;=Estratégia!$Y$6,0.5,0)+IF('Estrategia 14'!$S$9&gt;=Estratégia!$Y$6,0.5,0)</f>
        <v>0.5</v>
      </c>
      <c r="Z23" s="78" t="str">
        <f>'Estrategia 14'!$D$15</f>
        <v>Atrasado</v>
      </c>
      <c r="AA23" s="75" t="str">
        <f>IF('Estrategia 14'!$D$12="","",'Estrategia 14'!$D$12)</f>
        <v>Cumpre</v>
      </c>
      <c r="AB23" s="76">
        <f t="shared" si="1"/>
        <v>1.3999999999999999E-2</v>
      </c>
      <c r="AC23" s="77">
        <f t="shared" si="4"/>
        <v>0.7</v>
      </c>
      <c r="AD23" s="153">
        <f>'Estrategia 14'!$F$12</f>
        <v>3</v>
      </c>
      <c r="AE23" s="153">
        <f>'Estrategia 14'!$G$12</f>
        <v>3</v>
      </c>
      <c r="AF23" s="153">
        <f>'Estrategia 14'!$H$12</f>
        <v>1</v>
      </c>
      <c r="AG23" s="153">
        <f>'Estrategia 14'!$I$12</f>
        <v>3</v>
      </c>
      <c r="AH23" s="1"/>
    </row>
    <row r="24" spans="1:34" ht="45.75" customHeight="1" x14ac:dyDescent="0.35">
      <c r="A24" s="1"/>
      <c r="B24" s="114" t="s">
        <v>72</v>
      </c>
      <c r="C24" s="99" t="s">
        <v>77</v>
      </c>
      <c r="D24" s="72" t="s">
        <v>78</v>
      </c>
      <c r="E24" s="71">
        <v>1.4999999999999999E-2</v>
      </c>
      <c r="F24" s="75" t="str">
        <f>'Estrategia 15'!$D$7</f>
        <v/>
      </c>
      <c r="G24" s="87">
        <f t="shared" si="2"/>
        <v>0</v>
      </c>
      <c r="H24" s="153" t="str">
        <f>'Estrategia 15'!$F$7</f>
        <v/>
      </c>
      <c r="I24" s="153" t="str">
        <f>'Estrategia 15'!$G$7</f>
        <v/>
      </c>
      <c r="J24" s="153" t="str">
        <f>'Estrategia 15'!$H$7</f>
        <v/>
      </c>
      <c r="K24" s="153" t="str">
        <f>'Estrategia 15'!$I$7</f>
        <v/>
      </c>
      <c r="L24" s="75" t="str">
        <f>IF('Estrategia 15'!$D$10="","",'Estrategia 15'!$D$10)</f>
        <v>Cumpre</v>
      </c>
      <c r="M24" s="76">
        <f t="shared" si="0"/>
        <v>1.0499999999999999E-2</v>
      </c>
      <c r="N24" s="77">
        <f t="shared" si="3"/>
        <v>0</v>
      </c>
      <c r="O24" s="153" t="str">
        <f>'Estrategia 15'!$F$10</f>
        <v>D</v>
      </c>
      <c r="P24" s="153" t="str">
        <f>'Estrategia 15'!$G$10</f>
        <v>D</v>
      </c>
      <c r="Q24" s="153" t="str">
        <f>'Estrategia 15'!$H$10</f>
        <v>D</v>
      </c>
      <c r="R24" s="153" t="str">
        <f>'Estrategia 15'!$I$10</f>
        <v>-</v>
      </c>
      <c r="S24" s="167">
        <f>IF('Estrategia 15'!$M$10="","",'Estrategia 15'!$M$10)</f>
        <v>3</v>
      </c>
      <c r="T24" s="103" t="str">
        <f>IF('Estrategia 15'!$O$10="","",'Estrategia 15'!$O$10)</f>
        <v>Alta</v>
      </c>
      <c r="U24" s="165">
        <f>IF('Estrategia 15'!$Q$9&lt;=Estratégia!$U$6,0.5,0)+IF('Estrategia 15'!$S$9&gt;=Estratégia!$U$6,0.5,0)</f>
        <v>0.5</v>
      </c>
      <c r="V24" s="166">
        <f>IF('Estrategia 15'!$Q$9&lt;=Estratégia!$V$6,0.5,0)+IF('Estrategia 15'!$S$9&gt;=Estratégia!$V$6,0.5,0)</f>
        <v>0.5</v>
      </c>
      <c r="W24" s="166">
        <f>IF('Estrategia 15'!$Q$9&lt;=Estratégia!$W$6,0.5,0)+IF('Estrategia 15'!$S$9&gt;=Estratégia!$W$6,0.5,0)</f>
        <v>1</v>
      </c>
      <c r="X24" s="166">
        <f>IF('Estrategia 15'!$Q$9&lt;=Estratégia!$X$6,0.5,0)+IF('Estrategia 15'!$S$9&gt;=Estratégia!$X$6,0.5,0)</f>
        <v>1</v>
      </c>
      <c r="Y24" s="166">
        <f>IF('Estrategia 15'!$Q$9&lt;=Estratégia!$Y$6,0.5,0)+IF('Estrategia 15'!$S$9&gt;=Estratégia!$Y$6,0.5,0)</f>
        <v>1</v>
      </c>
      <c r="Z24" s="78" t="str">
        <f>'Estrategia 15'!$D$15</f>
        <v>No Prazo</v>
      </c>
      <c r="AA24" s="75" t="str">
        <f>IF('Estrategia 15'!$D$12="","",'Estrategia 15'!$D$12)</f>
        <v>Cumpre</v>
      </c>
      <c r="AB24" s="76">
        <f t="shared" si="1"/>
        <v>1.0499999999999999E-2</v>
      </c>
      <c r="AC24" s="77">
        <f t="shared" si="4"/>
        <v>1</v>
      </c>
      <c r="AD24" s="153">
        <f>'Estrategia 15'!$F$12</f>
        <v>3</v>
      </c>
      <c r="AE24" s="153">
        <f>'Estrategia 15'!$G$12</f>
        <v>3</v>
      </c>
      <c r="AF24" s="153" t="str">
        <f>'Estrategia 15'!$H$12</f>
        <v/>
      </c>
      <c r="AG24" s="153" t="str">
        <f>'Estrategia 15'!$I$12</f>
        <v/>
      </c>
      <c r="AH24" s="1"/>
    </row>
    <row r="25" spans="1:34" ht="45.75" customHeight="1" x14ac:dyDescent="0.35">
      <c r="A25" s="1"/>
      <c r="B25" s="114" t="s">
        <v>72</v>
      </c>
      <c r="C25" s="99" t="s">
        <v>79</v>
      </c>
      <c r="D25" s="72" t="s">
        <v>288</v>
      </c>
      <c r="E25" s="73">
        <v>0.01</v>
      </c>
      <c r="F25" s="75" t="str">
        <f>'Estrategia 16'!$D$7</f>
        <v>Não cumpre</v>
      </c>
      <c r="G25" s="87">
        <f t="shared" si="2"/>
        <v>0</v>
      </c>
      <c r="H25" s="153">
        <f>'Estrategia 16'!$F$7</f>
        <v>2</v>
      </c>
      <c r="I25" s="153" t="str">
        <f>'Estrategia 16'!$G$7</f>
        <v/>
      </c>
      <c r="J25" s="153" t="str">
        <f>'Estrategia 16'!$H$7</f>
        <v/>
      </c>
      <c r="K25" s="153" t="str">
        <f>'Estrategia 16'!$I$7</f>
        <v/>
      </c>
      <c r="L25" s="75" t="str">
        <f>IF('Estrategia 16'!$D$10="","",'Estrategia 16'!$D$10)</f>
        <v>Cumpre</v>
      </c>
      <c r="M25" s="76">
        <f t="shared" si="0"/>
        <v>6.9999999999999993E-3</v>
      </c>
      <c r="N25" s="77">
        <f t="shared" si="3"/>
        <v>0</v>
      </c>
      <c r="O25" s="153" t="str">
        <f>'Estrategia 16'!$F$10</f>
        <v>D</v>
      </c>
      <c r="P25" s="153" t="str">
        <f>'Estrategia 16'!$G$10</f>
        <v>D</v>
      </c>
      <c r="Q25" s="153" t="str">
        <f>'Estrategia 16'!$H$10</f>
        <v>D</v>
      </c>
      <c r="R25" s="153" t="str">
        <f>'Estrategia 16'!$I$10</f>
        <v>D</v>
      </c>
      <c r="S25" s="167">
        <f>IF('Estrategia 16'!$M$10="","",'Estrategia 16'!$M$10)</f>
        <v>1</v>
      </c>
      <c r="T25" s="103" t="str">
        <f>IF('Estrategia 16'!$O$10="","",'Estrategia 16'!$O$10)</f>
        <v>Baixa</v>
      </c>
      <c r="U25" s="165">
        <f>IF('Estrategia 16'!$Q$9&lt;=Estratégia!$U$6,0.5,0)+IF('Estrategia 16'!$S$9&gt;=Estratégia!$U$6,0.5,0)</f>
        <v>0.5</v>
      </c>
      <c r="V25" s="166">
        <f>IF('Estrategia 16'!$Q$9&lt;=Estratégia!$V$6,0.5,0)+IF('Estrategia 16'!$S$9&gt;=Estratégia!$V$6,0.5,0)</f>
        <v>0.5</v>
      </c>
      <c r="W25" s="166">
        <f>IF('Estrategia 16'!$Q$9&lt;=Estratégia!$W$6,0.5,0)+IF('Estrategia 16'!$S$9&gt;=Estratégia!$W$6,0.5,0)</f>
        <v>0.5</v>
      </c>
      <c r="X25" s="166">
        <f>IF('Estrategia 16'!$Q$9&lt;=Estratégia!$X$6,0.5,0)+IF('Estrategia 16'!$S$9&gt;=Estratégia!$X$6,0.5,0)</f>
        <v>0.5</v>
      </c>
      <c r="Y25" s="166">
        <f>IF('Estrategia 16'!$Q$9&lt;=Estratégia!$Y$6,0.5,0)+IF('Estrategia 16'!$S$9&gt;=Estratégia!$Y$6,0.5,0)</f>
        <v>0.5</v>
      </c>
      <c r="Z25" s="78" t="str">
        <f>'Estrategia 16'!$D$15</f>
        <v>No Prazo</v>
      </c>
      <c r="AA25" s="75" t="str">
        <f>IF('Estrategia 16'!$D$12="","",'Estrategia 16'!$D$12)</f>
        <v/>
      </c>
      <c r="AB25" s="76">
        <f t="shared" si="1"/>
        <v>0</v>
      </c>
      <c r="AC25" s="77">
        <f t="shared" si="4"/>
        <v>0</v>
      </c>
      <c r="AD25" s="153" t="str">
        <f>'Estrategia 16'!$F$12</f>
        <v/>
      </c>
      <c r="AE25" s="153" t="str">
        <f>'Estrategia 16'!$G$12</f>
        <v/>
      </c>
      <c r="AF25" s="153" t="str">
        <f>'Estrategia 16'!$H$12</f>
        <v/>
      </c>
      <c r="AG25" s="153" t="str">
        <f>'Estrategia 16'!$I$12</f>
        <v/>
      </c>
      <c r="AH25" s="1"/>
    </row>
    <row r="26" spans="1:34" x14ac:dyDescent="0.35">
      <c r="A26" s="1"/>
      <c r="B26" s="1"/>
      <c r="C26" s="1"/>
      <c r="D26" s="1"/>
      <c r="E26" s="1"/>
      <c r="F26" s="1"/>
      <c r="G26" s="1"/>
      <c r="H26" s="1"/>
      <c r="I26" s="1"/>
      <c r="J26" s="1"/>
      <c r="K26" s="1"/>
      <c r="L26" s="1"/>
      <c r="M26" s="1"/>
      <c r="N26" s="1"/>
      <c r="O26" s="1"/>
      <c r="P26" s="1"/>
      <c r="Q26" s="1"/>
      <c r="R26" s="1"/>
      <c r="S26" s="1"/>
      <c r="T26" s="1"/>
      <c r="U26" s="1"/>
      <c r="V26" s="1"/>
      <c r="W26" s="1"/>
      <c r="X26" s="1"/>
      <c r="Y26" s="1"/>
      <c r="Z26" s="1"/>
      <c r="AA26" s="1"/>
      <c r="AB26" s="1"/>
      <c r="AC26" s="1"/>
      <c r="AD26" s="1"/>
      <c r="AE26" s="1"/>
      <c r="AF26" s="1"/>
      <c r="AG26" s="1"/>
      <c r="AH26" s="1"/>
    </row>
    <row r="27" spans="1:34" ht="11.25" customHeight="1" x14ac:dyDescent="0.35">
      <c r="A27" s="1"/>
      <c r="B27" s="81"/>
      <c r="C27" s="248" t="s">
        <v>149</v>
      </c>
      <c r="D27" s="248"/>
      <c r="E27" s="249">
        <f>SUM(E10:E25)</f>
        <v>0.25</v>
      </c>
      <c r="F27" s="299"/>
      <c r="G27" s="252">
        <f>SUM(G10:G25)</f>
        <v>8.8500000000000009E-2</v>
      </c>
      <c r="H27" s="88"/>
      <c r="I27" s="88"/>
      <c r="J27" s="88"/>
      <c r="K27" s="88"/>
      <c r="L27" s="82"/>
      <c r="M27" s="254">
        <f>SUM(M10:M25)</f>
        <v>0.21250000000000002</v>
      </c>
      <c r="N27" s="256">
        <f>IFERROR(G27/M27,"")</f>
        <v>0.41647058823529409</v>
      </c>
      <c r="O27" s="89"/>
      <c r="P27" s="89"/>
      <c r="Q27" s="89"/>
      <c r="R27" s="89"/>
      <c r="S27" s="89"/>
      <c r="T27" s="89"/>
      <c r="U27" s="89"/>
      <c r="V27" s="89"/>
      <c r="W27" s="89"/>
      <c r="X27" s="89"/>
      <c r="Y27" s="89"/>
      <c r="Z27" s="83"/>
      <c r="AA27" s="84"/>
      <c r="AB27" s="258">
        <f>SUM(AB10:AB25)</f>
        <v>0.16475000000000001</v>
      </c>
      <c r="AC27" s="260">
        <f>IFERROR(M27/AB27,"")</f>
        <v>1.2898330804248863</v>
      </c>
      <c r="AD27" s="247"/>
      <c r="AE27" s="247"/>
      <c r="AF27" s="247"/>
      <c r="AG27" s="247"/>
      <c r="AH27" s="1"/>
    </row>
    <row r="28" spans="1:34" ht="22.5" x14ac:dyDescent="0.35">
      <c r="A28" s="1"/>
      <c r="B28" s="81"/>
      <c r="C28" s="248"/>
      <c r="D28" s="248"/>
      <c r="E28" s="249"/>
      <c r="F28" s="300"/>
      <c r="G28" s="253"/>
      <c r="H28" s="88"/>
      <c r="I28" s="88"/>
      <c r="J28" s="88"/>
      <c r="K28" s="88"/>
      <c r="L28" s="85"/>
      <c r="M28" s="255"/>
      <c r="N28" s="257"/>
      <c r="O28" s="89"/>
      <c r="P28" s="89"/>
      <c r="Q28" s="89"/>
      <c r="R28" s="89"/>
      <c r="S28" s="89"/>
      <c r="T28" s="89"/>
      <c r="U28" s="89"/>
      <c r="V28" s="89"/>
      <c r="W28" s="89"/>
      <c r="X28" s="89"/>
      <c r="Y28" s="89"/>
      <c r="Z28" s="83"/>
      <c r="AA28" s="84"/>
      <c r="AB28" s="258"/>
      <c r="AC28" s="260"/>
      <c r="AD28" s="247"/>
      <c r="AE28" s="247"/>
      <c r="AF28" s="247"/>
      <c r="AG28" s="247"/>
      <c r="AH28" s="1"/>
    </row>
    <row r="29" spans="1:34" x14ac:dyDescent="0.35">
      <c r="A29" s="1"/>
      <c r="B29" s="1"/>
      <c r="C29" s="1"/>
      <c r="D29" s="1"/>
      <c r="E29" s="1"/>
      <c r="F29" s="1"/>
      <c r="G29" s="1"/>
      <c r="H29" s="1"/>
      <c r="I29" s="1"/>
      <c r="J29" s="1"/>
      <c r="K29" s="1"/>
      <c r="L29" s="1"/>
      <c r="M29" s="1"/>
      <c r="N29" s="1"/>
      <c r="O29" s="1"/>
      <c r="P29" s="1"/>
      <c r="Q29" s="1"/>
      <c r="R29" s="1"/>
      <c r="S29" s="1"/>
      <c r="T29" s="1"/>
      <c r="U29" s="1"/>
      <c r="V29" s="1"/>
      <c r="W29" s="1"/>
      <c r="X29" s="1"/>
      <c r="Y29" s="1"/>
      <c r="Z29" s="1"/>
      <c r="AA29" s="1"/>
      <c r="AB29" s="1"/>
      <c r="AC29" s="1"/>
      <c r="AD29" s="1"/>
      <c r="AE29" s="1"/>
      <c r="AF29" s="1"/>
      <c r="AG29" s="1"/>
      <c r="AH29" s="1"/>
    </row>
  </sheetData>
  <autoFilter ref="B9:AG9" xr:uid="{5B88BAE5-1A4A-4F1A-ACB2-ADBC8825C37C}"/>
  <dataConsolidate/>
  <mergeCells count="49">
    <mergeCell ref="C7:C8"/>
    <mergeCell ref="D7:D8"/>
    <mergeCell ref="E7:E8"/>
    <mergeCell ref="F7:F8"/>
    <mergeCell ref="G7:G8"/>
    <mergeCell ref="AF7:AF8"/>
    <mergeCell ref="AG7:AG8"/>
    <mergeCell ref="B7:B8"/>
    <mergeCell ref="K7:K8"/>
    <mergeCell ref="J7:J8"/>
    <mergeCell ref="I7:I8"/>
    <mergeCell ref="H7:H8"/>
    <mergeCell ref="AA7:AA8"/>
    <mergeCell ref="AB7:AB8"/>
    <mergeCell ref="T7:T8"/>
    <mergeCell ref="O7:O8"/>
    <mergeCell ref="P7:P8"/>
    <mergeCell ref="Q7:Q8"/>
    <mergeCell ref="R7:R8"/>
    <mergeCell ref="U7:U8"/>
    <mergeCell ref="W7:W8"/>
    <mergeCell ref="F3:AE3"/>
    <mergeCell ref="N7:N8"/>
    <mergeCell ref="AC7:AC8"/>
    <mergeCell ref="B5:D5"/>
    <mergeCell ref="AD7:AD8"/>
    <mergeCell ref="AE7:AE8"/>
    <mergeCell ref="F5:J5"/>
    <mergeCell ref="L5:M5"/>
    <mergeCell ref="Z5:AA5"/>
    <mergeCell ref="Z7:Z8"/>
    <mergeCell ref="S7:S8"/>
    <mergeCell ref="V7:V8"/>
    <mergeCell ref="X7:X8"/>
    <mergeCell ref="Y7:Y8"/>
    <mergeCell ref="L7:L8"/>
    <mergeCell ref="M7:M8"/>
    <mergeCell ref="AG27:AG28"/>
    <mergeCell ref="N27:N28"/>
    <mergeCell ref="AC27:AC28"/>
    <mergeCell ref="AD27:AD28"/>
    <mergeCell ref="AE27:AE28"/>
    <mergeCell ref="AF27:AF28"/>
    <mergeCell ref="AB27:AB28"/>
    <mergeCell ref="C27:D28"/>
    <mergeCell ref="E27:E28"/>
    <mergeCell ref="F27:F28"/>
    <mergeCell ref="G27:G28"/>
    <mergeCell ref="M27:M28"/>
  </mergeCells>
  <conditionalFormatting sqref="H10:K25">
    <cfRule type="iconSet" priority="7">
      <iconSet showValue="0">
        <cfvo type="percent" val="0"/>
        <cfvo type="num" val="2"/>
        <cfvo type="num" val="3"/>
      </iconSet>
    </cfRule>
  </conditionalFormatting>
  <conditionalFormatting sqref="N10:N25">
    <cfRule type="dataBar" priority="9">
      <dataBar showValue="0">
        <cfvo type="min"/>
        <cfvo type="max"/>
        <color rgb="FF63C384"/>
      </dataBar>
      <extLst>
        <ext xmlns:x14="http://schemas.microsoft.com/office/spreadsheetml/2009/9/main" uri="{B025F937-C7B1-47D3-B67F-A62EFF666E3E}">
          <x14:id>{EC78AD60-2855-4AD1-9669-3D0CCEC7BBDF}</x14:id>
        </ext>
      </extLst>
    </cfRule>
  </conditionalFormatting>
  <conditionalFormatting sqref="O10:R25">
    <cfRule type="iconSet" priority="5">
      <iconSet showValue="0">
        <cfvo type="percent" val="0"/>
        <cfvo type="num" val="2"/>
        <cfvo type="num" val="3"/>
      </iconSet>
    </cfRule>
  </conditionalFormatting>
  <conditionalFormatting sqref="U10:Y25">
    <cfRule type="cellIs" dxfId="1041" priority="2" operator="equal">
      <formula>2</formula>
    </cfRule>
    <cfRule type="cellIs" dxfId="1040" priority="3" operator="equal">
      <formula>1</formula>
    </cfRule>
    <cfRule type="cellIs" dxfId="1039" priority="4" operator="equal">
      <formula>0</formula>
    </cfRule>
  </conditionalFormatting>
  <conditionalFormatting sqref="AC10:AC25">
    <cfRule type="dataBar" priority="8">
      <dataBar showValue="0">
        <cfvo type="min"/>
        <cfvo type="max"/>
        <color theme="6" tint="0.39997558519241921"/>
      </dataBar>
      <extLst>
        <ext xmlns:x14="http://schemas.microsoft.com/office/spreadsheetml/2009/9/main" uri="{B025F937-C7B1-47D3-B67F-A62EFF666E3E}">
          <x14:id>{BBFADA60-D5E2-4C2F-A5B7-9D849077942B}</x14:id>
        </ext>
      </extLst>
    </cfRule>
  </conditionalFormatting>
  <conditionalFormatting sqref="AD10:AG25">
    <cfRule type="iconSet" priority="6">
      <iconSet showValue="0">
        <cfvo type="percent" val="0"/>
        <cfvo type="num" val="2"/>
        <cfvo type="num" val="3"/>
      </iconSet>
    </cfRule>
  </conditionalFormatting>
  <hyperlinks>
    <hyperlink ref="C10" location="'Estrategia 1'!A1" display="1." xr:uid="{8618D2FD-596E-46C5-AA98-F269F7FFBE6E}"/>
    <hyperlink ref="C11" location="'Estrategia 2'!A1" display="2." xr:uid="{0D34F190-7B03-4A32-B3EE-33F2789FB476}"/>
    <hyperlink ref="D11" location="'Estrategia 2'!A1" display="Catálogo de equipos" xr:uid="{B1B43733-779C-4CBD-9440-3274E6E2F078}"/>
    <hyperlink ref="C12" location="'Estrategia 3'!A1" display="3." xr:uid="{AFD78BDB-F35D-4756-8994-7875D8D111FF}"/>
    <hyperlink ref="D12" location="'Estrategia 3'!A1" display="Fotografía de éxito" xr:uid="{CED474DA-37B8-4127-98F9-00AA79BD254D}"/>
    <hyperlink ref="C13" location="'Estrategia 4'!A1" display="4." xr:uid="{0A0F31E9-D6E3-42A0-B868-1C298B5FEB04}"/>
    <hyperlink ref="D13" location="'Estrategia 4'!A1" display="Planograma" xr:uid="{A5C2C3A2-B407-4F06-B8C3-2AD2E054894D}"/>
    <hyperlink ref="C14" location="'Estrategia 5'!A1" display="5." xr:uid="{A1F756AF-B3A7-421C-9E6A-B3188D90D437}"/>
    <hyperlink ref="D14" location="'Estrategia 5'!A1" display="Planificación hacia full potential" xr:uid="{9857331E-33F8-4F74-8299-CD7552E5B4C0}"/>
    <hyperlink ref="C15" location="'Estrategia 6'!A1" display="6." xr:uid="{93D8B662-8241-4FDE-AC3A-05368B5A23D4}"/>
    <hyperlink ref="D15" location="'Estrategia 6'!A1" display="Gestión P&amp;L del Área de EDF" xr:uid="{E81CA9CD-3C35-461D-9436-94A21EA9FEEA}"/>
    <hyperlink ref="C16" location="'Estrategia 7'!A1" display="7." xr:uid="{EEA3FA1F-7B3A-4293-ADBD-04BA2D90631C}"/>
    <hyperlink ref="D16" location="'Estrategia 7'!A1" display="Visita al mercado" xr:uid="{F990F30C-B2ED-4A6A-B254-41CD1CAA7C7B}"/>
    <hyperlink ref="C17" location="'Estrategia 8'!A1" display="8." xr:uid="{33F7EB0E-0D88-472D-A3AA-26BBC3398181}"/>
    <hyperlink ref="D17" location="'Estrategia 8'!A1" display="Rutinas de innovaciones " xr:uid="{F5A512E2-1400-4AEE-9A93-73A190D532B0}"/>
    <hyperlink ref="C18" location="'Estrategia 9'!A1" display="9." xr:uid="{284BC2CA-2F6A-4C83-B6F3-40EF17329F95}"/>
    <hyperlink ref="D18" location="'Estrategia 9'!A1" display="Satisfacción del cliente " xr:uid="{EBB2B1CE-F76A-49EF-9E8A-E3CBD9994F69}"/>
    <hyperlink ref="C19" location="'Estrategia 10'!A1" display="10." xr:uid="{8B0BF29F-4AB4-49CF-879F-D5B19D9C0928}"/>
    <hyperlink ref="D19" location="'Estrategia 10'!A1" display="Rutina de visita al mercado" xr:uid="{87FF5565-E7DB-431F-90E8-5A9CF5962171}"/>
    <hyperlink ref="C20" location="'Estrategia 11'!A1" display="11." xr:uid="{6C2F852A-3D17-4B77-A3E5-8A1CA023484E}"/>
    <hyperlink ref="D20" location="'Estrategia 11'!A1" display="Estrategia de conectividad" xr:uid="{4003E920-EB21-47FB-8FB4-763FB439FE63}"/>
    <hyperlink ref="C21" location="'Estrategia 12'!A1" display="12." xr:uid="{A0263932-C252-4373-869B-44D3C3231ED0}"/>
    <hyperlink ref="D21" location="'Estrategia 12'!A1" display="Estrategia de sustentabilidad" xr:uid="{1F8427CE-F1F8-4A56-A562-46083FADF08D}"/>
    <hyperlink ref="C22" location="'Estrategia 13'!A1" display="13." xr:uid="{C1560A41-3930-4717-91F3-4E9D414C9542}"/>
    <hyperlink ref="D22" location="'Estrategia 13'!A1" display="Certificación E2E" xr:uid="{78763C8A-71F7-4C10-94C6-F31E2CF370CC}"/>
    <hyperlink ref="C23" location="'Estrategia 14'!A1" display="14." xr:uid="{5BD4D15B-2785-4B53-B9A5-DBAAAA06288D}"/>
    <hyperlink ref="D23" location="'Estrategia 14'!A1" display="Compromiso con el Programa E2E" xr:uid="{52AE1BCD-A2AD-4300-A3DC-14AD0ECAF229}"/>
    <hyperlink ref="C24" location="'Estrategia 16'!A1" display="15." xr:uid="{B53517AD-A584-4A70-96EE-400FAE323BD3}"/>
    <hyperlink ref="D24" location="'Estrategia 15'!A1" display="Savings del Programa E2E" xr:uid="{7532C8A6-E07F-4770-9C26-8A686D7F8F64}"/>
    <hyperlink ref="C25" location="'Estrategia 16'!A1" display="16." xr:uid="{5E21CDF9-5FDA-4FAC-849E-99891138841B}"/>
    <hyperlink ref="D25" location="'Estrategia 16'!A1" display="Business review del Área de EDF" xr:uid="{3B68AD95-A0D4-4FC3-965E-A5DD330E1988}"/>
  </hyperlinks>
  <pageMargins left="0.511811024" right="0.511811024" top="0.78740157499999996" bottom="0.78740157499999996" header="0.31496062000000002" footer="0.31496062000000002"/>
  <drawing r:id="rId1"/>
  <extLst>
    <ext xmlns:x14="http://schemas.microsoft.com/office/spreadsheetml/2009/9/main" uri="{78C0D931-6437-407d-A8EE-F0AAD7539E65}">
      <x14:conditionalFormattings>
        <x14:conditionalFormatting xmlns:xm="http://schemas.microsoft.com/office/excel/2006/main">
          <x14:cfRule type="dataBar" id="{EC78AD60-2855-4AD1-9669-3D0CCEC7BBDF}">
            <x14:dataBar minLength="0" maxLength="100">
              <x14:cfvo type="autoMin"/>
              <x14:cfvo type="autoMax"/>
              <x14:negativeFillColor rgb="FFFF0000"/>
              <x14:axisColor rgb="FF000000"/>
            </x14:dataBar>
          </x14:cfRule>
          <xm:sqref>N10:N25</xm:sqref>
        </x14:conditionalFormatting>
        <x14:conditionalFormatting xmlns:xm="http://schemas.microsoft.com/office/excel/2006/main">
          <x14:cfRule type="iconSet" priority="1" id="{B29D82D7-9E3B-4E88-B887-7F1B7C196351}">
            <x14:iconSet iconSet="3Stars" showValue="0">
              <x14:cfvo type="percent">
                <xm:f>0</xm:f>
              </x14:cfvo>
              <x14:cfvo type="num">
                <xm:f>2</xm:f>
              </x14:cfvo>
              <x14:cfvo type="num">
                <xm:f>3</xm:f>
              </x14:cfvo>
            </x14:iconSet>
          </x14:cfRule>
          <xm:sqref>S10:S25</xm:sqref>
        </x14:conditionalFormatting>
        <x14:conditionalFormatting xmlns:xm="http://schemas.microsoft.com/office/excel/2006/main">
          <x14:cfRule type="dataBar" id="{BBFADA60-D5E2-4C2F-A5B7-9D849077942B}">
            <x14:dataBar minLength="0" maxLength="100">
              <x14:cfvo type="autoMin"/>
              <x14:cfvo type="autoMax"/>
              <x14:negativeFillColor rgb="FFFF0000"/>
              <x14:axisColor rgb="FF000000"/>
            </x14:dataBar>
          </x14:cfRule>
          <xm:sqref>AC10:AC25</xm:sqref>
        </x14:conditionalFormatting>
      </x14:conditionalFormattings>
    </ext>
  </extLst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F9AEB8D-0735-4382-A603-66D24260BC5C}">
  <sheetPr codeName="Planilha11"/>
  <dimension ref="A1:AM29"/>
  <sheetViews>
    <sheetView showGridLines="0" zoomScale="50" zoomScaleNormal="50" workbookViewId="0">
      <pane xSplit="5" ySplit="9" topLeftCell="F10" activePane="bottomRight" state="frozen"/>
      <selection activeCell="O2" sqref="O2"/>
      <selection pane="topRight" activeCell="O2" sqref="O2"/>
      <selection pane="bottomLeft" activeCell="O2" sqref="O2"/>
      <selection pane="bottomRight"/>
    </sheetView>
  </sheetViews>
  <sheetFormatPr defaultColWidth="0" defaultRowHeight="15" customHeight="1" zeroHeight="1" outlineLevelCol="1" x14ac:dyDescent="0.35"/>
  <cols>
    <col min="1" max="1" width="2.1796875" customWidth="1"/>
    <col min="2" max="2" width="16.1796875" customWidth="1"/>
    <col min="3" max="3" width="4.26953125" customWidth="1"/>
    <col min="4" max="4" width="39.26953125" customWidth="1"/>
    <col min="5" max="5" width="9.81640625" customWidth="1"/>
    <col min="6" max="6" width="20.453125" customWidth="1"/>
    <col min="7" max="7" width="11.1796875" customWidth="1"/>
    <col min="8" max="11" width="5.81640625" customWidth="1" outlineLevel="1"/>
    <col min="12" max="12" width="20.54296875" customWidth="1"/>
    <col min="13" max="13" width="11.54296875" customWidth="1"/>
    <col min="14" max="14" width="10.81640625" customWidth="1"/>
    <col min="15" max="18" width="5.81640625" customWidth="1" outlineLevel="1"/>
    <col min="19" max="19" width="12.453125" customWidth="1" outlineLevel="1"/>
    <col min="20" max="20" width="16.81640625" customWidth="1" outlineLevel="1"/>
    <col min="21" max="21" width="6.1796875" bestFit="1" customWidth="1" outlineLevel="1"/>
    <col min="22" max="25" width="6.7265625" customWidth="1" outlineLevel="1"/>
    <col min="26" max="26" width="19.453125" customWidth="1"/>
    <col min="27" max="27" width="19.1796875" customWidth="1"/>
    <col min="28" max="28" width="12.1796875" customWidth="1"/>
    <col min="29" max="29" width="11.54296875" customWidth="1"/>
    <col min="30" max="33" width="5.81640625" customWidth="1" outlineLevel="1"/>
    <col min="34" max="34" width="9.1796875" customWidth="1"/>
    <col min="35" max="39" width="0" hidden="1" customWidth="1"/>
    <col min="40" max="16384" width="9.1796875" hidden="1"/>
  </cols>
  <sheetData>
    <row r="1" spans="1:34" ht="11.25" customHeight="1" x14ac:dyDescent="0.35">
      <c r="A1" s="13"/>
      <c r="B1" s="13"/>
      <c r="C1" s="13"/>
      <c r="D1" s="13"/>
      <c r="E1" s="13"/>
      <c r="F1" s="13"/>
      <c r="G1" s="13"/>
      <c r="H1" s="13"/>
      <c r="I1" s="13"/>
      <c r="J1" s="13"/>
      <c r="K1" s="13"/>
      <c r="L1" s="13"/>
      <c r="M1" s="13"/>
      <c r="N1" s="13"/>
      <c r="O1" s="13"/>
      <c r="P1" s="13"/>
      <c r="Q1" s="13"/>
      <c r="R1" s="13"/>
      <c r="S1" s="13"/>
      <c r="T1" s="13"/>
      <c r="U1" s="13"/>
      <c r="V1" s="13"/>
      <c r="W1" s="13"/>
      <c r="X1" s="13"/>
      <c r="Y1" s="13"/>
      <c r="Z1" s="13"/>
      <c r="AA1" s="13"/>
      <c r="AB1" s="13"/>
      <c r="AC1" s="13"/>
      <c r="AD1" s="13"/>
      <c r="AE1" s="13"/>
    </row>
    <row r="2" spans="1:34" ht="44" x14ac:dyDescent="0.5">
      <c r="B2" s="11"/>
      <c r="C2" s="11"/>
      <c r="D2" s="79" t="s">
        <v>0</v>
      </c>
      <c r="E2" s="79"/>
      <c r="F2" s="11"/>
      <c r="G2" s="11"/>
      <c r="H2" s="11"/>
      <c r="I2" s="11"/>
      <c r="J2" s="11"/>
      <c r="K2" s="11"/>
      <c r="L2" s="11"/>
      <c r="M2" s="11"/>
      <c r="N2" s="11"/>
      <c r="O2" s="11"/>
      <c r="P2" s="11"/>
      <c r="Q2" s="11"/>
      <c r="R2" s="11"/>
      <c r="S2" s="11"/>
      <c r="T2" s="11"/>
      <c r="U2" s="11"/>
      <c r="V2" s="11"/>
      <c r="W2" s="11"/>
      <c r="X2" s="11"/>
      <c r="Y2" s="11"/>
      <c r="Z2" s="11"/>
      <c r="AA2" s="11"/>
      <c r="AB2" s="11"/>
      <c r="AC2" s="11"/>
      <c r="AD2" s="11"/>
      <c r="AE2" s="11"/>
    </row>
    <row r="3" spans="1:34" ht="44" x14ac:dyDescent="0.35">
      <c r="B3" s="10"/>
      <c r="C3" s="10"/>
      <c r="D3" s="80" t="s">
        <v>1</v>
      </c>
      <c r="E3" s="80"/>
      <c r="F3" s="302" t="s">
        <v>289</v>
      </c>
      <c r="G3" s="302"/>
      <c r="H3" s="302"/>
      <c r="I3" s="302"/>
      <c r="J3" s="302"/>
      <c r="K3" s="302"/>
      <c r="L3" s="302"/>
      <c r="M3" s="302"/>
      <c r="N3" s="302"/>
      <c r="O3" s="302"/>
      <c r="P3" s="302"/>
      <c r="Q3" s="302"/>
      <c r="R3" s="302"/>
      <c r="S3" s="302"/>
      <c r="T3" s="302"/>
      <c r="U3" s="302"/>
      <c r="V3" s="302"/>
      <c r="W3" s="302"/>
      <c r="X3" s="302"/>
      <c r="Y3" s="302"/>
      <c r="Z3" s="302"/>
      <c r="AA3" s="302"/>
      <c r="AB3" s="302"/>
      <c r="AC3" s="302"/>
      <c r="AD3" s="302"/>
      <c r="AE3" s="302"/>
    </row>
    <row r="4" spans="1:34" ht="7.5" customHeight="1" x14ac:dyDescent="0.35"/>
    <row r="5" spans="1:34" ht="19.5" customHeight="1" x14ac:dyDescent="0.35">
      <c r="A5" s="1"/>
      <c r="B5" s="284" t="s">
        <v>269</v>
      </c>
      <c r="C5" s="284"/>
      <c r="D5" s="284"/>
      <c r="E5" s="1"/>
      <c r="F5" s="284" t="s">
        <v>9</v>
      </c>
      <c r="G5" s="284"/>
      <c r="H5" s="284"/>
      <c r="I5" s="284"/>
      <c r="J5" s="284"/>
      <c r="K5" s="1"/>
      <c r="L5" s="284" t="s">
        <v>10</v>
      </c>
      <c r="M5" s="284"/>
      <c r="N5" s="130"/>
      <c r="O5" s="130"/>
      <c r="P5" s="130"/>
      <c r="Q5" s="130"/>
      <c r="R5" s="130"/>
      <c r="S5" s="1"/>
      <c r="T5" s="1"/>
      <c r="U5" s="1"/>
      <c r="V5" s="1"/>
      <c r="W5" s="1"/>
      <c r="X5" s="1"/>
      <c r="Y5" s="1"/>
      <c r="Z5" s="284" t="s">
        <v>11</v>
      </c>
      <c r="AA5" s="284"/>
      <c r="AB5" s="130"/>
      <c r="AC5" s="130"/>
      <c r="AD5" s="130"/>
      <c r="AE5" s="130"/>
      <c r="AF5" s="130"/>
      <c r="AG5" s="1"/>
      <c r="AH5" s="1"/>
    </row>
    <row r="6" spans="1:34" ht="11.25" customHeight="1" x14ac:dyDescent="0.35">
      <c r="U6" s="90">
        <v>6</v>
      </c>
      <c r="V6" s="90">
        <v>7</v>
      </c>
      <c r="W6" s="90">
        <v>8</v>
      </c>
      <c r="X6" s="90">
        <v>9</v>
      </c>
      <c r="Y6" s="90">
        <v>10</v>
      </c>
    </row>
    <row r="7" spans="1:34" ht="22.5" customHeight="1" x14ac:dyDescent="0.35">
      <c r="A7" s="1"/>
      <c r="B7" s="241" t="s">
        <v>13</v>
      </c>
      <c r="C7" s="241" t="s">
        <v>14</v>
      </c>
      <c r="D7" s="241" t="s">
        <v>15</v>
      </c>
      <c r="E7" s="241" t="s">
        <v>16</v>
      </c>
      <c r="F7" s="242" t="s">
        <v>290</v>
      </c>
      <c r="G7" s="242" t="s">
        <v>18</v>
      </c>
      <c r="H7" s="243" t="s">
        <v>19</v>
      </c>
      <c r="I7" s="243" t="s">
        <v>20</v>
      </c>
      <c r="J7" s="243" t="s">
        <v>21</v>
      </c>
      <c r="K7" s="243" t="s">
        <v>22</v>
      </c>
      <c r="L7" s="240" t="s">
        <v>270</v>
      </c>
      <c r="M7" s="240" t="s">
        <v>271</v>
      </c>
      <c r="N7" s="240" t="s">
        <v>272</v>
      </c>
      <c r="O7" s="245" t="s">
        <v>19</v>
      </c>
      <c r="P7" s="245" t="s">
        <v>20</v>
      </c>
      <c r="Q7" s="245" t="s">
        <v>21</v>
      </c>
      <c r="R7" s="245" t="s">
        <v>22</v>
      </c>
      <c r="S7" s="246" t="s">
        <v>26</v>
      </c>
      <c r="T7" s="246" t="s">
        <v>27</v>
      </c>
      <c r="U7" s="244" t="s">
        <v>28</v>
      </c>
      <c r="V7" s="244" t="s">
        <v>29</v>
      </c>
      <c r="W7" s="244" t="s">
        <v>30</v>
      </c>
      <c r="X7" s="244" t="s">
        <v>273</v>
      </c>
      <c r="Y7" s="244" t="s">
        <v>274</v>
      </c>
      <c r="Z7" s="259" t="s">
        <v>33</v>
      </c>
      <c r="AA7" s="259" t="s">
        <v>34</v>
      </c>
      <c r="AB7" s="259" t="s">
        <v>276</v>
      </c>
      <c r="AC7" s="259" t="s">
        <v>277</v>
      </c>
      <c r="AD7" s="247" t="s">
        <v>19</v>
      </c>
      <c r="AE7" s="247" t="s">
        <v>20</v>
      </c>
      <c r="AF7" s="247" t="s">
        <v>21</v>
      </c>
      <c r="AG7" s="247" t="s">
        <v>22</v>
      </c>
      <c r="AH7" s="1"/>
    </row>
    <row r="8" spans="1:34" ht="15" customHeight="1" x14ac:dyDescent="0.35">
      <c r="A8" s="1"/>
      <c r="B8" s="241"/>
      <c r="C8" s="241"/>
      <c r="D8" s="241"/>
      <c r="E8" s="241"/>
      <c r="F8" s="242"/>
      <c r="G8" s="242"/>
      <c r="H8" s="243"/>
      <c r="I8" s="243"/>
      <c r="J8" s="243"/>
      <c r="K8" s="243"/>
      <c r="L8" s="240"/>
      <c r="M8" s="240"/>
      <c r="N8" s="240"/>
      <c r="O8" s="245"/>
      <c r="P8" s="245"/>
      <c r="Q8" s="245"/>
      <c r="R8" s="245"/>
      <c r="S8" s="246"/>
      <c r="T8" s="246"/>
      <c r="U8" s="244"/>
      <c r="V8" s="244"/>
      <c r="W8" s="244"/>
      <c r="X8" s="244"/>
      <c r="Y8" s="244"/>
      <c r="Z8" s="259"/>
      <c r="AA8" s="259"/>
      <c r="AB8" s="259"/>
      <c r="AC8" s="259"/>
      <c r="AD8" s="247"/>
      <c r="AE8" s="247"/>
      <c r="AF8" s="247"/>
      <c r="AG8" s="247"/>
      <c r="AH8" s="1"/>
    </row>
    <row r="9" spans="1:34" ht="15" customHeight="1" x14ac:dyDescent="0.35">
      <c r="A9" s="1"/>
      <c r="B9" s="131" t="s">
        <v>37</v>
      </c>
      <c r="C9" s="131" t="s">
        <v>14</v>
      </c>
      <c r="D9" s="131" t="s">
        <v>278</v>
      </c>
      <c r="E9" s="131" t="s">
        <v>16</v>
      </c>
      <c r="F9" s="132" t="s">
        <v>279</v>
      </c>
      <c r="G9" s="132" t="s">
        <v>38</v>
      </c>
      <c r="H9" s="133" t="s">
        <v>19</v>
      </c>
      <c r="I9" s="133" t="s">
        <v>20</v>
      </c>
      <c r="J9" s="133" t="s">
        <v>21</v>
      </c>
      <c r="K9" s="133" t="s">
        <v>22</v>
      </c>
      <c r="L9" s="134" t="s">
        <v>280</v>
      </c>
      <c r="M9" s="134" t="s">
        <v>39</v>
      </c>
      <c r="N9" s="134" t="s">
        <v>40</v>
      </c>
      <c r="O9" s="150" t="s">
        <v>19</v>
      </c>
      <c r="P9" s="150" t="s">
        <v>20</v>
      </c>
      <c r="Q9" s="150" t="s">
        <v>21</v>
      </c>
      <c r="R9" s="150" t="s">
        <v>22</v>
      </c>
      <c r="S9" s="151" t="s">
        <v>26</v>
      </c>
      <c r="T9" s="151" t="s">
        <v>281</v>
      </c>
      <c r="U9" s="152" t="s">
        <v>28</v>
      </c>
      <c r="V9" s="152" t="s">
        <v>29</v>
      </c>
      <c r="W9" s="152" t="s">
        <v>30</v>
      </c>
      <c r="X9" s="152" t="s">
        <v>31</v>
      </c>
      <c r="Y9" s="152" t="s">
        <v>32</v>
      </c>
      <c r="Z9" s="135" t="s">
        <v>33</v>
      </c>
      <c r="AA9" s="135" t="s">
        <v>282</v>
      </c>
      <c r="AB9" s="135" t="s">
        <v>283</v>
      </c>
      <c r="AC9" s="135" t="s">
        <v>284</v>
      </c>
      <c r="AD9" s="136" t="s">
        <v>19</v>
      </c>
      <c r="AE9" s="136" t="s">
        <v>20</v>
      </c>
      <c r="AF9" s="136" t="s">
        <v>21</v>
      </c>
      <c r="AG9" s="136" t="s">
        <v>22</v>
      </c>
      <c r="AH9" s="1"/>
    </row>
    <row r="10" spans="1:34" ht="47.25" customHeight="1" x14ac:dyDescent="0.35">
      <c r="B10" s="114" t="s">
        <v>51</v>
      </c>
      <c r="C10" s="99" t="s">
        <v>43</v>
      </c>
      <c r="D10" s="72" t="s">
        <v>82</v>
      </c>
      <c r="E10" s="71">
        <v>1.4999999999999999E-2</v>
      </c>
      <c r="F10" s="75" t="str">
        <f>'Adquisición 1'!$D$7</f>
        <v>Melhor Prática</v>
      </c>
      <c r="G10" s="87">
        <f>IF($F10="Não cumpre",0,IF($F10="Parcial",$E10*0.4,IF($F10="Cumpre",$E10*0.7,IF($F10="Mais que Cumpre",$E10*0.85,IF($F10="Melhor Prática",E10,0)))))</f>
        <v>1.4999999999999999E-2</v>
      </c>
      <c r="H10" s="102">
        <f>'Adquisición 1'!$F$7</f>
        <v>3</v>
      </c>
      <c r="I10" s="102">
        <f>'Adquisición 1'!$G$7</f>
        <v>3</v>
      </c>
      <c r="J10" s="102">
        <f>'Adquisición 1'!$H$7</f>
        <v>3</v>
      </c>
      <c r="K10" s="102">
        <f>'Adquisición 1'!$I$7</f>
        <v>3</v>
      </c>
      <c r="L10" s="75" t="str">
        <f>IF('Adquisición 1'!$D$10="","",'Adquisición 1'!$D$10)</f>
        <v>Melhor Prática</v>
      </c>
      <c r="M10" s="76">
        <f>IF($L10="Não cumpre",0,IF($L10="Parcial",$E10*0.4,IF($L10="Cumpre",$E10*0.7,IF($L10="Mais que Cumpre",$E10*0.85,IF($L10="Melhor Prática",E10,0)))))</f>
        <v>1.4999999999999999E-2</v>
      </c>
      <c r="N10" s="77">
        <f>IFERROR(G10/M10,"")</f>
        <v>1</v>
      </c>
      <c r="O10" s="102" t="str">
        <f>'Adquisición 1'!$F$10</f>
        <v>-</v>
      </c>
      <c r="P10" s="102" t="str">
        <f>'Adquisición 1'!$G$10</f>
        <v>-</v>
      </c>
      <c r="Q10" s="102" t="str">
        <f>'Adquisición 1'!$H$10</f>
        <v>-</v>
      </c>
      <c r="R10" s="102" t="str">
        <f>'Adquisición 1'!$I$10</f>
        <v>-</v>
      </c>
      <c r="S10" s="128">
        <f>IF('Adquisición 1'!$M$10="","",'Adquisición 1'!$M$10)</f>
        <v>1</v>
      </c>
      <c r="T10" s="103" t="str">
        <f>IF('Adquisición 1'!$O$10="","",'Adquisición 1'!$O$10)</f>
        <v>Não Planificado</v>
      </c>
      <c r="U10" s="94">
        <f>IF('Adquisición 1'!$Q$9&lt;=Estratégia!$U$6,0.5,0)+IF('Adquisición 1'!$S$9&gt;='Estrategia 1'!$U$6,0.5,0)</f>
        <v>0.5</v>
      </c>
      <c r="V10" s="93">
        <f>IF('Adquisición 1'!$Q$9&lt;=Estratégia!$V$6,0.5,0)+IF('Adquisición 1'!$S$9&gt;=Estratégia!$V$6,0.5,0)</f>
        <v>0.5</v>
      </c>
      <c r="W10" s="93">
        <f>IF('Adquisición 1'!$Q$9&lt;=Estratégia!$W$6,0.5,0)+IF('Adquisición 1'!$S$9&gt;=Estratégia!$W$6,0.5,0)</f>
        <v>0.5</v>
      </c>
      <c r="X10" s="93">
        <f>IF('Adquisición 1'!$Q$9&lt;=Estratégia!$X$6,0.5,0)+IF('Adquisición 1'!$S$9&gt;=Estratégia!$X$6,0.5,0)</f>
        <v>0.5</v>
      </c>
      <c r="Y10" s="93">
        <f>IF('Adquisición 1'!$Q$9&lt;=Estratégia!$Y$6,0.5,0)+IF('Adquisición 1'!$S$9&gt;=Estratégia!$Y$6,0.5,0)</f>
        <v>0.5</v>
      </c>
      <c r="Z10" s="78" t="str">
        <f>'Adquisición 1'!$D$15</f>
        <v>No Prazo</v>
      </c>
      <c r="AA10" s="75" t="str">
        <f>IF('Adquisición 1'!$D$12="","",'Adquisición 1'!$D$12)</f>
        <v>Cumpre</v>
      </c>
      <c r="AB10" s="76">
        <f>IF($AA10="Não cumpre",0,IF($AA10="Parcial",$E10*0.4,IF($AA10="Cumpre",$E10*0.7,IF($AA10="Mais que Cumpre",$E10*0.85,IF($AA10="Melhor Prática",E10,0)))))</f>
        <v>1.0499999999999999E-2</v>
      </c>
      <c r="AC10" s="77">
        <f>IFERROR(AB10/M10,"")</f>
        <v>0.7</v>
      </c>
      <c r="AD10" s="102">
        <f>'Adquisición 1'!$F$12</f>
        <v>3</v>
      </c>
      <c r="AE10" s="102">
        <f>'Adquisición 1'!$G$12</f>
        <v>3</v>
      </c>
      <c r="AF10" s="102">
        <f>'Adquisición 1'!$H$12</f>
        <v>1</v>
      </c>
      <c r="AG10" s="102">
        <f>'Adquisición 1'!$I$12</f>
        <v>3</v>
      </c>
    </row>
    <row r="11" spans="1:34" ht="45.75" customHeight="1" x14ac:dyDescent="0.35">
      <c r="B11" s="114" t="s">
        <v>84</v>
      </c>
      <c r="C11" s="99" t="s">
        <v>45</v>
      </c>
      <c r="D11" s="72" t="s">
        <v>84</v>
      </c>
      <c r="E11" s="73">
        <v>0.01</v>
      </c>
      <c r="F11" s="75" t="str">
        <f>'Adquisición 2'!$D$7</f>
        <v>Não cumpre</v>
      </c>
      <c r="G11" s="87">
        <f t="shared" ref="G11:G14" si="0">IF($F11="Não cumpre",0,IF($F11="Parcial",$E11*0.4,IF($F11="Cumpre",$E11*0.7,IF($F11="Mais que Cumpre",$E11*0.85,IF($F11="Melhor Prática",E11,0)))))</f>
        <v>0</v>
      </c>
      <c r="H11" s="102">
        <f>'Adquisición 2'!$F$7</f>
        <v>2</v>
      </c>
      <c r="I11" s="102">
        <f>'Adquisición 2'!$G$7</f>
        <v>2</v>
      </c>
      <c r="J11" s="102" t="str">
        <f>'Adquisición 2'!$H$7</f>
        <v/>
      </c>
      <c r="K11" s="102" t="str">
        <f>'Adquisición 2'!$I$7</f>
        <v/>
      </c>
      <c r="L11" s="75" t="str">
        <f>IF('Adquisición 2'!$D$10="","",'Adquisición 2'!$D$10)</f>
        <v>Cumpre</v>
      </c>
      <c r="M11" s="76">
        <f>IF($L11="Não cumpre",0,IF($L11="Parcial",$E11*0.4,IF($L11="Cumpre",$E11*0.7,IF($L11="Mais que Cumpre",$E11*0.85,IF($L11="Melhor Prática",E11,0)))))</f>
        <v>6.9999999999999993E-3</v>
      </c>
      <c r="N11" s="77">
        <f t="shared" ref="N11:N14" si="1">IFERROR(G11/M11,"")</f>
        <v>0</v>
      </c>
      <c r="O11" s="102" t="str">
        <f>'Adquisición 2'!$F$10</f>
        <v>D</v>
      </c>
      <c r="P11" s="102" t="str">
        <f>'Adquisición 2'!$G$10</f>
        <v>-</v>
      </c>
      <c r="Q11" s="102" t="str">
        <f>'Adquisición 2'!$H$10</f>
        <v>-</v>
      </c>
      <c r="R11" s="102" t="str">
        <f>'Adquisición 2'!$I$10</f>
        <v>D</v>
      </c>
      <c r="S11" s="129">
        <f>IF('Adquisición 2'!$M$10="","",'Adquisición 2'!$M$10)</f>
        <v>2</v>
      </c>
      <c r="T11" s="103" t="str">
        <f>IF('Adquisición 2'!$O$10="","",'Adquisición 2'!$O$10)</f>
        <v>Alta</v>
      </c>
      <c r="U11" s="94">
        <f>IF('Adquisición 2'!$Q$9&lt;=Estratégia!$U$6,0.5,0)+IF('Adquisición 2'!$S$9&gt;='Estrategia 1'!$U$6,0.5,0)</f>
        <v>0.5</v>
      </c>
      <c r="V11" s="93">
        <f>IF('Adquisición 2'!$Q$9&lt;=Estratégia!$V$6,0.5,0)+IF('Adquisición 2'!$S$9&gt;=Estratégia!$V$6,0.5,0)</f>
        <v>0.5</v>
      </c>
      <c r="W11" s="93">
        <f>IF('Adquisición 2'!$Q$9&lt;=Estratégia!$W$6,0.5,0)+IF('Adquisición 2'!$S$9&gt;=Estratégia!$W$6,0.5,0)</f>
        <v>0.5</v>
      </c>
      <c r="X11" s="93">
        <f>IF('Adquisición 2'!$Q$9&lt;=Estratégia!$X$6,0.5,0)+IF('Adquisición 2'!$S$9&gt;=Estratégia!$X$6,0.5,0)</f>
        <v>0.5</v>
      </c>
      <c r="Y11" s="93">
        <f>IF('Adquisición 2'!$Q$9&lt;=Estratégia!$Y$6,0.5,0)+IF('Adquisición 2'!$S$9&gt;=Estratégia!$Y$6,0.5,0)</f>
        <v>0.5</v>
      </c>
      <c r="Z11" s="78" t="str">
        <f>'Adquisición 2'!$D$15</f>
        <v>No Prazo</v>
      </c>
      <c r="AA11" s="75" t="str">
        <f>IF('Adquisición 2'!$D$12="","",'Adquisición 2'!$D$12)</f>
        <v>Cumpre</v>
      </c>
      <c r="AB11" s="76">
        <f>IF($AA11="Não cumpre",0,IF($AA11="Parcial",$E11*0.4,IF($AA11="Cumpre",$E11*0.7,IF($AA11="Mais que Cumpre",$E11*0.85,IF($AA11="Melhor Prática",E11,0)))))</f>
        <v>6.9999999999999993E-3</v>
      </c>
      <c r="AC11" s="77">
        <f t="shared" ref="AC11:AC14" si="2">IFERROR(AB11/M11,"")</f>
        <v>1</v>
      </c>
      <c r="AD11" s="102">
        <f>'Adquisición 2'!$F$12</f>
        <v>3</v>
      </c>
      <c r="AE11" s="102">
        <f>'Adquisición 2'!$G$12</f>
        <v>3</v>
      </c>
      <c r="AF11" s="102" t="str">
        <f>'Adquisición 2'!$H$12</f>
        <v/>
      </c>
      <c r="AG11" s="102" t="str">
        <f>'Adquisición 2'!$I$12</f>
        <v/>
      </c>
    </row>
    <row r="12" spans="1:34" ht="45.75" customHeight="1" x14ac:dyDescent="0.35">
      <c r="B12" s="114" t="s">
        <v>63</v>
      </c>
      <c r="C12" s="99" t="s">
        <v>47</v>
      </c>
      <c r="D12" s="70" t="s">
        <v>85</v>
      </c>
      <c r="E12" s="71">
        <v>0.01</v>
      </c>
      <c r="F12" s="75" t="str">
        <f>'Adquisición 3'!$D$7</f>
        <v>Cumpre</v>
      </c>
      <c r="G12" s="87">
        <f t="shared" si="0"/>
        <v>6.9999999999999993E-3</v>
      </c>
      <c r="H12" s="102">
        <f>'Adquisición 3'!$F$7</f>
        <v>3</v>
      </c>
      <c r="I12" s="102">
        <f>'Adquisición 3'!$G$7</f>
        <v>3</v>
      </c>
      <c r="J12" s="102">
        <f>'Adquisición 3'!$H$7</f>
        <v>2</v>
      </c>
      <c r="K12" s="102" t="str">
        <f>'Adquisición 3'!$I$7</f>
        <v/>
      </c>
      <c r="L12" s="75" t="str">
        <f>IF('Adquisición 3'!$D$10="","",'Adquisición 3'!$D$10)</f>
        <v>Mais que Cumpre</v>
      </c>
      <c r="M12" s="76">
        <f>IF($L12="Não cumpre",0,IF($L12="Parcial",$E12*0.4,IF($L12="Cumpre",$E12*0.7,IF($L12="Mais que Cumpre",$E12*0.85,IF($L12="Melhor Prática",E12,0)))))</f>
        <v>8.5000000000000006E-3</v>
      </c>
      <c r="N12" s="77">
        <f t="shared" si="1"/>
        <v>0.82352941176470573</v>
      </c>
      <c r="O12" s="102" t="str">
        <f>'Adquisición 3'!$F$10</f>
        <v>D</v>
      </c>
      <c r="P12" s="102" t="str">
        <f>'Adquisición 3'!$G$10</f>
        <v>D</v>
      </c>
      <c r="Q12" s="102" t="str">
        <f>'Adquisición 3'!$H$10</f>
        <v>D</v>
      </c>
      <c r="R12" s="102" t="str">
        <f>'Adquisición 3'!$I$10</f>
        <v>-</v>
      </c>
      <c r="S12" s="129">
        <f>IF('Adquisición 3'!$M$10="","",'Adquisición 3'!$M$10)</f>
        <v>3</v>
      </c>
      <c r="T12" s="103" t="str">
        <f>IF('Adquisición 3'!$O$10="","",'Adquisición 3'!$O$10)</f>
        <v>Baixa</v>
      </c>
      <c r="U12" s="94">
        <f>IF('Adquisición 3'!$Q$9&lt;=Estratégia!$U$6,0.5,0)+IF('Adquisición 3'!$S$9&gt;='Estrategia 1'!$U$6,0.5,0)</f>
        <v>0.5</v>
      </c>
      <c r="V12" s="93">
        <f>IF('Adquisición 3'!$Q$9&lt;=Estratégia!$V$6,0.5,0)+IF('Adquisición 3'!$S$9&gt;=Estratégia!$V$6,0.5,0)</f>
        <v>0.5</v>
      </c>
      <c r="W12" s="93">
        <f>IF('Adquisición 3'!$Q$9&lt;=Estratégia!$W$6,0.5,0)+IF('Adquisición 3'!$S$9&gt;=Estratégia!$W$6,0.5,0)</f>
        <v>0.5</v>
      </c>
      <c r="X12" s="93">
        <f>IF('Adquisición 3'!$Q$9&lt;=Estratégia!$X$6,0.5,0)+IF('Adquisición 3'!$S$9&gt;=Estratégia!$X$6,0.5,0)</f>
        <v>0.5</v>
      </c>
      <c r="Y12" s="93">
        <f>IF('Adquisición 3'!$Q$9&lt;=Estratégia!$Y$6,0.5,0)+IF('Adquisición 3'!$S$9&gt;=Estratégia!$Y$6,0.5,0)</f>
        <v>0.5</v>
      </c>
      <c r="Z12" s="78" t="str">
        <f>'Adquisición 3'!$D$15</f>
        <v>No Prazo</v>
      </c>
      <c r="AA12" s="75" t="str">
        <f>IF('Adquisición 3'!$D$12="","",'Adquisición 3'!$D$12)</f>
        <v>Mais que Cumpre</v>
      </c>
      <c r="AB12" s="76">
        <f>IF($AA12="Não cumpre",0,IF($AA12="Parcial",$E12*0.4,IF($AA12="Cumpre",$E12*0.7,IF($AA12="Mais que Cumpre",$E12*0.85,IF($AA12="Melhor Prática",E12,0)))))</f>
        <v>8.5000000000000006E-3</v>
      </c>
      <c r="AC12" s="77">
        <f t="shared" si="2"/>
        <v>1</v>
      </c>
      <c r="AD12" s="102">
        <f>'Adquisición 3'!$F$12</f>
        <v>3</v>
      </c>
      <c r="AE12" s="102">
        <f>'Adquisición 3'!$G$12</f>
        <v>3</v>
      </c>
      <c r="AF12" s="102">
        <f>'Adquisición 3'!$H$12</f>
        <v>3</v>
      </c>
      <c r="AG12" s="102" t="str">
        <f>'Adquisición 3'!$I$12</f>
        <v/>
      </c>
    </row>
    <row r="13" spans="1:34" ht="45.75" customHeight="1" x14ac:dyDescent="0.35">
      <c r="B13" s="114" t="s">
        <v>63</v>
      </c>
      <c r="C13" s="99" t="s">
        <v>49</v>
      </c>
      <c r="D13" s="70" t="s">
        <v>86</v>
      </c>
      <c r="E13" s="73">
        <v>0.01</v>
      </c>
      <c r="F13" s="75" t="str">
        <f>'Adquisición 4'!$D$7</f>
        <v>Parcial</v>
      </c>
      <c r="G13" s="87">
        <f t="shared" si="0"/>
        <v>4.0000000000000001E-3</v>
      </c>
      <c r="H13" s="102">
        <f>'Adquisición 4'!$F$7</f>
        <v>3</v>
      </c>
      <c r="I13" s="102">
        <f>'Adquisición 4'!$G$7</f>
        <v>2</v>
      </c>
      <c r="J13" s="102">
        <f>'Adquisición 4'!$H$7</f>
        <v>2</v>
      </c>
      <c r="K13" s="102" t="str">
        <f>'Adquisición 4'!$I$7</f>
        <v/>
      </c>
      <c r="L13" s="75" t="str">
        <f>IF('Adquisición 4'!$D$10="","",'Adquisición 4'!$D$10)</f>
        <v>Mais que Cumpre</v>
      </c>
      <c r="M13" s="76">
        <f>IF($L13="Não cumpre",0,IF($L13="Parcial",$E13*0.4,IF($L13="Cumpre",$E13*0.7,IF($L13="Mais que Cumpre",$E13*0.85,IF($L13="Melhor Prática",E13,0)))))</f>
        <v>8.5000000000000006E-3</v>
      </c>
      <c r="N13" s="77">
        <f t="shared" si="1"/>
        <v>0.47058823529411764</v>
      </c>
      <c r="O13" s="102" t="str">
        <f>'Adquisición 4'!$F$10</f>
        <v>-</v>
      </c>
      <c r="P13" s="102" t="str">
        <f>'Adquisición 4'!$G$10</f>
        <v>-</v>
      </c>
      <c r="Q13" s="102" t="str">
        <f>'Adquisición 4'!$H$10</f>
        <v>-</v>
      </c>
      <c r="R13" s="102" t="str">
        <f>'Adquisición 4'!$I$10</f>
        <v>-</v>
      </c>
      <c r="S13" s="129">
        <f>IF('Adquisición 4'!$M$10="","",'Adquisición 4'!$M$10)</f>
        <v>2</v>
      </c>
      <c r="T13" s="103" t="str">
        <f>IF('Adquisición 4'!$O$10="","",'Adquisición 4'!$O$10)</f>
        <v>Baixa</v>
      </c>
      <c r="U13" s="94">
        <f>IF('Adquisición 4'!$Q$9&lt;=Estratégia!$U$6,0.5,0)+IF('Adquisición 4'!$S$9&gt;='Estrategia 1'!$U$6,0.5,0)</f>
        <v>0.5</v>
      </c>
      <c r="V13" s="93">
        <f>IF('Adquisición 4'!$Q$9&lt;=Estratégia!$V$6,0.5,0)+IF('Adquisición 4'!$S$9&gt;=Estratégia!$V$6,0.5,0)</f>
        <v>0.5</v>
      </c>
      <c r="W13" s="93">
        <f>IF('Adquisición 4'!$Q$9&lt;=Estratégia!$W$6,0.5,0)+IF('Adquisición 4'!$S$9&gt;=Estratégia!$W$6,0.5,0)</f>
        <v>1</v>
      </c>
      <c r="X13" s="93">
        <f>IF('Adquisición 4'!$Q$9&lt;=Estratégia!$X$6,0.5,0)+IF('Adquisición 4'!$S$9&gt;=Estratégia!$X$6,0.5,0)</f>
        <v>1</v>
      </c>
      <c r="Y13" s="93">
        <f>IF('Adquisición 4'!$Q$9&lt;=Estratégia!$Y$6,0.5,0)+IF('Adquisición 4'!$S$9&gt;=Estratégia!$Y$6,0.5,0)</f>
        <v>1</v>
      </c>
      <c r="Z13" s="78" t="str">
        <f>'Adquisición 4'!$D$15</f>
        <v>No Prazo</v>
      </c>
      <c r="AA13" s="75" t="str">
        <f>IF('Adquisición 4'!$D$12="","",'Adquisición 4'!$D$12)</f>
        <v>Mais que Cumpre</v>
      </c>
      <c r="AB13" s="76">
        <f>IF($AA13="Não cumpre",0,IF($AA13="Parcial",$E13*0.4,IF($AA13="Cumpre",$E13*0.7,IF($AA13="Mais que Cumpre",$E13*0.85,IF($AA13="Melhor Prática",E13,0)))))</f>
        <v>8.5000000000000006E-3</v>
      </c>
      <c r="AC13" s="77">
        <f t="shared" si="2"/>
        <v>1</v>
      </c>
      <c r="AD13" s="102">
        <f>'Adquisición 4'!$F$12</f>
        <v>3</v>
      </c>
      <c r="AE13" s="102">
        <f>'Adquisición 4'!$G$12</f>
        <v>3</v>
      </c>
      <c r="AF13" s="102">
        <f>'Adquisición 4'!$H$12</f>
        <v>3</v>
      </c>
      <c r="AG13" s="102" t="str">
        <f>'Adquisición 4'!$I$12</f>
        <v/>
      </c>
    </row>
    <row r="14" spans="1:34" ht="45.75" customHeight="1" x14ac:dyDescent="0.35">
      <c r="B14" s="114" t="s">
        <v>63</v>
      </c>
      <c r="C14" s="99" t="s">
        <v>52</v>
      </c>
      <c r="D14" s="70" t="s">
        <v>87</v>
      </c>
      <c r="E14" s="71">
        <v>5.0000000000000001E-3</v>
      </c>
      <c r="F14" s="75" t="str">
        <f>'Adquisición 5'!$D$7</f>
        <v>Não cumpre</v>
      </c>
      <c r="G14" s="87">
        <f t="shared" si="0"/>
        <v>0</v>
      </c>
      <c r="H14" s="102">
        <f>'Adquisición 5'!$F$7</f>
        <v>1</v>
      </c>
      <c r="I14" s="102" t="str">
        <f>'Adquisición 5'!$G$7</f>
        <v/>
      </c>
      <c r="J14" s="102" t="str">
        <f>'Adquisición 5'!$H$7</f>
        <v/>
      </c>
      <c r="K14" s="102" t="str">
        <f>'Adquisición 5'!$I$7</f>
        <v/>
      </c>
      <c r="L14" s="75" t="str">
        <f>IF('Adquisición 5'!$D$10="","",'Adquisición 5'!$D$10)</f>
        <v>Mais que Cumpre</v>
      </c>
      <c r="M14" s="76">
        <f>IF($L14="Não cumpre",0,IF($L14="Parcial",$E14*0.4,IF($L14="Cumpre",$E14*0.7,IF($L14="Mais que Cumpre",$E14*0.85,IF($L14="Melhor Prática",E14,0)))))</f>
        <v>4.2500000000000003E-3</v>
      </c>
      <c r="N14" s="77">
        <f t="shared" si="1"/>
        <v>0</v>
      </c>
      <c r="O14" s="102" t="str">
        <f>'Adquisición 5'!$F$10</f>
        <v>-</v>
      </c>
      <c r="P14" s="102" t="str">
        <f>'Adquisición 5'!$G$10</f>
        <v>-</v>
      </c>
      <c r="Q14" s="102" t="str">
        <f>'Adquisición 5'!$H$10</f>
        <v>-</v>
      </c>
      <c r="R14" s="102" t="str">
        <f>'Adquisición 5'!$I$10</f>
        <v>-</v>
      </c>
      <c r="S14" s="129">
        <f>IF('Adquisición 5'!$M$10="","",'Adquisición 5'!$M$10)</f>
        <v>1</v>
      </c>
      <c r="T14" s="103" t="str">
        <f>IF('Adquisición 5'!$O$10="","",'Adquisición 5'!$O$10)</f>
        <v>Baixa</v>
      </c>
      <c r="U14" s="94">
        <f>IF('Adquisición 5'!$Q$9&lt;=Estratégia!$U$6,0.5,0)+IF('Adquisición 5'!$S$9&gt;='Estrategia 1'!$U$6,0.5,0)</f>
        <v>0.5</v>
      </c>
      <c r="V14" s="93">
        <f>IF('Adquisición 5'!$Q$9&lt;=Estratégia!$V$6,0.5,0)+IF('Adquisición 5'!$S$9&gt;=Estratégia!$V$6,0.5,0)</f>
        <v>0.5</v>
      </c>
      <c r="W14" s="93">
        <f>IF('Adquisición 5'!$Q$9&lt;=Estratégia!$W$6,0.5,0)+IF('Adquisición 5'!$S$9&gt;=Estratégia!$W$6,0.5,0)</f>
        <v>0.5</v>
      </c>
      <c r="X14" s="93">
        <f>IF('Adquisición 5'!$Q$9&lt;=Estratégia!$X$6,0.5,0)+IF('Adquisición 5'!$S$9&gt;=Estratégia!$X$6,0.5,0)</f>
        <v>0.5</v>
      </c>
      <c r="Y14" s="93">
        <f>IF('Adquisición 5'!$Q$9&lt;=Estratégia!$Y$6,0.5,0)+IF('Adquisición 5'!$S$9&gt;=Estratégia!$Y$6,0.5,0)</f>
        <v>0.5</v>
      </c>
      <c r="Z14" s="78" t="str">
        <f>'Adquisición 5'!$D$15</f>
        <v>Atrasado</v>
      </c>
      <c r="AA14" s="75" t="str">
        <f>IF('Adquisición 5'!$D$12="","",'Adquisición 5'!$D$12)</f>
        <v>Cumpre</v>
      </c>
      <c r="AB14" s="76">
        <f>IF($AA14="Não cumpre",0,IF($AA14="Parcial",$E14*0.4,IF($AA14="Cumpre",$E14*0.7,IF($AA14="Mais que Cumpre",$E14*0.85,IF($AA14="Melhor Prática",E14,0)))))</f>
        <v>3.4999999999999996E-3</v>
      </c>
      <c r="AC14" s="77">
        <f t="shared" si="2"/>
        <v>0.82352941176470573</v>
      </c>
      <c r="AD14" s="102">
        <f>'Adquisición 5'!$F$12</f>
        <v>3</v>
      </c>
      <c r="AE14" s="102">
        <f>'Adquisición 5'!$G$12</f>
        <v>3</v>
      </c>
      <c r="AF14" s="102">
        <f>'Adquisición 5'!$H$12</f>
        <v>2</v>
      </c>
      <c r="AG14" s="102" t="str">
        <f>'Adquisición 5'!$I$12</f>
        <v/>
      </c>
    </row>
    <row r="15" spans="1:34" ht="14.5" x14ac:dyDescent="0.35"/>
    <row r="16" spans="1:34" ht="11.25" customHeight="1" x14ac:dyDescent="0.35">
      <c r="B16" s="81"/>
      <c r="C16" s="248" t="s">
        <v>149</v>
      </c>
      <c r="D16" s="248"/>
      <c r="E16" s="249">
        <f>SUM(E10:E14)</f>
        <v>0.05</v>
      </c>
      <c r="F16" s="299"/>
      <c r="G16" s="252">
        <f>SUM(G10:G14)</f>
        <v>2.5999999999999999E-2</v>
      </c>
      <c r="H16" s="88"/>
      <c r="I16" s="88"/>
      <c r="J16" s="88"/>
      <c r="K16" s="88"/>
      <c r="L16" s="82"/>
      <c r="M16" s="254">
        <f>SUM(M10:M14)</f>
        <v>4.3249999999999997E-2</v>
      </c>
      <c r="N16" s="256">
        <f>IFERROR(G16/M16,"")</f>
        <v>0.60115606936416188</v>
      </c>
      <c r="O16" s="89"/>
      <c r="P16" s="89"/>
      <c r="Q16" s="89"/>
      <c r="R16" s="89"/>
      <c r="S16" s="89"/>
      <c r="T16" s="89"/>
      <c r="U16" s="89"/>
      <c r="V16" s="89"/>
      <c r="W16" s="89"/>
      <c r="X16" s="89"/>
      <c r="Y16" s="89"/>
      <c r="Z16" s="83"/>
      <c r="AA16" s="84"/>
      <c r="AB16" s="258">
        <f>SUM(AB10:AB14)</f>
        <v>3.8000000000000006E-2</v>
      </c>
      <c r="AC16" s="260">
        <f>IFERROR(M16/AB16,"")</f>
        <v>1.1381578947368418</v>
      </c>
      <c r="AD16" s="247"/>
      <c r="AE16" s="247"/>
      <c r="AF16" s="247"/>
      <c r="AG16" s="247"/>
    </row>
    <row r="17" spans="2:33" ht="22.5" x14ac:dyDescent="0.35">
      <c r="B17" s="81"/>
      <c r="C17" s="248"/>
      <c r="D17" s="248"/>
      <c r="E17" s="249"/>
      <c r="F17" s="300"/>
      <c r="G17" s="253"/>
      <c r="H17" s="88"/>
      <c r="I17" s="88"/>
      <c r="J17" s="88"/>
      <c r="K17" s="88"/>
      <c r="L17" s="85"/>
      <c r="M17" s="255"/>
      <c r="N17" s="257"/>
      <c r="O17" s="89"/>
      <c r="P17" s="89"/>
      <c r="Q17" s="89"/>
      <c r="R17" s="89"/>
      <c r="S17" s="89"/>
      <c r="T17" s="89"/>
      <c r="U17" s="89"/>
      <c r="V17" s="89"/>
      <c r="W17" s="89"/>
      <c r="X17" s="89"/>
      <c r="Y17" s="89"/>
      <c r="Z17" s="83"/>
      <c r="AA17" s="84"/>
      <c r="AB17" s="258"/>
      <c r="AC17" s="260"/>
      <c r="AD17" s="247"/>
      <c r="AE17" s="247"/>
      <c r="AF17" s="247"/>
      <c r="AG17" s="247"/>
    </row>
    <row r="18" spans="2:33" ht="14.5" x14ac:dyDescent="0.35"/>
    <row r="19" spans="2:33" ht="15" customHeight="1" x14ac:dyDescent="0.35"/>
    <row r="20" spans="2:33" ht="15" customHeight="1" x14ac:dyDescent="0.35"/>
    <row r="21" spans="2:33" ht="15" customHeight="1" x14ac:dyDescent="0.35"/>
    <row r="22" spans="2:33" ht="15" customHeight="1" x14ac:dyDescent="0.35"/>
    <row r="23" spans="2:33" ht="15" customHeight="1" x14ac:dyDescent="0.35"/>
    <row r="24" spans="2:33" ht="15" customHeight="1" x14ac:dyDescent="0.35"/>
    <row r="25" spans="2:33" ht="15" customHeight="1" x14ac:dyDescent="0.35"/>
    <row r="26" spans="2:33" ht="15" customHeight="1" x14ac:dyDescent="0.35"/>
    <row r="27" spans="2:33" ht="15" customHeight="1" x14ac:dyDescent="0.35"/>
    <row r="28" spans="2:33" ht="15" customHeight="1" x14ac:dyDescent="0.35"/>
    <row r="29" spans="2:33" ht="15" customHeight="1" x14ac:dyDescent="0.35"/>
  </sheetData>
  <autoFilter ref="B9:AG9" xr:uid="{9F9AEB8D-0735-4382-A603-66D24260BC5C}"/>
  <dataConsolidate/>
  <mergeCells count="49">
    <mergeCell ref="B7:B8"/>
    <mergeCell ref="C7:C8"/>
    <mergeCell ref="D7:D8"/>
    <mergeCell ref="E7:E8"/>
    <mergeCell ref="F7:F8"/>
    <mergeCell ref="F3:AE3"/>
    <mergeCell ref="B5:D5"/>
    <mergeCell ref="F5:J5"/>
    <mergeCell ref="L5:M5"/>
    <mergeCell ref="Z5:AA5"/>
    <mergeCell ref="X7:X8"/>
    <mergeCell ref="S7:S8"/>
    <mergeCell ref="T7:T8"/>
    <mergeCell ref="U7:U8"/>
    <mergeCell ref="V7:V8"/>
    <mergeCell ref="W7:W8"/>
    <mergeCell ref="AE7:AE8"/>
    <mergeCell ref="AF7:AF8"/>
    <mergeCell ref="AG7:AG8"/>
    <mergeCell ref="Y7:Y8"/>
    <mergeCell ref="Z7:Z8"/>
    <mergeCell ref="AA7:AA8"/>
    <mergeCell ref="AB7:AB8"/>
    <mergeCell ref="AC7:AC8"/>
    <mergeCell ref="AD7:AD8"/>
    <mergeCell ref="C16:D17"/>
    <mergeCell ref="E16:E17"/>
    <mergeCell ref="F16:F17"/>
    <mergeCell ref="G16:G17"/>
    <mergeCell ref="M16:M17"/>
    <mergeCell ref="R7:R8"/>
    <mergeCell ref="G7:G8"/>
    <mergeCell ref="H7:H8"/>
    <mergeCell ref="I7:I8"/>
    <mergeCell ref="J7:J8"/>
    <mergeCell ref="O7:O8"/>
    <mergeCell ref="P7:P8"/>
    <mergeCell ref="Q7:Q8"/>
    <mergeCell ref="K7:K8"/>
    <mergeCell ref="L7:L8"/>
    <mergeCell ref="M7:M8"/>
    <mergeCell ref="N7:N8"/>
    <mergeCell ref="AG16:AG17"/>
    <mergeCell ref="N16:N17"/>
    <mergeCell ref="AB16:AB17"/>
    <mergeCell ref="AC16:AC17"/>
    <mergeCell ref="AD16:AD17"/>
    <mergeCell ref="AE16:AE17"/>
    <mergeCell ref="AF16:AF17"/>
  </mergeCells>
  <conditionalFormatting sqref="H10:K14">
    <cfRule type="iconSet" priority="7">
      <iconSet showValue="0">
        <cfvo type="percent" val="0"/>
        <cfvo type="num" val="2"/>
        <cfvo type="num" val="3"/>
      </iconSet>
    </cfRule>
  </conditionalFormatting>
  <conditionalFormatting sqref="N10:N14">
    <cfRule type="dataBar" priority="9">
      <dataBar showValue="0">
        <cfvo type="min"/>
        <cfvo type="max"/>
        <color rgb="FF63C384"/>
      </dataBar>
      <extLst>
        <ext xmlns:x14="http://schemas.microsoft.com/office/spreadsheetml/2009/9/main" uri="{B025F937-C7B1-47D3-B67F-A62EFF666E3E}">
          <x14:id>{47BA3883-5C5D-4F04-B446-8F31136B952F}</x14:id>
        </ext>
      </extLst>
    </cfRule>
  </conditionalFormatting>
  <conditionalFormatting sqref="O10:R14">
    <cfRule type="iconSet" priority="5">
      <iconSet showValue="0">
        <cfvo type="percent" val="0"/>
        <cfvo type="num" val="2"/>
        <cfvo type="num" val="3"/>
      </iconSet>
    </cfRule>
  </conditionalFormatting>
  <conditionalFormatting sqref="U10:Y14">
    <cfRule type="cellIs" dxfId="1038" priority="2" operator="equal">
      <formula>2</formula>
    </cfRule>
    <cfRule type="cellIs" dxfId="1037" priority="3" operator="equal">
      <formula>1</formula>
    </cfRule>
    <cfRule type="cellIs" dxfId="1036" priority="4" operator="equal">
      <formula>0</formula>
    </cfRule>
  </conditionalFormatting>
  <conditionalFormatting sqref="AC10:AC14">
    <cfRule type="dataBar" priority="8">
      <dataBar showValue="0">
        <cfvo type="min"/>
        <cfvo type="max"/>
        <color theme="6" tint="0.39997558519241921"/>
      </dataBar>
      <extLst>
        <ext xmlns:x14="http://schemas.microsoft.com/office/spreadsheetml/2009/9/main" uri="{B025F937-C7B1-47D3-B67F-A62EFF666E3E}">
          <x14:id>{449F14CF-D6FF-4964-900D-694529288E3E}</x14:id>
        </ext>
      </extLst>
    </cfRule>
  </conditionalFormatting>
  <conditionalFormatting sqref="AD10:AG14">
    <cfRule type="iconSet" priority="6">
      <iconSet showValue="0">
        <cfvo type="percent" val="0"/>
        <cfvo type="num" val="2"/>
        <cfvo type="num" val="3"/>
      </iconSet>
    </cfRule>
  </conditionalFormatting>
  <hyperlinks>
    <hyperlink ref="C10" location="'Adquisición 1'!A1" display="1." xr:uid="{4841E5B9-00EA-4CBB-933D-D19FDF191509}"/>
    <hyperlink ref="C11" location="'Adquisición 2'!A1" display="2." xr:uid="{6722DB81-85B6-47C6-B435-B98A0E7F26F5}"/>
    <hyperlink ref="D11" location="'Adquisición 2'!A1" display="Gestión de llegadas y stock de equipos" xr:uid="{F117457F-8804-4E5F-99C9-3EDBD68B7F2C}"/>
    <hyperlink ref="C12" location="'Adquisición 3'!A1" display="3." xr:uid="{A4498A99-E2B9-4143-9958-AE184EBDF19D}"/>
    <hyperlink ref="D12" location="'Adquisición 3'!A1" display="SLA de Proveedores" xr:uid="{6DCFB8CF-33D0-4643-89F4-4AB77B13235C}"/>
    <hyperlink ref="C13" location="'Adquisición 4'!A1" display="4." xr:uid="{FE8EF7B9-EF24-4614-8B9B-5575E02BB1D7}"/>
    <hyperlink ref="D13" location="'Adquisición 4'!A1" display="TCO" xr:uid="{8DAEDF3E-E2A0-4166-9382-BE91869730B8}"/>
    <hyperlink ref="C14" location="'Adquisición 5'!A1" display="5." xr:uid="{B2D64C42-EA6B-4FA8-9FA4-EBEF393B0152}"/>
    <hyperlink ref="D14" location="'Adquisición 5'!A1" display="Colaboración con CEPG" xr:uid="{2E362B86-4CD5-4D60-8F43-1793EA8DA89E}"/>
    <hyperlink ref="D10" location="'Adquisición 1'!A1" display="Plano de investimento" xr:uid="{48818E8B-DB3B-4212-8097-0EA7D80C0741}"/>
  </hyperlinks>
  <pageMargins left="0.511811024" right="0.511811024" top="0.78740157499999996" bottom="0.78740157499999996" header="0.31496062000000002" footer="0.31496062000000002"/>
  <drawing r:id="rId1"/>
  <extLst>
    <ext xmlns:x14="http://schemas.microsoft.com/office/spreadsheetml/2009/9/main" uri="{78C0D931-6437-407d-A8EE-F0AAD7539E65}">
      <x14:conditionalFormattings>
        <x14:conditionalFormatting xmlns:xm="http://schemas.microsoft.com/office/excel/2006/main">
          <x14:cfRule type="dataBar" id="{47BA3883-5C5D-4F04-B446-8F31136B952F}">
            <x14:dataBar minLength="0" maxLength="100">
              <x14:cfvo type="autoMin"/>
              <x14:cfvo type="autoMax"/>
              <x14:negativeFillColor rgb="FFFF0000"/>
              <x14:axisColor rgb="FF000000"/>
            </x14:dataBar>
          </x14:cfRule>
          <xm:sqref>N10:N14</xm:sqref>
        </x14:conditionalFormatting>
        <x14:conditionalFormatting xmlns:xm="http://schemas.microsoft.com/office/excel/2006/main">
          <x14:cfRule type="iconSet" priority="1" id="{7D98869C-BB64-466B-AB5D-FA44C1288ADE}">
            <x14:iconSet iconSet="3Stars" showValue="0">
              <x14:cfvo type="percent">
                <xm:f>0</xm:f>
              </x14:cfvo>
              <x14:cfvo type="num">
                <xm:f>2</xm:f>
              </x14:cfvo>
              <x14:cfvo type="num">
                <xm:f>3</xm:f>
              </x14:cfvo>
            </x14:iconSet>
          </x14:cfRule>
          <xm:sqref>S10:S14</xm:sqref>
        </x14:conditionalFormatting>
        <x14:conditionalFormatting xmlns:xm="http://schemas.microsoft.com/office/excel/2006/main">
          <x14:cfRule type="dataBar" id="{449F14CF-D6FF-4964-900D-694529288E3E}">
            <x14:dataBar minLength="0" maxLength="100">
              <x14:cfvo type="autoMin"/>
              <x14:cfvo type="autoMax"/>
              <x14:negativeFillColor rgb="FFFF0000"/>
              <x14:axisColor rgb="FF000000"/>
            </x14:dataBar>
          </x14:cfRule>
          <xm:sqref>AC10:AC14</xm:sqref>
        </x14:conditionalFormatting>
      </x14:conditionalFormattings>
    </ext>
  </extLst>
</worksheet>
</file>

<file path=xl/worksheets/sheet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3416D7B-8507-4AF1-AC12-A67AE73E163C}">
  <sheetPr codeName="Planilha16"/>
  <dimension ref="A1:AM29"/>
  <sheetViews>
    <sheetView showGridLines="0" zoomScale="50" zoomScaleNormal="50" workbookViewId="0">
      <pane xSplit="5" ySplit="9" topLeftCell="F14" activePane="bottomRight" state="frozen"/>
      <selection activeCell="O2" sqref="O2"/>
      <selection pane="topRight" activeCell="O2" sqref="O2"/>
      <selection pane="bottomLeft" activeCell="O2" sqref="O2"/>
      <selection pane="bottomRight" activeCell="D19" sqref="D19"/>
    </sheetView>
  </sheetViews>
  <sheetFormatPr defaultColWidth="0" defaultRowHeight="15" customHeight="1" zeroHeight="1" outlineLevelCol="1" x14ac:dyDescent="0.35"/>
  <cols>
    <col min="1" max="1" width="2.1796875" customWidth="1"/>
    <col min="2" max="2" width="16" customWidth="1"/>
    <col min="3" max="3" width="4" customWidth="1"/>
    <col min="4" max="4" width="43.54296875" customWidth="1"/>
    <col min="5" max="5" width="9.453125" customWidth="1"/>
    <col min="6" max="6" width="20.453125" customWidth="1"/>
    <col min="7" max="7" width="11.1796875" customWidth="1"/>
    <col min="8" max="11" width="5.81640625" customWidth="1" outlineLevel="1"/>
    <col min="12" max="12" width="20.54296875" customWidth="1"/>
    <col min="13" max="13" width="11.54296875" customWidth="1"/>
    <col min="14" max="14" width="10.81640625" customWidth="1"/>
    <col min="15" max="18" width="5.81640625" customWidth="1" outlineLevel="1"/>
    <col min="19" max="19" width="12.453125" customWidth="1" outlineLevel="1"/>
    <col min="20" max="20" width="16.81640625" customWidth="1" outlineLevel="1"/>
    <col min="21" max="21" width="6.1796875" bestFit="1" customWidth="1" outlineLevel="1"/>
    <col min="22" max="25" width="6.7265625" customWidth="1" outlineLevel="1"/>
    <col min="26" max="26" width="19.453125" customWidth="1"/>
    <col min="27" max="27" width="19.1796875" customWidth="1"/>
    <col min="28" max="28" width="12.1796875" customWidth="1"/>
    <col min="29" max="29" width="11.54296875" customWidth="1"/>
    <col min="30" max="33" width="5.81640625" customWidth="1" outlineLevel="1"/>
    <col min="34" max="34" width="9.1796875" customWidth="1"/>
    <col min="35" max="39" width="0" hidden="1" customWidth="1"/>
    <col min="40" max="16384" width="9.1796875" hidden="1"/>
  </cols>
  <sheetData>
    <row r="1" spans="1:34" ht="11.25" customHeight="1" x14ac:dyDescent="0.35">
      <c r="A1" s="13"/>
      <c r="B1" s="13"/>
      <c r="C1" s="13"/>
      <c r="D1" s="13"/>
      <c r="E1" s="13"/>
      <c r="F1" s="13"/>
      <c r="G1" s="13"/>
      <c r="H1" s="13"/>
      <c r="I1" s="13"/>
      <c r="J1" s="13"/>
      <c r="K1" s="13"/>
      <c r="L1" s="13"/>
      <c r="M1" s="13"/>
      <c r="N1" s="13"/>
      <c r="O1" s="13"/>
      <c r="P1" s="13"/>
      <c r="Q1" s="13"/>
      <c r="R1" s="13"/>
      <c r="S1" s="13"/>
      <c r="T1" s="13"/>
      <c r="U1" s="13"/>
      <c r="V1" s="13"/>
      <c r="W1" s="13"/>
      <c r="X1" s="13"/>
      <c r="Y1" s="13"/>
      <c r="Z1" s="13"/>
      <c r="AA1" s="13"/>
      <c r="AB1" s="13"/>
      <c r="AC1" s="13"/>
      <c r="AD1" s="13"/>
      <c r="AE1" s="13"/>
    </row>
    <row r="2" spans="1:34" ht="44" x14ac:dyDescent="0.5">
      <c r="B2" s="11"/>
      <c r="C2" s="11"/>
      <c r="D2" s="79" t="s">
        <v>0</v>
      </c>
      <c r="E2" s="79"/>
      <c r="F2" s="11"/>
      <c r="G2" s="11"/>
      <c r="H2" s="11"/>
      <c r="I2" s="11"/>
      <c r="J2" s="11"/>
      <c r="K2" s="11"/>
      <c r="L2" s="11"/>
      <c r="M2" s="11"/>
      <c r="N2" s="11"/>
      <c r="O2" s="11"/>
      <c r="P2" s="11"/>
      <c r="Q2" s="11"/>
      <c r="R2" s="11"/>
      <c r="S2" s="11"/>
      <c r="T2" s="11"/>
      <c r="U2" s="11"/>
      <c r="V2" s="11"/>
      <c r="W2" s="11"/>
      <c r="X2" s="11"/>
      <c r="Y2" s="11"/>
      <c r="Z2" s="11"/>
      <c r="AA2" s="11"/>
      <c r="AB2" s="11"/>
      <c r="AC2" s="11"/>
      <c r="AD2" s="11"/>
      <c r="AE2" s="11"/>
    </row>
    <row r="3" spans="1:34" ht="44" x14ac:dyDescent="0.35">
      <c r="B3" s="10"/>
      <c r="C3" s="10"/>
      <c r="D3" s="80" t="s">
        <v>1</v>
      </c>
      <c r="E3" s="80"/>
      <c r="F3" s="302" t="s">
        <v>291</v>
      </c>
      <c r="G3" s="302"/>
      <c r="H3" s="302"/>
      <c r="I3" s="302"/>
      <c r="J3" s="302"/>
      <c r="K3" s="302"/>
      <c r="L3" s="302"/>
      <c r="M3" s="302"/>
      <c r="N3" s="302"/>
      <c r="O3" s="302"/>
      <c r="P3" s="302"/>
      <c r="Q3" s="302"/>
      <c r="R3" s="302"/>
      <c r="S3" s="302"/>
      <c r="T3" s="302"/>
      <c r="U3" s="302"/>
      <c r="V3" s="302"/>
      <c r="W3" s="302"/>
      <c r="X3" s="302"/>
      <c r="Y3" s="302"/>
      <c r="Z3" s="302"/>
      <c r="AA3" s="302"/>
      <c r="AB3" s="302"/>
      <c r="AC3" s="302"/>
      <c r="AD3" s="302"/>
      <c r="AE3" s="302"/>
    </row>
    <row r="4" spans="1:34" ht="7.5" customHeight="1" x14ac:dyDescent="0.35"/>
    <row r="5" spans="1:34" ht="19.5" customHeight="1" x14ac:dyDescent="0.35">
      <c r="A5" s="1"/>
      <c r="B5" s="284" t="s">
        <v>269</v>
      </c>
      <c r="C5" s="284"/>
      <c r="D5" s="284"/>
      <c r="E5" s="1"/>
      <c r="F5" s="284" t="s">
        <v>9</v>
      </c>
      <c r="G5" s="284"/>
      <c r="H5" s="284"/>
      <c r="I5" s="284"/>
      <c r="J5" s="284"/>
      <c r="K5" s="1"/>
      <c r="L5" s="284" t="s">
        <v>10</v>
      </c>
      <c r="M5" s="284"/>
      <c r="N5" s="130"/>
      <c r="O5" s="130"/>
      <c r="P5" s="130"/>
      <c r="Q5" s="130"/>
      <c r="R5" s="130"/>
      <c r="S5" s="1"/>
      <c r="T5" s="1"/>
      <c r="U5" s="1"/>
      <c r="V5" s="1"/>
      <c r="W5" s="1"/>
      <c r="X5" s="1"/>
      <c r="Y5" s="1"/>
      <c r="Z5" s="284" t="s">
        <v>11</v>
      </c>
      <c r="AA5" s="284"/>
      <c r="AB5" s="130"/>
      <c r="AC5" s="130"/>
      <c r="AD5" s="130"/>
      <c r="AE5" s="130"/>
      <c r="AF5" s="130"/>
      <c r="AG5" s="1"/>
      <c r="AH5" s="1"/>
    </row>
    <row r="6" spans="1:34" ht="11.25" customHeight="1" x14ac:dyDescent="0.35">
      <c r="U6" s="90">
        <v>6</v>
      </c>
      <c r="V6" s="90">
        <v>7</v>
      </c>
      <c r="W6" s="90">
        <v>8</v>
      </c>
      <c r="X6" s="90">
        <v>9</v>
      </c>
      <c r="Y6" s="90">
        <v>10</v>
      </c>
    </row>
    <row r="7" spans="1:34" ht="22.5" customHeight="1" x14ac:dyDescent="0.35">
      <c r="A7" s="1"/>
      <c r="B7" s="241" t="s">
        <v>13</v>
      </c>
      <c r="C7" s="241" t="s">
        <v>14</v>
      </c>
      <c r="D7" s="241" t="s">
        <v>15</v>
      </c>
      <c r="E7" s="241" t="s">
        <v>16</v>
      </c>
      <c r="F7" s="242" t="s">
        <v>17</v>
      </c>
      <c r="G7" s="242" t="s">
        <v>18</v>
      </c>
      <c r="H7" s="243" t="s">
        <v>19</v>
      </c>
      <c r="I7" s="243" t="s">
        <v>20</v>
      </c>
      <c r="J7" s="243" t="s">
        <v>21</v>
      </c>
      <c r="K7" s="243" t="s">
        <v>22</v>
      </c>
      <c r="L7" s="240" t="s">
        <v>270</v>
      </c>
      <c r="M7" s="240" t="s">
        <v>271</v>
      </c>
      <c r="N7" s="240" t="s">
        <v>272</v>
      </c>
      <c r="O7" s="245" t="s">
        <v>19</v>
      </c>
      <c r="P7" s="245" t="s">
        <v>20</v>
      </c>
      <c r="Q7" s="245" t="s">
        <v>21</v>
      </c>
      <c r="R7" s="245" t="s">
        <v>22</v>
      </c>
      <c r="S7" s="246" t="s">
        <v>26</v>
      </c>
      <c r="T7" s="246" t="s">
        <v>27</v>
      </c>
      <c r="U7" s="244" t="s">
        <v>28</v>
      </c>
      <c r="V7" s="244" t="s">
        <v>29</v>
      </c>
      <c r="W7" s="244" t="s">
        <v>30</v>
      </c>
      <c r="X7" s="244" t="s">
        <v>273</v>
      </c>
      <c r="Y7" s="244" t="s">
        <v>274</v>
      </c>
      <c r="Z7" s="259" t="s">
        <v>33</v>
      </c>
      <c r="AA7" s="259" t="s">
        <v>34</v>
      </c>
      <c r="AB7" s="259" t="s">
        <v>276</v>
      </c>
      <c r="AC7" s="259" t="s">
        <v>277</v>
      </c>
      <c r="AD7" s="247" t="s">
        <v>19</v>
      </c>
      <c r="AE7" s="247" t="s">
        <v>20</v>
      </c>
      <c r="AF7" s="247" t="s">
        <v>21</v>
      </c>
      <c r="AG7" s="247" t="s">
        <v>22</v>
      </c>
      <c r="AH7" s="1"/>
    </row>
    <row r="8" spans="1:34" ht="15" customHeight="1" x14ac:dyDescent="0.35">
      <c r="A8" s="1"/>
      <c r="B8" s="241"/>
      <c r="C8" s="241"/>
      <c r="D8" s="241"/>
      <c r="E8" s="241"/>
      <c r="F8" s="242"/>
      <c r="G8" s="242"/>
      <c r="H8" s="243"/>
      <c r="I8" s="243"/>
      <c r="J8" s="243"/>
      <c r="K8" s="243"/>
      <c r="L8" s="240"/>
      <c r="M8" s="240"/>
      <c r="N8" s="240"/>
      <c r="O8" s="245"/>
      <c r="P8" s="245"/>
      <c r="Q8" s="245"/>
      <c r="R8" s="245"/>
      <c r="S8" s="246"/>
      <c r="T8" s="246"/>
      <c r="U8" s="244"/>
      <c r="V8" s="244"/>
      <c r="W8" s="244"/>
      <c r="X8" s="244"/>
      <c r="Y8" s="244"/>
      <c r="Z8" s="259"/>
      <c r="AA8" s="259"/>
      <c r="AB8" s="259"/>
      <c r="AC8" s="259"/>
      <c r="AD8" s="247"/>
      <c r="AE8" s="247"/>
      <c r="AF8" s="247"/>
      <c r="AG8" s="247"/>
      <c r="AH8" s="1"/>
    </row>
    <row r="9" spans="1:34" ht="15" customHeight="1" x14ac:dyDescent="0.35">
      <c r="A9" s="1"/>
      <c r="B9" s="131" t="s">
        <v>37</v>
      </c>
      <c r="C9" s="131" t="s">
        <v>14</v>
      </c>
      <c r="D9" s="131" t="s">
        <v>278</v>
      </c>
      <c r="E9" s="131" t="s">
        <v>16</v>
      </c>
      <c r="F9" s="132" t="s">
        <v>279</v>
      </c>
      <c r="G9" s="132" t="s">
        <v>38</v>
      </c>
      <c r="H9" s="133" t="s">
        <v>19</v>
      </c>
      <c r="I9" s="133" t="s">
        <v>20</v>
      </c>
      <c r="J9" s="133" t="s">
        <v>21</v>
      </c>
      <c r="K9" s="133" t="s">
        <v>22</v>
      </c>
      <c r="L9" s="134" t="s">
        <v>280</v>
      </c>
      <c r="M9" s="134" t="s">
        <v>39</v>
      </c>
      <c r="N9" s="134" t="s">
        <v>40</v>
      </c>
      <c r="O9" s="150" t="s">
        <v>19</v>
      </c>
      <c r="P9" s="150" t="s">
        <v>20</v>
      </c>
      <c r="Q9" s="150" t="s">
        <v>21</v>
      </c>
      <c r="R9" s="150" t="s">
        <v>22</v>
      </c>
      <c r="S9" s="151" t="s">
        <v>26</v>
      </c>
      <c r="T9" s="151" t="s">
        <v>281</v>
      </c>
      <c r="U9" s="152" t="s">
        <v>28</v>
      </c>
      <c r="V9" s="152" t="s">
        <v>29</v>
      </c>
      <c r="W9" s="152" t="s">
        <v>30</v>
      </c>
      <c r="X9" s="152" t="s">
        <v>31</v>
      </c>
      <c r="Y9" s="152" t="s">
        <v>32</v>
      </c>
      <c r="Z9" s="135" t="s">
        <v>33</v>
      </c>
      <c r="AA9" s="135" t="s">
        <v>282</v>
      </c>
      <c r="AB9" s="135" t="s">
        <v>283</v>
      </c>
      <c r="AC9" s="135" t="s">
        <v>284</v>
      </c>
      <c r="AD9" s="136" t="s">
        <v>19</v>
      </c>
      <c r="AE9" s="136" t="s">
        <v>20</v>
      </c>
      <c r="AF9" s="136" t="s">
        <v>21</v>
      </c>
      <c r="AG9" s="136" t="s">
        <v>22</v>
      </c>
      <c r="AH9" s="1"/>
    </row>
    <row r="10" spans="1:34" ht="47.25" customHeight="1" x14ac:dyDescent="0.35">
      <c r="B10" s="114" t="s">
        <v>89</v>
      </c>
      <c r="C10" s="99" t="s">
        <v>43</v>
      </c>
      <c r="D10" s="72" t="s">
        <v>90</v>
      </c>
      <c r="E10" s="71">
        <v>1.4999999999999999E-2</v>
      </c>
      <c r="F10" s="75" t="str">
        <f>'Control 1'!$D$7</f>
        <v>Mais que Cumpre</v>
      </c>
      <c r="G10" s="87">
        <f>IF($F10="Não cumpre",0,IF($F10="Parcial",$E10*0.4,IF($F10="Cumpre",$E10*0.7,IF($F10="Mais que Cumpre",$E10*0.85,IF($F10="Melhor Prática",E10,0)))))</f>
        <v>1.2749999999999999E-2</v>
      </c>
      <c r="H10" s="102">
        <f>'Control 1'!$F$7</f>
        <v>3</v>
      </c>
      <c r="I10" s="102">
        <f>'Control 1'!$G$7</f>
        <v>3</v>
      </c>
      <c r="J10" s="102">
        <f>'Control 1'!$H$7</f>
        <v>3</v>
      </c>
      <c r="K10" s="102" t="str">
        <f>'Control 1'!$I$7</f>
        <v/>
      </c>
      <c r="L10" s="75" t="str">
        <f>IF('Control 1'!$D$10="","",'Control 1'!$D$10)</f>
        <v>Melhor Prática</v>
      </c>
      <c r="M10" s="76">
        <f t="shared" ref="M10:M22" si="0">IF($L10="Não cumpre",0,IF($L10="Parcial",$E10*0.4,IF($L10="Cumpre",$E10*0.7,IF($L10="Mais que Cumpre",$E10*0.85,IF($L10="Melhor Prática",E10,0)))))</f>
        <v>1.4999999999999999E-2</v>
      </c>
      <c r="N10" s="77">
        <f>IFERROR(G10/M10,"")</f>
        <v>0.85</v>
      </c>
      <c r="O10" s="102" t="str">
        <f>'Control 1'!$F$10</f>
        <v>-</v>
      </c>
      <c r="P10" s="102" t="str">
        <f>'Control 1'!$G$10</f>
        <v>-</v>
      </c>
      <c r="Q10" s="102" t="str">
        <f>'Control 1'!$H$10</f>
        <v>D</v>
      </c>
      <c r="R10" s="102" t="str">
        <f>'Control 1'!$I$10</f>
        <v>D</v>
      </c>
      <c r="S10" s="128">
        <f>IF('Control 1'!$M$10="","",'Control 1'!$M$10)</f>
        <v>3</v>
      </c>
      <c r="T10" s="103" t="str">
        <f>IF('Control 1'!$O$10="","",'Control 1'!$O$10)</f>
        <v>Alta</v>
      </c>
      <c r="U10" s="94">
        <f>IF('Control 1'!$Q$9&lt;=Estratégia!$U$6,0.5,0)+IF('Control 1'!$S$9&gt;=Control!$U$6,0.5,0)</f>
        <v>0.5</v>
      </c>
      <c r="V10" s="93">
        <f>IF('Control 1'!$Q$9&lt;=Estratégia!$V$6,0.5,0)+IF('Control 1'!$S$9&gt;=Estratégia!$V$6,0.5,0)</f>
        <v>0.5</v>
      </c>
      <c r="W10" s="93">
        <f>IF('Control 1'!$Q$9&lt;=Estratégia!$W$6,0.5,0)+IF('Control 1'!$S$9&gt;=Estratégia!$W$6,0.5,0)</f>
        <v>0.5</v>
      </c>
      <c r="X10" s="93">
        <f>IF('Control 1'!$Q$9&lt;=Estratégia!$X$6,0.5,0)+IF('Control 1'!$S$9&gt;=Estratégia!$X$6,0.5,0)</f>
        <v>0.5</v>
      </c>
      <c r="Y10" s="93">
        <f>IF('Control 1'!$Q$9&lt;=Estratégia!$Y$6,0.5,0)+IF('Control 1'!$S$9&gt;=Estratégia!$Y$6,0.5,0)</f>
        <v>0.5</v>
      </c>
      <c r="Z10" s="78" t="str">
        <f>'Control 1'!$D$15</f>
        <v>No Prazo</v>
      </c>
      <c r="AA10" s="75" t="str">
        <f>IF('Control 1'!$D$12="","",'Control 1'!$D$12)</f>
        <v>Mais que Cumpre</v>
      </c>
      <c r="AB10" s="76">
        <f t="shared" ref="AB10:AB22" si="1">IF($AA10="Não cumpre",0,IF($AA10="Parcial",$E10*0.4,IF($AA10="Cumpre",$E10*0.7,IF($AA10="Mais que Cumpre",$E10*0.85,IF($AA10="Melhor Prática",E10,0)))))</f>
        <v>1.2749999999999999E-2</v>
      </c>
      <c r="AC10" s="77">
        <f>IFERROR(AB10/M10,"")</f>
        <v>0.85</v>
      </c>
      <c r="AD10" s="102">
        <f>'Control 1'!$F$12</f>
        <v>3</v>
      </c>
      <c r="AE10" s="102">
        <f>'Control 1'!$G$12</f>
        <v>3</v>
      </c>
      <c r="AF10" s="102">
        <f>'Control 1'!$H$12</f>
        <v>3</v>
      </c>
      <c r="AG10" s="102" t="str">
        <f>'Control 1'!$I$12</f>
        <v/>
      </c>
    </row>
    <row r="11" spans="1:34" ht="45.75" customHeight="1" x14ac:dyDescent="0.35">
      <c r="B11" s="114" t="s">
        <v>89</v>
      </c>
      <c r="C11" s="99" t="s">
        <v>45</v>
      </c>
      <c r="D11" s="70" t="s">
        <v>91</v>
      </c>
      <c r="E11" s="73">
        <v>1.4999999999999999E-2</v>
      </c>
      <c r="F11" s="75" t="str">
        <f>'Control 2'!$D$7</f>
        <v>Mais que Cumpre</v>
      </c>
      <c r="G11" s="87">
        <f t="shared" ref="G11:G22" si="2">IF($F11="Não cumpre",0,IF($F11="Parcial",$E11*0.4,IF($F11="Cumpre",$E11*0.7,IF($F11="Mais que Cumpre",$E11*0.85,IF($F11="Melhor Prática",E11,0)))))</f>
        <v>1.2749999999999999E-2</v>
      </c>
      <c r="H11" s="102">
        <f>'Control 2'!$F$7</f>
        <v>3</v>
      </c>
      <c r="I11" s="102">
        <f>'Control 2'!$G$7</f>
        <v>3</v>
      </c>
      <c r="J11" s="102">
        <f>'Control 2'!$H$7</f>
        <v>3</v>
      </c>
      <c r="K11" s="102" t="str">
        <f>'Control 2'!$I$7</f>
        <v/>
      </c>
      <c r="L11" s="75" t="str">
        <f>IF('Control 2'!$D$10="","",'Control 2'!$D$10)</f>
        <v>Mais que Cumpre</v>
      </c>
      <c r="M11" s="76">
        <f t="shared" si="0"/>
        <v>1.2749999999999999E-2</v>
      </c>
      <c r="N11" s="77">
        <f t="shared" ref="N11:N22" si="3">IFERROR(G11/M11,"")</f>
        <v>1</v>
      </c>
      <c r="O11" s="102" t="str">
        <f>'Control 2'!$F$10</f>
        <v>-</v>
      </c>
      <c r="P11" s="102" t="str">
        <f>'Control 2'!$G$10</f>
        <v>-</v>
      </c>
      <c r="Q11" s="102" t="str">
        <f>'Control 2'!$H$10</f>
        <v>-</v>
      </c>
      <c r="R11" s="102" t="str">
        <f>'Control 2'!$I$10</f>
        <v>-</v>
      </c>
      <c r="S11" s="129">
        <f>IF('Control 2'!$M$10="","",'Control 2'!$M$10)</f>
        <v>1</v>
      </c>
      <c r="T11" s="103" t="str">
        <f>IF('Control 2'!$O$10="","",'Control 2'!$O$10)</f>
        <v>Não Planificado</v>
      </c>
      <c r="U11" s="94">
        <f>IF('Control 2'!$Q$9&lt;=Estratégia!$U$6,0.5,0)+IF('Control 2'!$S$9&gt;=Control!$U$6,0.5,0)</f>
        <v>0.5</v>
      </c>
      <c r="V11" s="93">
        <f>IF('Control 2'!$Q$9&lt;=Estratégia!$V$6,0.5,0)+IF('Control 2'!$S$9&gt;=Estratégia!$V$6,0.5,0)</f>
        <v>0.5</v>
      </c>
      <c r="W11" s="93">
        <f>IF('Control 2'!$Q$9&lt;=Estratégia!$W$6,0.5,0)+IF('Control 2'!$S$9&gt;=Estratégia!$W$6,0.5,0)</f>
        <v>0.5</v>
      </c>
      <c r="X11" s="93">
        <f>IF('Control 2'!$Q$9&lt;=Estratégia!$X$6,0.5,0)+IF('Control 2'!$S$9&gt;=Estratégia!$X$6,0.5,0)</f>
        <v>0.5</v>
      </c>
      <c r="Y11" s="93">
        <f>IF('Control 2'!$Q$9&lt;=Estratégia!$Y$6,0.5,0)+IF('Control 2'!$S$9&gt;=Estratégia!$Y$6,0.5,0)</f>
        <v>0.5</v>
      </c>
      <c r="Z11" s="78" t="str">
        <f>'Control 2'!$D$15</f>
        <v>No Prazo</v>
      </c>
      <c r="AA11" s="75" t="str">
        <f>IF('Control 2'!$D$12="","",'Control 2'!$D$12)</f>
        <v/>
      </c>
      <c r="AB11" s="76">
        <f t="shared" si="1"/>
        <v>0</v>
      </c>
      <c r="AC11" s="77">
        <f t="shared" ref="AC11:AC22" si="4">IFERROR(AB11/M11,"")</f>
        <v>0</v>
      </c>
      <c r="AD11" s="102" t="str">
        <f>'Control 2'!$F$12</f>
        <v/>
      </c>
      <c r="AE11" s="102" t="str">
        <f>'Control 2'!$G$12</f>
        <v/>
      </c>
      <c r="AF11" s="102" t="str">
        <f>'Control 2'!$H$12</f>
        <v/>
      </c>
      <c r="AG11" s="102" t="str">
        <f>'Control 2'!$I$12</f>
        <v/>
      </c>
    </row>
    <row r="12" spans="1:34" ht="45.75" customHeight="1" x14ac:dyDescent="0.35">
      <c r="B12" s="114" t="s">
        <v>89</v>
      </c>
      <c r="C12" s="99" t="s">
        <v>47</v>
      </c>
      <c r="D12" s="72" t="s">
        <v>92</v>
      </c>
      <c r="E12" s="71">
        <v>5.0000000000000001E-3</v>
      </c>
      <c r="F12" s="75" t="str">
        <f>'Control 3'!$D$7</f>
        <v>Cumpre</v>
      </c>
      <c r="G12" s="87">
        <f t="shared" si="2"/>
        <v>3.4999999999999996E-3</v>
      </c>
      <c r="H12" s="102">
        <f>'Control 3'!$F$7</f>
        <v>3</v>
      </c>
      <c r="I12" s="102">
        <f>'Control 3'!$G$7</f>
        <v>3</v>
      </c>
      <c r="J12" s="102">
        <f>'Control 3'!$H$7</f>
        <v>2</v>
      </c>
      <c r="K12" s="102">
        <f>'Control 3'!$I$7</f>
        <v>2</v>
      </c>
      <c r="L12" s="75" t="str">
        <f>IF('Control 3'!$D$10="","",'Control 3'!$D$10)</f>
        <v>Melhor Prática</v>
      </c>
      <c r="M12" s="76">
        <f t="shared" si="0"/>
        <v>5.0000000000000001E-3</v>
      </c>
      <c r="N12" s="77">
        <f t="shared" si="3"/>
        <v>0.7</v>
      </c>
      <c r="O12" s="102" t="str">
        <f>'Control 3'!$F$10</f>
        <v>-</v>
      </c>
      <c r="P12" s="102" t="str">
        <f>'Control 3'!$G$10</f>
        <v>-</v>
      </c>
      <c r="Q12" s="102" t="str">
        <f>'Control 3'!$H$10</f>
        <v>-</v>
      </c>
      <c r="R12" s="102" t="str">
        <f>'Control 3'!$I$10</f>
        <v>-</v>
      </c>
      <c r="S12" s="129">
        <f>IF('Control 3'!$M$10="","",'Control 3'!$M$10)</f>
        <v>3</v>
      </c>
      <c r="T12" s="103" t="str">
        <f>IF('Control 3'!$O$10="","",'Control 3'!$O$10)</f>
        <v>Baixa</v>
      </c>
      <c r="U12" s="94">
        <f>IF('Control 3'!$Q$9&lt;=Estratégia!$U$6,0.5,0)+IF('Control 3'!$S$9&gt;=Control!$U$6,0.5,0)</f>
        <v>0.5</v>
      </c>
      <c r="V12" s="93">
        <f>IF('Control 3'!$Q$9&lt;=Estratégia!$V$6,0.5,0)+IF('Control 3'!$S$9&gt;=Estratégia!$V$6,0.5,0)</f>
        <v>0.5</v>
      </c>
      <c r="W12" s="93">
        <f>IF('Control 3'!$Q$9&lt;=Estratégia!$W$6,0.5,0)+IF('Control 3'!$S$9&gt;=Estratégia!$W$6,0.5,0)</f>
        <v>0.5</v>
      </c>
      <c r="X12" s="93">
        <f>IF('Control 3'!$Q$9&lt;=Estratégia!$X$6,0.5,0)+IF('Control 3'!$S$9&gt;=Estratégia!$X$6,0.5,0)</f>
        <v>0</v>
      </c>
      <c r="Y12" s="93">
        <f>IF('Control 3'!$Q$9&lt;=Estratégia!$Y$6,0.5,0)+IF('Control 3'!$S$9&gt;=Estratégia!$Y$6,0.5,0)</f>
        <v>0</v>
      </c>
      <c r="Z12" s="78" t="str">
        <f>'Control 3'!$D$15</f>
        <v>Atrasado</v>
      </c>
      <c r="AA12" s="75" t="str">
        <f>IF('Control 3'!$D$12="","",'Control 3'!$D$12)</f>
        <v>Melhor Prática</v>
      </c>
      <c r="AB12" s="76">
        <f t="shared" si="1"/>
        <v>5.0000000000000001E-3</v>
      </c>
      <c r="AC12" s="77">
        <f t="shared" si="4"/>
        <v>1</v>
      </c>
      <c r="AD12" s="102">
        <f>'Control 3'!$F$12</f>
        <v>3</v>
      </c>
      <c r="AE12" s="102">
        <f>'Control 3'!$G$12</f>
        <v>3</v>
      </c>
      <c r="AF12" s="102">
        <f>'Control 3'!$H$12</f>
        <v>3</v>
      </c>
      <c r="AG12" s="102">
        <f>'Control 3'!$I$12</f>
        <v>3</v>
      </c>
    </row>
    <row r="13" spans="1:34" ht="45.75" customHeight="1" x14ac:dyDescent="0.35">
      <c r="B13" s="114" t="s">
        <v>89</v>
      </c>
      <c r="C13" s="99" t="s">
        <v>49</v>
      </c>
      <c r="D13" s="70" t="s">
        <v>93</v>
      </c>
      <c r="E13" s="73">
        <v>1.4999999999999999E-2</v>
      </c>
      <c r="F13" s="75" t="str">
        <f>'Control 4'!$D$7</f>
        <v>Cumpre</v>
      </c>
      <c r="G13" s="87">
        <f t="shared" si="2"/>
        <v>1.0499999999999999E-2</v>
      </c>
      <c r="H13" s="102">
        <f>'Control 4'!$F$7</f>
        <v>3</v>
      </c>
      <c r="I13" s="102">
        <f>'Control 4'!$G$7</f>
        <v>3</v>
      </c>
      <c r="J13" s="102">
        <f>'Control 4'!$H$7</f>
        <v>2</v>
      </c>
      <c r="K13" s="102">
        <f>'Control 4'!$I$7</f>
        <v>3</v>
      </c>
      <c r="L13" s="75" t="str">
        <f>IF('Control 4'!$D$10="","",'Control 4'!$D$10)</f>
        <v>Melhor Prática</v>
      </c>
      <c r="M13" s="76">
        <f t="shared" si="0"/>
        <v>1.4999999999999999E-2</v>
      </c>
      <c r="N13" s="77">
        <f t="shared" si="3"/>
        <v>0.7</v>
      </c>
      <c r="O13" s="102" t="str">
        <f>'Control 4'!$F$10</f>
        <v>-</v>
      </c>
      <c r="P13" s="102" t="str">
        <f>'Control 4'!$G$10</f>
        <v>-</v>
      </c>
      <c r="Q13" s="102" t="str">
        <f>'Control 4'!$H$10</f>
        <v>-</v>
      </c>
      <c r="R13" s="102" t="str">
        <f>'Control 4'!$I$10</f>
        <v>-</v>
      </c>
      <c r="S13" s="129">
        <f>IF('Control 4'!$M$10="","",'Control 4'!$M$10)</f>
        <v>3</v>
      </c>
      <c r="T13" s="103" t="str">
        <f>IF('Control 4'!$O$10="","",'Control 4'!$O$10)</f>
        <v>Alta</v>
      </c>
      <c r="U13" s="94">
        <f>IF('Control 4'!$Q$9&lt;=Estratégia!$U$6,0.5,0)+IF('Control 4'!$S$9&gt;=Control!$U$6,0.5,0)</f>
        <v>0.5</v>
      </c>
      <c r="V13" s="93">
        <f>IF('Control 4'!$Q$9&lt;=Estratégia!$V$6,0.5,0)+IF('Control 4'!$S$9&gt;=Estratégia!$V$6,0.5,0)</f>
        <v>0.5</v>
      </c>
      <c r="W13" s="93">
        <f>IF('Control 4'!$Q$9&lt;=Estratégia!$W$6,0.5,0)+IF('Control 4'!$S$9&gt;=Estratégia!$W$6,0.5,0)</f>
        <v>0.5</v>
      </c>
      <c r="X13" s="93">
        <f>IF('Control 4'!$Q$9&lt;=Estratégia!$X$6,0.5,0)+IF('Control 4'!$S$9&gt;=Estratégia!$X$6,0.5,0)</f>
        <v>0</v>
      </c>
      <c r="Y13" s="93">
        <f>IF('Control 4'!$Q$9&lt;=Estratégia!$Y$6,0.5,0)+IF('Control 4'!$S$9&gt;=Estratégia!$Y$6,0.5,0)</f>
        <v>0</v>
      </c>
      <c r="Z13" s="78" t="str">
        <f>'Control 4'!$D$15</f>
        <v>Atrasado</v>
      </c>
      <c r="AA13" s="75" t="str">
        <f>IF('Control 4'!$D$12="","",'Control 4'!$D$12)</f>
        <v>Melhor Prática</v>
      </c>
      <c r="AB13" s="76">
        <f t="shared" si="1"/>
        <v>1.4999999999999999E-2</v>
      </c>
      <c r="AC13" s="77">
        <f t="shared" si="4"/>
        <v>1</v>
      </c>
      <c r="AD13" s="102">
        <f>'Control 4'!$F$12</f>
        <v>3</v>
      </c>
      <c r="AE13" s="102">
        <f>'Control 4'!$G$12</f>
        <v>3</v>
      </c>
      <c r="AF13" s="102">
        <f>'Control 4'!$H$12</f>
        <v>3</v>
      </c>
      <c r="AG13" s="102">
        <f>'Control 4'!$I$12</f>
        <v>3</v>
      </c>
    </row>
    <row r="14" spans="1:34" ht="45.75" customHeight="1" x14ac:dyDescent="0.35">
      <c r="B14" s="114" t="s">
        <v>83</v>
      </c>
      <c r="C14" s="99" t="s">
        <v>52</v>
      </c>
      <c r="D14" s="72" t="s">
        <v>95</v>
      </c>
      <c r="E14" s="71">
        <v>0.02</v>
      </c>
      <c r="F14" s="75" t="str">
        <f>'Control 5'!$D$7</f>
        <v>Não cumpre</v>
      </c>
      <c r="G14" s="87">
        <f t="shared" si="2"/>
        <v>0</v>
      </c>
      <c r="H14" s="102">
        <f>'Control 5'!$F$7</f>
        <v>2</v>
      </c>
      <c r="I14" s="102">
        <f>'Control 5'!$G$7</f>
        <v>3</v>
      </c>
      <c r="J14" s="102" t="str">
        <f>'Control 5'!$H$7</f>
        <v/>
      </c>
      <c r="K14" s="102" t="str">
        <f>'Control 5'!$I$7</f>
        <v/>
      </c>
      <c r="L14" s="75" t="str">
        <f>IF('Control 5'!$D$10="","",'Control 5'!$D$10)</f>
        <v>Mais que Cumpre</v>
      </c>
      <c r="M14" s="76">
        <f t="shared" si="0"/>
        <v>1.7000000000000001E-2</v>
      </c>
      <c r="N14" s="77">
        <f t="shared" si="3"/>
        <v>0</v>
      </c>
      <c r="O14" s="102" t="str">
        <f>'Control 5'!$F$10</f>
        <v>-</v>
      </c>
      <c r="P14" s="102" t="str">
        <f>'Control 5'!$G$10</f>
        <v>D</v>
      </c>
      <c r="Q14" s="102" t="str">
        <f>'Control 5'!$H$10</f>
        <v>D</v>
      </c>
      <c r="R14" s="102" t="str">
        <f>'Control 5'!$I$10</f>
        <v>D</v>
      </c>
      <c r="S14" s="129">
        <f>IF('Control 5'!$M$10="","",'Control 5'!$M$10)</f>
        <v>2</v>
      </c>
      <c r="T14" s="103" t="str">
        <f>IF('Control 5'!$O$10="","",'Control 5'!$O$10)</f>
        <v>Alta</v>
      </c>
      <c r="U14" s="94">
        <f>IF('Control 5'!$Q$9&lt;=Estratégia!$U$6,0.5,0)+IF('Control 5'!$S$9&gt;=Control!$U$6,0.5,0)</f>
        <v>0.5</v>
      </c>
      <c r="V14" s="93">
        <f>IF('Control 5'!$Q$9&lt;=Estratégia!$V$6,0.5,0)+IF('Control 5'!$S$9&gt;=Estratégia!$V$6,0.5,0)</f>
        <v>0.5</v>
      </c>
      <c r="W14" s="93">
        <f>IF('Control 5'!$Q$9&lt;=Estratégia!$W$6,0.5,0)+IF('Control 5'!$S$9&gt;=Estratégia!$W$6,0.5,0)</f>
        <v>0.5</v>
      </c>
      <c r="X14" s="93">
        <f>IF('Control 5'!$Q$9&lt;=Estratégia!$X$6,0.5,0)+IF('Control 5'!$S$9&gt;=Estratégia!$X$6,0.5,0)</f>
        <v>0.5</v>
      </c>
      <c r="Y14" s="93">
        <f>IF('Control 5'!$Q$9&lt;=Estratégia!$Y$6,0.5,0)+IF('Control 5'!$S$9&gt;=Estratégia!$Y$6,0.5,0)</f>
        <v>0.5</v>
      </c>
      <c r="Z14" s="78" t="str">
        <f>'Control 5'!$D$15</f>
        <v>No Prazo</v>
      </c>
      <c r="AA14" s="75" t="str">
        <f>IF('Control 5'!$D$12="","",'Control 5'!$D$12)</f>
        <v>Melhor Prática</v>
      </c>
      <c r="AB14" s="76">
        <f t="shared" si="1"/>
        <v>0.02</v>
      </c>
      <c r="AC14" s="77">
        <f t="shared" si="4"/>
        <v>1.1764705882352942</v>
      </c>
      <c r="AD14" s="102">
        <f>'Control 5'!$F$12</f>
        <v>3</v>
      </c>
      <c r="AE14" s="102">
        <f>'Control 5'!$G$12</f>
        <v>3</v>
      </c>
      <c r="AF14" s="102">
        <f>'Control 5'!$H$12</f>
        <v>3</v>
      </c>
      <c r="AG14" s="102">
        <f>'Control 5'!$I$12</f>
        <v>3</v>
      </c>
    </row>
    <row r="15" spans="1:34" ht="45.75" customHeight="1" x14ac:dyDescent="0.35">
      <c r="B15" s="114" t="s">
        <v>96</v>
      </c>
      <c r="C15" s="99" t="s">
        <v>54</v>
      </c>
      <c r="D15" s="70" t="s">
        <v>97</v>
      </c>
      <c r="E15" s="73">
        <v>0.01</v>
      </c>
      <c r="F15" s="75" t="str">
        <f>'Control 6'!$D$7</f>
        <v>Cumpre</v>
      </c>
      <c r="G15" s="87">
        <f t="shared" si="2"/>
        <v>6.9999999999999993E-3</v>
      </c>
      <c r="H15" s="102">
        <f>'Control 6'!$F$7</f>
        <v>3</v>
      </c>
      <c r="I15" s="102">
        <f>'Control 6'!$G$7</f>
        <v>3</v>
      </c>
      <c r="J15" s="102" t="str">
        <f>'Control 6'!$H$7</f>
        <v/>
      </c>
      <c r="K15" s="102">
        <f>'Control 6'!$I$7</f>
        <v>2</v>
      </c>
      <c r="L15" s="75" t="str">
        <f>IF('Control 6'!$D$10="","",'Control 6'!$D$10)</f>
        <v>Melhor Prática</v>
      </c>
      <c r="M15" s="76">
        <f t="shared" si="0"/>
        <v>0.01</v>
      </c>
      <c r="N15" s="77">
        <f t="shared" si="3"/>
        <v>0.7</v>
      </c>
      <c r="O15" s="102" t="str">
        <f>'Control 6'!$F$10</f>
        <v>-</v>
      </c>
      <c r="P15" s="102" t="str">
        <f>'Control 6'!$G$10</f>
        <v>D</v>
      </c>
      <c r="Q15" s="102" t="str">
        <f>'Control 6'!$H$10</f>
        <v>D</v>
      </c>
      <c r="R15" s="102" t="str">
        <f>'Control 6'!$I$10</f>
        <v>-</v>
      </c>
      <c r="S15" s="129">
        <f>IF('Control 6'!$M$10="","",'Control 6'!$M$10)</f>
        <v>2</v>
      </c>
      <c r="T15" s="103" t="str">
        <f>IF('Control 6'!$O$10="","",'Control 6'!$O$10)</f>
        <v>Baixa</v>
      </c>
      <c r="U15" s="94">
        <f>IF('Control 6'!$Q$9&lt;=Estratégia!$U$6,0.5,0)+IF('Control 6'!$S$9&gt;=Control!$U$6,0.5,0)</f>
        <v>0.5</v>
      </c>
      <c r="V15" s="93">
        <f>IF('Control 6'!$Q$9&lt;=Estratégia!$V$6,0.5,0)+IF('Control 6'!$S$9&gt;=Estratégia!$V$6,0.5,0)</f>
        <v>0.5</v>
      </c>
      <c r="W15" s="93">
        <f>IF('Control 6'!$Q$9&lt;=Estratégia!$W$6,0.5,0)+IF('Control 6'!$S$9&gt;=Estratégia!$W$6,0.5,0)</f>
        <v>1</v>
      </c>
      <c r="X15" s="93">
        <f>IF('Control 6'!$Q$9&lt;=Estratégia!$X$6,0.5,0)+IF('Control 6'!$S$9&gt;=Estratégia!$X$6,0.5,0)</f>
        <v>1</v>
      </c>
      <c r="Y15" s="93">
        <f>IF('Control 6'!$Q$9&lt;=Estratégia!$Y$6,0.5,0)+IF('Control 6'!$S$9&gt;=Estratégia!$Y$6,0.5,0)</f>
        <v>1</v>
      </c>
      <c r="Z15" s="78" t="str">
        <f>'Control 6'!$D$15</f>
        <v>No Prazo</v>
      </c>
      <c r="AA15" s="75" t="str">
        <f>IF('Control 6'!$D$12="","",'Control 6'!$D$12)</f>
        <v>Cumpre</v>
      </c>
      <c r="AB15" s="76">
        <f t="shared" si="1"/>
        <v>6.9999999999999993E-3</v>
      </c>
      <c r="AC15" s="77">
        <f t="shared" si="4"/>
        <v>0.7</v>
      </c>
      <c r="AD15" s="102">
        <f>'Control 6'!$F$12</f>
        <v>3</v>
      </c>
      <c r="AE15" s="102">
        <f>'Control 6'!$G$12</f>
        <v>3</v>
      </c>
      <c r="AF15" s="102" t="str">
        <f>'Control 6'!$H$12</f>
        <v/>
      </c>
      <c r="AG15" s="102" t="str">
        <f>'Control 6'!$I$12</f>
        <v/>
      </c>
    </row>
    <row r="16" spans="1:34" ht="45.75" customHeight="1" x14ac:dyDescent="0.35">
      <c r="B16" s="114" t="s">
        <v>96</v>
      </c>
      <c r="C16" s="99" t="s">
        <v>57</v>
      </c>
      <c r="D16" s="72" t="s">
        <v>98</v>
      </c>
      <c r="E16" s="71">
        <v>0.01</v>
      </c>
      <c r="F16" s="75" t="str">
        <f>'Control 7'!$D$7</f>
        <v>Parcial</v>
      </c>
      <c r="G16" s="87">
        <f t="shared" si="2"/>
        <v>4.0000000000000001E-3</v>
      </c>
      <c r="H16" s="102">
        <f>'Control 7'!$F$7</f>
        <v>3</v>
      </c>
      <c r="I16" s="102" t="str">
        <f>'Control 7'!$G$7</f>
        <v/>
      </c>
      <c r="J16" s="102" t="str">
        <f>'Control 7'!$H$7</f>
        <v/>
      </c>
      <c r="K16" s="102" t="str">
        <f>'Control 7'!$I$7</f>
        <v/>
      </c>
      <c r="L16" s="75" t="str">
        <f>IF('Control 7'!$D$10="","",'Control 7'!$D$10)</f>
        <v>Mais que Cumpre</v>
      </c>
      <c r="M16" s="76">
        <f t="shared" si="0"/>
        <v>8.5000000000000006E-3</v>
      </c>
      <c r="N16" s="77">
        <f t="shared" si="3"/>
        <v>0.47058823529411764</v>
      </c>
      <c r="O16" s="102" t="str">
        <f>'Control 7'!$F$10</f>
        <v>-</v>
      </c>
      <c r="P16" s="102" t="str">
        <f>'Control 7'!$G$10</f>
        <v>D</v>
      </c>
      <c r="Q16" s="102" t="str">
        <f>'Control 7'!$H$10</f>
        <v>-</v>
      </c>
      <c r="R16" s="102" t="str">
        <f>'Control 7'!$I$10</f>
        <v>-</v>
      </c>
      <c r="S16" s="129">
        <f>IF('Control 7'!$M$10="","",'Control 7'!$M$10)</f>
        <v>3</v>
      </c>
      <c r="T16" s="103" t="str">
        <f>IF('Control 7'!$O$10="","",'Control 7'!$O$10)</f>
        <v>Baixa</v>
      </c>
      <c r="U16" s="94">
        <f>IF('Control 7'!$Q$9&lt;=Estratégia!$U$6,0.5,0)+IF('Control 7'!$S$9&gt;=Control!$U$6,0.5,0)</f>
        <v>0.5</v>
      </c>
      <c r="V16" s="93">
        <f>IF('Control 7'!$Q$9&lt;=Estratégia!$V$6,0.5,0)+IF('Control 7'!$S$9&gt;=Estratégia!$V$6,0.5,0)</f>
        <v>0.5</v>
      </c>
      <c r="W16" s="93">
        <f>IF('Control 7'!$Q$9&lt;=Estratégia!$W$6,0.5,0)+IF('Control 7'!$S$9&gt;=Estratégia!$W$6,0.5,0)</f>
        <v>1</v>
      </c>
      <c r="X16" s="93">
        <f>IF('Control 7'!$Q$9&lt;=Estratégia!$X$6,0.5,0)+IF('Control 7'!$S$9&gt;=Estratégia!$X$6,0.5,0)</f>
        <v>1</v>
      </c>
      <c r="Y16" s="93">
        <f>IF('Control 7'!$Q$9&lt;=Estratégia!$Y$6,0.5,0)+IF('Control 7'!$S$9&gt;=Estratégia!$Y$6,0.5,0)</f>
        <v>1</v>
      </c>
      <c r="Z16" s="78" t="str">
        <f>'Control 7'!$D$15</f>
        <v>No Prazo</v>
      </c>
      <c r="AA16" s="75" t="str">
        <f>IF('Control 7'!$D$12="","",'Control 7'!$D$12)</f>
        <v/>
      </c>
      <c r="AB16" s="76">
        <f t="shared" si="1"/>
        <v>0</v>
      </c>
      <c r="AC16" s="77">
        <f t="shared" si="4"/>
        <v>0</v>
      </c>
      <c r="AD16" s="102" t="str">
        <f>'Control 7'!$F$12</f>
        <v/>
      </c>
      <c r="AE16" s="102" t="str">
        <f>'Control 7'!$G$12</f>
        <v/>
      </c>
      <c r="AF16" s="102" t="str">
        <f>'Control 7'!$H$12</f>
        <v/>
      </c>
      <c r="AG16" s="102" t="str">
        <f>'Control 7'!$I$12</f>
        <v/>
      </c>
    </row>
    <row r="17" spans="2:33" ht="45.75" customHeight="1" x14ac:dyDescent="0.35">
      <c r="B17" s="114" t="s">
        <v>96</v>
      </c>
      <c r="C17" s="99" t="s">
        <v>59</v>
      </c>
      <c r="D17" s="70" t="s">
        <v>99</v>
      </c>
      <c r="E17" s="73">
        <v>2.5000000000000001E-2</v>
      </c>
      <c r="F17" s="75" t="str">
        <f>'Control 8'!$D$7</f>
        <v>Não cumpre</v>
      </c>
      <c r="G17" s="87">
        <f t="shared" si="2"/>
        <v>0</v>
      </c>
      <c r="H17" s="102">
        <f>'Control 8'!$F$7</f>
        <v>2</v>
      </c>
      <c r="I17" s="102">
        <f>'Control 8'!$G$7</f>
        <v>2</v>
      </c>
      <c r="J17" s="102" t="str">
        <f>'Control 8'!$H$7</f>
        <v/>
      </c>
      <c r="K17" s="102" t="str">
        <f>'Control 8'!$I$7</f>
        <v/>
      </c>
      <c r="L17" s="75" t="str">
        <f>IF('Control 8'!$D$10="","",'Control 8'!$D$10)</f>
        <v>Mais que Cumpre</v>
      </c>
      <c r="M17" s="76">
        <f t="shared" si="0"/>
        <v>2.1250000000000002E-2</v>
      </c>
      <c r="N17" s="77">
        <f t="shared" si="3"/>
        <v>0</v>
      </c>
      <c r="O17" s="102" t="str">
        <f>'Control 8'!$F$10</f>
        <v>D</v>
      </c>
      <c r="P17" s="102" t="str">
        <f>'Control 8'!$G$10</f>
        <v>D</v>
      </c>
      <c r="Q17" s="102" t="str">
        <f>'Control 8'!$H$10</f>
        <v>D</v>
      </c>
      <c r="R17" s="102" t="str">
        <f>'Control 8'!$I$10</f>
        <v>D</v>
      </c>
      <c r="S17" s="129">
        <f>IF('Control 8'!$M$10="","",'Control 8'!$M$10)</f>
        <v>2</v>
      </c>
      <c r="T17" s="103" t="str">
        <f>IF('Control 8'!$O$10="","",'Control 8'!$O$10)</f>
        <v>Alta</v>
      </c>
      <c r="U17" s="94">
        <f>IF('Control 8'!$Q$9&lt;=Estratégia!$U$6,0.5,0)+IF('Control 8'!$S$9&gt;=Control!$U$6,0.5,0)</f>
        <v>0.5</v>
      </c>
      <c r="V17" s="93">
        <f>IF('Control 8'!$Q$9&lt;=Estratégia!$V$6,0.5,0)+IF('Control 8'!$S$9&gt;=Estratégia!$V$6,0.5,0)</f>
        <v>0.5</v>
      </c>
      <c r="W17" s="93">
        <f>IF('Control 8'!$Q$9&lt;=Estratégia!$W$6,0.5,0)+IF('Control 8'!$S$9&gt;=Estratégia!$W$6,0.5,0)</f>
        <v>0.5</v>
      </c>
      <c r="X17" s="93">
        <f>IF('Control 8'!$Q$9&lt;=Estratégia!$X$6,0.5,0)+IF('Control 8'!$S$9&gt;=Estratégia!$X$6,0.5,0)</f>
        <v>0.5</v>
      </c>
      <c r="Y17" s="93">
        <f>IF('Control 8'!$Q$9&lt;=Estratégia!$Y$6,0.5,0)+IF('Control 8'!$S$9&gt;=Estratégia!$Y$6,0.5,0)</f>
        <v>0.5</v>
      </c>
      <c r="Z17" s="78" t="str">
        <f>'Control 8'!$D$15</f>
        <v>Atrasado</v>
      </c>
      <c r="AA17" s="75" t="str">
        <f>IF('Control 8'!$D$12="","",'Control 8'!$D$12)</f>
        <v>Melhor Prática</v>
      </c>
      <c r="AB17" s="76">
        <f t="shared" si="1"/>
        <v>2.5000000000000001E-2</v>
      </c>
      <c r="AC17" s="77">
        <f t="shared" si="4"/>
        <v>1.1764705882352942</v>
      </c>
      <c r="AD17" s="102">
        <f>'Control 8'!$F$12</f>
        <v>3</v>
      </c>
      <c r="AE17" s="102">
        <f>'Control 8'!$G$12</f>
        <v>3</v>
      </c>
      <c r="AF17" s="102">
        <f>'Control 8'!$H$12</f>
        <v>3</v>
      </c>
      <c r="AG17" s="102">
        <f>'Control 8'!$I$12</f>
        <v>3</v>
      </c>
    </row>
    <row r="18" spans="2:33" ht="45.75" customHeight="1" x14ac:dyDescent="0.35">
      <c r="B18" s="114" t="s">
        <v>96</v>
      </c>
      <c r="C18" s="99" t="s">
        <v>61</v>
      </c>
      <c r="D18" s="72" t="s">
        <v>100</v>
      </c>
      <c r="E18" s="71">
        <v>2.5000000000000001E-2</v>
      </c>
      <c r="F18" s="75" t="str">
        <f>'Control 9'!$D$7</f>
        <v>Parcial</v>
      </c>
      <c r="G18" s="87">
        <f t="shared" si="2"/>
        <v>1.0000000000000002E-2</v>
      </c>
      <c r="H18" s="102">
        <f>'Control 9'!$F$7</f>
        <v>3</v>
      </c>
      <c r="I18" s="102" t="str">
        <f>'Control 9'!$G$7</f>
        <v/>
      </c>
      <c r="J18" s="102" t="str">
        <f>'Control 9'!$H$7</f>
        <v/>
      </c>
      <c r="K18" s="102" t="str">
        <f>'Control 9'!$I$7</f>
        <v/>
      </c>
      <c r="L18" s="75" t="str">
        <f>IF('Control 9'!$D$10="","",'Control 9'!$D$10)</f>
        <v>Cumpre</v>
      </c>
      <c r="M18" s="76">
        <f t="shared" si="0"/>
        <v>1.7499999999999998E-2</v>
      </c>
      <c r="N18" s="77">
        <f t="shared" si="3"/>
        <v>0.57142857142857162</v>
      </c>
      <c r="O18" s="102" t="str">
        <f>'Control 9'!$F$10</f>
        <v>-</v>
      </c>
      <c r="P18" s="102" t="str">
        <f>'Control 9'!$G$10</f>
        <v>D</v>
      </c>
      <c r="Q18" s="102" t="str">
        <f>'Control 9'!$H$10</f>
        <v>D</v>
      </c>
      <c r="R18" s="102" t="str">
        <f>'Control 9'!$I$10</f>
        <v>D</v>
      </c>
      <c r="S18" s="129">
        <f>IF('Control 9'!$M$10="","",'Control 9'!$M$10)</f>
        <v>2</v>
      </c>
      <c r="T18" s="103" t="str">
        <f>IF('Control 9'!$O$10="","",'Control 9'!$O$10)</f>
        <v>Alta</v>
      </c>
      <c r="U18" s="94">
        <f>IF('Control 9'!$Q$9&lt;=Estratégia!$U$6,0.5,0)+IF('Control 9'!$S$9&gt;=Control!$U$6,0.5,0)</f>
        <v>0.5</v>
      </c>
      <c r="V18" s="93">
        <f>IF('Control 9'!$Q$9&lt;=Estratégia!$V$6,0.5,0)+IF('Control 9'!$S$9&gt;=Estratégia!$V$6,0.5,0)</f>
        <v>0.5</v>
      </c>
      <c r="W18" s="93">
        <f>IF('Control 9'!$Q$9&lt;=Estratégia!$W$6,0.5,0)+IF('Control 9'!$S$9&gt;=Estratégia!$W$6,0.5,0)</f>
        <v>0.5</v>
      </c>
      <c r="X18" s="93">
        <f>IF('Control 9'!$Q$9&lt;=Estratégia!$X$6,0.5,0)+IF('Control 9'!$S$9&gt;=Estratégia!$X$6,0.5,0)</f>
        <v>0.5</v>
      </c>
      <c r="Y18" s="93">
        <f>IF('Control 9'!$Q$9&lt;=Estratégia!$Y$6,0.5,0)+IF('Control 9'!$S$9&gt;=Estratégia!$Y$6,0.5,0)</f>
        <v>0.5</v>
      </c>
      <c r="Z18" s="78" t="str">
        <f>'Control 9'!$D$15</f>
        <v>No Prazo</v>
      </c>
      <c r="AA18" s="75" t="str">
        <f>IF('Control 9'!$D$12="","",'Control 9'!$D$12)</f>
        <v/>
      </c>
      <c r="AB18" s="76">
        <f t="shared" si="1"/>
        <v>0</v>
      </c>
      <c r="AC18" s="77">
        <f t="shared" si="4"/>
        <v>0</v>
      </c>
      <c r="AD18" s="102" t="str">
        <f>'Control 9'!$F$12</f>
        <v/>
      </c>
      <c r="AE18" s="102" t="str">
        <f>'Control 9'!$G$12</f>
        <v/>
      </c>
      <c r="AF18" s="102" t="str">
        <f>'Control 9'!$H$12</f>
        <v/>
      </c>
      <c r="AG18" s="102" t="str">
        <f>'Control 9'!$I$12</f>
        <v/>
      </c>
    </row>
    <row r="19" spans="2:33" ht="45.75" customHeight="1" x14ac:dyDescent="0.35">
      <c r="B19" s="114" t="s">
        <v>101</v>
      </c>
      <c r="C19" s="99" t="s">
        <v>64</v>
      </c>
      <c r="D19" s="70" t="s">
        <v>292</v>
      </c>
      <c r="E19" s="73">
        <v>2.5000000000000001E-2</v>
      </c>
      <c r="F19" s="75" t="str">
        <f>'Control 10'!$D$7</f>
        <v/>
      </c>
      <c r="G19" s="87">
        <f t="shared" si="2"/>
        <v>0</v>
      </c>
      <c r="H19" s="102" t="str">
        <f>'Control 10'!$F$7</f>
        <v/>
      </c>
      <c r="I19" s="102" t="str">
        <f>'Control 10'!$G$7</f>
        <v/>
      </c>
      <c r="J19" s="102" t="str">
        <f>'Control 10'!$H$7</f>
        <v/>
      </c>
      <c r="K19" s="102" t="str">
        <f>'Control 10'!$I$7</f>
        <v/>
      </c>
      <c r="L19" s="75" t="str">
        <f>IF('Control 10'!$D$10="","",'Control 10'!$D$10)</f>
        <v>Cumpre</v>
      </c>
      <c r="M19" s="76">
        <f t="shared" si="0"/>
        <v>1.7499999999999998E-2</v>
      </c>
      <c r="N19" s="77">
        <f t="shared" si="3"/>
        <v>0</v>
      </c>
      <c r="O19" s="102" t="str">
        <f>'Control 10'!$F$10</f>
        <v>-</v>
      </c>
      <c r="P19" s="102" t="str">
        <f>'Control 10'!$G$10</f>
        <v>-</v>
      </c>
      <c r="Q19" s="102" t="str">
        <f>'Control 10'!$H$10</f>
        <v>-</v>
      </c>
      <c r="R19" s="102" t="str">
        <f>'Control 10'!$I$10</f>
        <v>-</v>
      </c>
      <c r="S19" s="129">
        <f>IF('Control 10'!$M$10="","",'Control 10'!$M$10)</f>
        <v>1</v>
      </c>
      <c r="T19" s="103" t="str">
        <f>IF('Control 10'!$O$10="","",'Control 10'!$O$10)</f>
        <v>Alta</v>
      </c>
      <c r="U19" s="94">
        <f>IF('Control 10'!$Q$9&lt;=Estratégia!$U$6,0.5,0)+IF('Control 10'!$S$9&gt;=Control!$U$6,0.5,0)</f>
        <v>0.5</v>
      </c>
      <c r="V19" s="93">
        <f>IF('Control 10'!$Q$9&lt;=Estratégia!$V$6,0.5,0)+IF('Control 10'!$S$9&gt;=Estratégia!$V$6,0.5,0)</f>
        <v>0.5</v>
      </c>
      <c r="W19" s="93">
        <f>IF('Control 10'!$Q$9&lt;=Estratégia!$W$6,0.5,0)+IF('Control 10'!$S$9&gt;=Estratégia!$W$6,0.5,0)</f>
        <v>1</v>
      </c>
      <c r="X19" s="93">
        <f>IF('Control 10'!$Q$9&lt;=Estratégia!$X$6,0.5,0)+IF('Control 10'!$S$9&gt;=Estratégia!$X$6,0.5,0)</f>
        <v>1</v>
      </c>
      <c r="Y19" s="93">
        <f>IF('Control 10'!$Q$9&lt;=Estratégia!$Y$6,0.5,0)+IF('Control 10'!$S$9&gt;=Estratégia!$Y$6,0.5,0)</f>
        <v>1</v>
      </c>
      <c r="Z19" s="78" t="str">
        <f>'Control 10'!$D$15</f>
        <v>No Prazo</v>
      </c>
      <c r="AA19" s="75" t="str">
        <f>IF('Control 10'!$D$12="","",'Control 10'!$D$12)</f>
        <v>Mais que Cumpre</v>
      </c>
      <c r="AB19" s="76">
        <f t="shared" si="1"/>
        <v>2.1250000000000002E-2</v>
      </c>
      <c r="AC19" s="77">
        <f t="shared" si="4"/>
        <v>1.2142857142857144</v>
      </c>
      <c r="AD19" s="102">
        <f>'Control 10'!$F$12</f>
        <v>3</v>
      </c>
      <c r="AE19" s="102">
        <f>'Control 10'!$G$12</f>
        <v>3</v>
      </c>
      <c r="AF19" s="102">
        <f>'Control 10'!$H$12</f>
        <v>3</v>
      </c>
      <c r="AG19" s="102" t="str">
        <f>'Control 10'!$I$12</f>
        <v/>
      </c>
    </row>
    <row r="20" spans="2:33" ht="45.75" customHeight="1" x14ac:dyDescent="0.35">
      <c r="B20" s="114" t="s">
        <v>101</v>
      </c>
      <c r="C20" s="99" t="s">
        <v>67</v>
      </c>
      <c r="D20" s="72" t="s">
        <v>103</v>
      </c>
      <c r="E20" s="71">
        <v>1.4999999999999999E-2</v>
      </c>
      <c r="F20" s="75" t="str">
        <f>'Control 11'!$D$7</f>
        <v>Cumpre</v>
      </c>
      <c r="G20" s="87">
        <f t="shared" si="2"/>
        <v>1.0499999999999999E-2</v>
      </c>
      <c r="H20" s="102">
        <f>'Control 11'!$F$7</f>
        <v>3</v>
      </c>
      <c r="I20" s="102">
        <f>'Control 11'!$G$7</f>
        <v>3</v>
      </c>
      <c r="J20" s="102" t="str">
        <f>'Control 11'!$H$7</f>
        <v/>
      </c>
      <c r="K20" s="102" t="str">
        <f>'Control 11'!$I$7</f>
        <v/>
      </c>
      <c r="L20" s="75" t="str">
        <f>IF('Control 11'!$D$10="","",'Control 11'!$D$10)</f>
        <v>Mais que Cumpre</v>
      </c>
      <c r="M20" s="76">
        <f t="shared" si="0"/>
        <v>1.2749999999999999E-2</v>
      </c>
      <c r="N20" s="77">
        <f t="shared" si="3"/>
        <v>0.82352941176470584</v>
      </c>
      <c r="O20" s="102" t="str">
        <f>'Control 11'!$F$10</f>
        <v>-</v>
      </c>
      <c r="P20" s="102" t="str">
        <f>'Control 11'!$G$10</f>
        <v>D</v>
      </c>
      <c r="Q20" s="102" t="str">
        <f>'Control 11'!$H$10</f>
        <v>D</v>
      </c>
      <c r="R20" s="102" t="str">
        <f>'Control 11'!$I$10</f>
        <v>-</v>
      </c>
      <c r="S20" s="129">
        <f>IF('Control 11'!$M$10="","",'Control 11'!$M$10)</f>
        <v>3</v>
      </c>
      <c r="T20" s="103" t="str">
        <f>IF('Control 11'!$O$10="","",'Control 11'!$O$10)</f>
        <v>Alta</v>
      </c>
      <c r="U20" s="94">
        <f>IF('Control 11'!$Q$9&lt;=Estratégia!$U$6,0.5,0)+IF('Control 11'!$S$9&gt;=Control!$U$6,0.5,0)</f>
        <v>0.5</v>
      </c>
      <c r="V20" s="93">
        <f>IF('Control 11'!$Q$9&lt;=Estratégia!$V$6,0.5,0)+IF('Control 11'!$S$9&gt;=Estratégia!$V$6,0.5,0)</f>
        <v>0.5</v>
      </c>
      <c r="W20" s="93">
        <f>IF('Control 11'!$Q$9&lt;=Estratégia!$W$6,0.5,0)+IF('Control 11'!$S$9&gt;=Estratégia!$W$6,0.5,0)</f>
        <v>0.5</v>
      </c>
      <c r="X20" s="93">
        <f>IF('Control 11'!$Q$9&lt;=Estratégia!$X$6,0.5,0)+IF('Control 11'!$S$9&gt;=Estratégia!$X$6,0.5,0)</f>
        <v>0.5</v>
      </c>
      <c r="Y20" s="93">
        <f>IF('Control 11'!$Q$9&lt;=Estratégia!$Y$6,0.5,0)+IF('Control 11'!$S$9&gt;=Estratégia!$Y$6,0.5,0)</f>
        <v>0.5</v>
      </c>
      <c r="Z20" s="78" t="str">
        <f>'Control 11'!$D$15</f>
        <v>No Prazo</v>
      </c>
      <c r="AA20" s="75" t="str">
        <f>IF('Control 11'!$D$12="","",'Control 11'!$D$12)</f>
        <v/>
      </c>
      <c r="AB20" s="76">
        <f t="shared" si="1"/>
        <v>0</v>
      </c>
      <c r="AC20" s="77">
        <f t="shared" si="4"/>
        <v>0</v>
      </c>
      <c r="AD20" s="102" t="str">
        <f>'Control 11'!$F$12</f>
        <v/>
      </c>
      <c r="AE20" s="102">
        <f>'Control 11'!$G$12</f>
        <v>3</v>
      </c>
      <c r="AF20" s="102" t="str">
        <f>'Control 11'!$H$12</f>
        <v/>
      </c>
      <c r="AG20" s="102" t="str">
        <f>'Control 11'!$I$12</f>
        <v/>
      </c>
    </row>
    <row r="21" spans="2:33" ht="45.75" customHeight="1" x14ac:dyDescent="0.35">
      <c r="B21" s="114" t="s">
        <v>66</v>
      </c>
      <c r="C21" s="99" t="s">
        <v>70</v>
      </c>
      <c r="D21" s="70" t="s">
        <v>104</v>
      </c>
      <c r="E21" s="73">
        <v>1.4999999999999999E-2</v>
      </c>
      <c r="F21" s="75" t="str">
        <f>'Control 12'!$D$7</f>
        <v>Não cumpre</v>
      </c>
      <c r="G21" s="87">
        <f t="shared" si="2"/>
        <v>0</v>
      </c>
      <c r="H21" s="102">
        <f>'Control 12'!$F$7</f>
        <v>2</v>
      </c>
      <c r="I21" s="102">
        <f>'Control 12'!$G$7</f>
        <v>2</v>
      </c>
      <c r="J21" s="102" t="str">
        <f>'Control 12'!$H$7</f>
        <v/>
      </c>
      <c r="K21" s="102" t="str">
        <f>'Control 12'!$I$7</f>
        <v/>
      </c>
      <c r="L21" s="75" t="str">
        <f>IF('Control 12'!$D$10="","",'Control 12'!$D$10)</f>
        <v>Cumpre</v>
      </c>
      <c r="M21" s="76">
        <f t="shared" si="0"/>
        <v>1.0499999999999999E-2</v>
      </c>
      <c r="N21" s="77">
        <f t="shared" si="3"/>
        <v>0</v>
      </c>
      <c r="O21" s="102" t="str">
        <f>'Control 12'!$F$10</f>
        <v>D</v>
      </c>
      <c r="P21" s="102" t="str">
        <f>'Control 12'!$G$10</f>
        <v>-</v>
      </c>
      <c r="Q21" s="102" t="str">
        <f>'Control 12'!$H$10</f>
        <v>-</v>
      </c>
      <c r="R21" s="102" t="str">
        <f>'Control 12'!$I$10</f>
        <v>-</v>
      </c>
      <c r="S21" s="129">
        <f>IF('Control 12'!$M$10="","",'Control 12'!$M$10)</f>
        <v>3</v>
      </c>
      <c r="T21" s="103" t="str">
        <f>IF('Control 12'!$O$10="","",'Control 12'!$O$10)</f>
        <v>Alta</v>
      </c>
      <c r="U21" s="94">
        <f>IF('Control 12'!$Q$9&lt;=Estratégia!$U$6,0.5,0)+IF('Control 12'!$S$9&gt;=Control!$U$6,0.5,0)</f>
        <v>0.5</v>
      </c>
      <c r="V21" s="93">
        <f>IF('Control 12'!$Q$9&lt;=Estratégia!$V$6,0.5,0)+IF('Control 12'!$S$9&gt;=Estratégia!$V$6,0.5,0)</f>
        <v>0.5</v>
      </c>
      <c r="W21" s="93">
        <f>IF('Control 12'!$Q$9&lt;=Estratégia!$W$6,0.5,0)+IF('Control 12'!$S$9&gt;=Estratégia!$W$6,0.5,0)</f>
        <v>0.5</v>
      </c>
      <c r="X21" s="93">
        <f>IF('Control 12'!$Q$9&lt;=Estratégia!$X$6,0.5,0)+IF('Control 12'!$S$9&gt;=Estratégia!$X$6,0.5,0)</f>
        <v>0.5</v>
      </c>
      <c r="Y21" s="93">
        <f>IF('Control 12'!$Q$9&lt;=Estratégia!$Y$6,0.5,0)+IF('Control 12'!$S$9&gt;=Estratégia!$Y$6,0.5,0)</f>
        <v>0.5</v>
      </c>
      <c r="Z21" s="78" t="str">
        <f>'Control 12'!$D$15</f>
        <v>No Prazo</v>
      </c>
      <c r="AA21" s="75" t="str">
        <f>IF('Control 12'!$D$12="","",'Control 12'!$D$12)</f>
        <v>Cumpre</v>
      </c>
      <c r="AB21" s="76">
        <f t="shared" si="1"/>
        <v>1.0499999999999999E-2</v>
      </c>
      <c r="AC21" s="77">
        <f t="shared" si="4"/>
        <v>1</v>
      </c>
      <c r="AD21" s="102">
        <f>'Control 12'!$F$12</f>
        <v>3</v>
      </c>
      <c r="AE21" s="102">
        <f>'Control 12'!$G$12</f>
        <v>3</v>
      </c>
      <c r="AF21" s="102" t="str">
        <f>'Control 12'!$H$12</f>
        <v/>
      </c>
      <c r="AG21" s="102" t="str">
        <f>'Control 12'!$I$12</f>
        <v/>
      </c>
    </row>
    <row r="22" spans="2:33" ht="45.75" customHeight="1" x14ac:dyDescent="0.35">
      <c r="B22" s="114" t="s">
        <v>105</v>
      </c>
      <c r="C22" s="99" t="s">
        <v>73</v>
      </c>
      <c r="D22" s="70" t="s">
        <v>106</v>
      </c>
      <c r="E22" s="71">
        <v>5.0000000000000001E-3</v>
      </c>
      <c r="F22" s="75" t="str">
        <f>'Control 13'!$D$7</f>
        <v>Não cumpre</v>
      </c>
      <c r="G22" s="87">
        <f t="shared" si="2"/>
        <v>0</v>
      </c>
      <c r="H22" s="102">
        <f>'Control 13'!$F$7</f>
        <v>2</v>
      </c>
      <c r="I22" s="102">
        <f>'Control 13'!$G$7</f>
        <v>3</v>
      </c>
      <c r="J22" s="102">
        <f>'Control 13'!$H$7</f>
        <v>3</v>
      </c>
      <c r="K22" s="102">
        <f>'Control 13'!$I$7</f>
        <v>3</v>
      </c>
      <c r="L22" s="75" t="str">
        <f>IF('Control 13'!$D$10="","",'Control 13'!$D$10)</f>
        <v>Melhor Prática</v>
      </c>
      <c r="M22" s="76">
        <f t="shared" si="0"/>
        <v>5.0000000000000001E-3</v>
      </c>
      <c r="N22" s="77">
        <f t="shared" si="3"/>
        <v>0</v>
      </c>
      <c r="O22" s="102" t="str">
        <f>'Control 13'!$F$10</f>
        <v>-</v>
      </c>
      <c r="P22" s="102" t="str">
        <f>'Control 13'!$G$10</f>
        <v>-</v>
      </c>
      <c r="Q22" s="102" t="str">
        <f>'Control 13'!$H$10</f>
        <v>-</v>
      </c>
      <c r="R22" s="102" t="str">
        <f>'Control 13'!$I$10</f>
        <v>-</v>
      </c>
      <c r="S22" s="129">
        <f>IF('Control 13'!$M$10="","",'Control 13'!$M$10)</f>
        <v>3</v>
      </c>
      <c r="T22" s="103" t="str">
        <f>IF('Control 13'!$O$10="","",'Control 13'!$O$10)</f>
        <v>Baixa</v>
      </c>
      <c r="U22" s="94">
        <f>IF('Control 13'!$Q$9&lt;=Estratégia!$U$6,0.5,0)+IF('Control 13'!$S$9&gt;=Control!$U$6,0.5,0)</f>
        <v>0.5</v>
      </c>
      <c r="V22" s="93">
        <f>IF('Control 13'!$Q$9&lt;=Estratégia!$V$6,0.5,0)+IF('Control 13'!$S$9&gt;=Estratégia!$V$6,0.5,0)</f>
        <v>0.5</v>
      </c>
      <c r="W22" s="93">
        <f>IF('Control 13'!$Q$9&lt;=Estratégia!$W$6,0.5,0)+IF('Control 13'!$S$9&gt;=Estratégia!$W$6,0.5,0)</f>
        <v>1</v>
      </c>
      <c r="X22" s="93">
        <f>IF('Control 13'!$Q$9&lt;=Estratégia!$X$6,0.5,0)+IF('Control 13'!$S$9&gt;=Estratégia!$X$6,0.5,0)</f>
        <v>1</v>
      </c>
      <c r="Y22" s="93">
        <f>IF('Control 13'!$Q$9&lt;=Estratégia!$Y$6,0.5,0)+IF('Control 13'!$S$9&gt;=Estratégia!$Y$6,0.5,0)</f>
        <v>1</v>
      </c>
      <c r="Z22" s="78" t="str">
        <f>'Control 13'!$D$15</f>
        <v>Finalizado</v>
      </c>
      <c r="AA22" s="75" t="str">
        <f>IF('Control 13'!$D$12="","",'Control 13'!$D$12)</f>
        <v>Melhor Prática</v>
      </c>
      <c r="AB22" s="76">
        <f t="shared" si="1"/>
        <v>5.0000000000000001E-3</v>
      </c>
      <c r="AC22" s="77">
        <f t="shared" si="4"/>
        <v>1</v>
      </c>
      <c r="AD22" s="102">
        <f>'Control 13'!$F$12</f>
        <v>3</v>
      </c>
      <c r="AE22" s="102">
        <f>'Control 13'!$G$12</f>
        <v>3</v>
      </c>
      <c r="AF22" s="102">
        <f>'Control 13'!$H$12</f>
        <v>3</v>
      </c>
      <c r="AG22" s="102">
        <f>'Control 13'!$I$12</f>
        <v>3</v>
      </c>
    </row>
    <row r="23" spans="2:33" ht="14.5" x14ac:dyDescent="0.35"/>
    <row r="24" spans="2:33" ht="11.25" customHeight="1" x14ac:dyDescent="0.35">
      <c r="B24" s="81"/>
      <c r="C24" s="248" t="s">
        <v>149</v>
      </c>
      <c r="D24" s="248"/>
      <c r="E24" s="249">
        <f>SUM(E10:E22)</f>
        <v>0.2</v>
      </c>
      <c r="F24" s="299"/>
      <c r="G24" s="252">
        <f>SUM(G10:G22)</f>
        <v>7.0999999999999994E-2</v>
      </c>
      <c r="H24" s="88"/>
      <c r="I24" s="88"/>
      <c r="J24" s="88"/>
      <c r="K24" s="88"/>
      <c r="L24" s="82"/>
      <c r="M24" s="254">
        <f>SUM(M10:M22)</f>
        <v>0.16775000000000001</v>
      </c>
      <c r="N24" s="256">
        <f>IFERROR(G24/M24,"")</f>
        <v>0.42324888226527563</v>
      </c>
      <c r="O24" s="89"/>
      <c r="P24" s="89"/>
      <c r="Q24" s="89"/>
      <c r="R24" s="89"/>
      <c r="S24" s="89"/>
      <c r="T24" s="89"/>
      <c r="U24" s="89"/>
      <c r="V24" s="89"/>
      <c r="W24" s="89"/>
      <c r="X24" s="89"/>
      <c r="Y24" s="89"/>
      <c r="Z24" s="83"/>
      <c r="AA24" s="84"/>
      <c r="AB24" s="258">
        <f>SUM(AB10:AB22)</f>
        <v>0.12150000000000001</v>
      </c>
      <c r="AC24" s="260">
        <f>IFERROR(M24/AB24,"")</f>
        <v>1.3806584362139918</v>
      </c>
      <c r="AD24" s="247"/>
      <c r="AE24" s="247"/>
      <c r="AF24" s="247"/>
      <c r="AG24" s="247"/>
    </row>
    <row r="25" spans="2:33" ht="22.5" x14ac:dyDescent="0.35">
      <c r="B25" s="81"/>
      <c r="C25" s="248"/>
      <c r="D25" s="248"/>
      <c r="E25" s="249"/>
      <c r="F25" s="300"/>
      <c r="G25" s="253"/>
      <c r="H25" s="88"/>
      <c r="I25" s="88"/>
      <c r="J25" s="88"/>
      <c r="K25" s="88"/>
      <c r="L25" s="85"/>
      <c r="M25" s="255"/>
      <c r="N25" s="257"/>
      <c r="O25" s="89"/>
      <c r="P25" s="89"/>
      <c r="Q25" s="89"/>
      <c r="R25" s="89"/>
      <c r="S25" s="89"/>
      <c r="T25" s="89"/>
      <c r="U25" s="89"/>
      <c r="V25" s="89"/>
      <c r="W25" s="89"/>
      <c r="X25" s="89"/>
      <c r="Y25" s="89"/>
      <c r="Z25" s="83"/>
      <c r="AA25" s="84"/>
      <c r="AB25" s="258"/>
      <c r="AC25" s="260"/>
      <c r="AD25" s="247"/>
      <c r="AE25" s="247"/>
      <c r="AF25" s="247"/>
      <c r="AG25" s="247"/>
    </row>
    <row r="26" spans="2:33" ht="14.5" x14ac:dyDescent="0.35"/>
    <row r="27" spans="2:33" ht="15" customHeight="1" x14ac:dyDescent="0.35"/>
    <row r="28" spans="2:33" ht="15" customHeight="1" x14ac:dyDescent="0.35"/>
    <row r="29" spans="2:33" ht="15" customHeight="1" x14ac:dyDescent="0.35"/>
  </sheetData>
  <autoFilter ref="B9:AG9" xr:uid="{F3416D7B-8507-4AF1-AC12-A67AE73E163C}"/>
  <dataConsolidate/>
  <mergeCells count="49">
    <mergeCell ref="F3:AE3"/>
    <mergeCell ref="B5:D5"/>
    <mergeCell ref="F5:J5"/>
    <mergeCell ref="L5:M5"/>
    <mergeCell ref="Z5:AA5"/>
    <mergeCell ref="M7:M8"/>
    <mergeCell ref="N7:N8"/>
    <mergeCell ref="O7:O8"/>
    <mergeCell ref="P7:P8"/>
    <mergeCell ref="Q7:Q8"/>
    <mergeCell ref="AF7:AF8"/>
    <mergeCell ref="AG7:AG8"/>
    <mergeCell ref="AC7:AC8"/>
    <mergeCell ref="AD7:AD8"/>
    <mergeCell ref="R7:R8"/>
    <mergeCell ref="W7:W8"/>
    <mergeCell ref="X7:X8"/>
    <mergeCell ref="AE7:AE8"/>
    <mergeCell ref="Y7:Y8"/>
    <mergeCell ref="Z7:Z8"/>
    <mergeCell ref="AA7:AA8"/>
    <mergeCell ref="AB7:AB8"/>
    <mergeCell ref="S7:S8"/>
    <mergeCell ref="T7:T8"/>
    <mergeCell ref="U7:U8"/>
    <mergeCell ref="V7:V8"/>
    <mergeCell ref="L7:L8"/>
    <mergeCell ref="B7:B8"/>
    <mergeCell ref="C7:C8"/>
    <mergeCell ref="D7:D8"/>
    <mergeCell ref="C24:D25"/>
    <mergeCell ref="E24:E25"/>
    <mergeCell ref="F24:F25"/>
    <mergeCell ref="G24:G25"/>
    <mergeCell ref="G7:G8"/>
    <mergeCell ref="H7:H8"/>
    <mergeCell ref="I7:I8"/>
    <mergeCell ref="J7:J8"/>
    <mergeCell ref="K7:K8"/>
    <mergeCell ref="E7:E8"/>
    <mergeCell ref="F7:F8"/>
    <mergeCell ref="M24:M25"/>
    <mergeCell ref="AG24:AG25"/>
    <mergeCell ref="N24:N25"/>
    <mergeCell ref="AB24:AB25"/>
    <mergeCell ref="AC24:AC25"/>
    <mergeCell ref="AD24:AD25"/>
    <mergeCell ref="AE24:AE25"/>
    <mergeCell ref="AF24:AF25"/>
  </mergeCells>
  <conditionalFormatting sqref="H10:K22">
    <cfRule type="iconSet" priority="7">
      <iconSet showValue="0">
        <cfvo type="percent" val="0"/>
        <cfvo type="num" val="2"/>
        <cfvo type="num" val="3"/>
      </iconSet>
    </cfRule>
  </conditionalFormatting>
  <conditionalFormatting sqref="N10:N22">
    <cfRule type="dataBar" priority="9">
      <dataBar showValue="0">
        <cfvo type="min"/>
        <cfvo type="max"/>
        <color rgb="FF63C384"/>
      </dataBar>
      <extLst>
        <ext xmlns:x14="http://schemas.microsoft.com/office/spreadsheetml/2009/9/main" uri="{B025F937-C7B1-47D3-B67F-A62EFF666E3E}">
          <x14:id>{B8C431F4-012B-4BDE-A5E2-F6AEAF160BAF}</x14:id>
        </ext>
      </extLst>
    </cfRule>
  </conditionalFormatting>
  <conditionalFormatting sqref="O10:R22">
    <cfRule type="iconSet" priority="5">
      <iconSet showValue="0">
        <cfvo type="percent" val="0"/>
        <cfvo type="num" val="2"/>
        <cfvo type="num" val="3"/>
      </iconSet>
    </cfRule>
  </conditionalFormatting>
  <conditionalFormatting sqref="U10:Y22">
    <cfRule type="cellIs" dxfId="1035" priority="2" operator="equal">
      <formula>2</formula>
    </cfRule>
    <cfRule type="cellIs" dxfId="1034" priority="3" operator="equal">
      <formula>1</formula>
    </cfRule>
    <cfRule type="cellIs" dxfId="1033" priority="4" operator="equal">
      <formula>0</formula>
    </cfRule>
  </conditionalFormatting>
  <conditionalFormatting sqref="AC10:AC22">
    <cfRule type="dataBar" priority="8">
      <dataBar showValue="0">
        <cfvo type="min"/>
        <cfvo type="max"/>
        <color theme="6" tint="0.39997558519241921"/>
      </dataBar>
      <extLst>
        <ext xmlns:x14="http://schemas.microsoft.com/office/spreadsheetml/2009/9/main" uri="{B025F937-C7B1-47D3-B67F-A62EFF666E3E}">
          <x14:id>{25F2A45E-E4C7-4DC2-90E1-A6211CF4353C}</x14:id>
        </ext>
      </extLst>
    </cfRule>
  </conditionalFormatting>
  <conditionalFormatting sqref="AD10:AG22">
    <cfRule type="iconSet" priority="6">
      <iconSet showValue="0">
        <cfvo type="percent" val="0"/>
        <cfvo type="num" val="2"/>
        <cfvo type="num" val="3"/>
      </iconSet>
    </cfRule>
  </conditionalFormatting>
  <hyperlinks>
    <hyperlink ref="C10" location="'Control 1'!A1" display="1." xr:uid="{4667A8A1-DE2D-417B-BA82-3BBF5F1A38B0}"/>
    <hyperlink ref="D10" location="'Control 1'!A1" display="Control de movimientos y stock de EDF" xr:uid="{03201C58-28CE-413E-83E0-8D94AADBCDF8}"/>
    <hyperlink ref="C11" location="'Control 2'!A1" display="2." xr:uid="{19459829-922C-4308-B54B-F3DA9E1AC961}"/>
    <hyperlink ref="D11" location="'Control 2'!A1" display="Política de almacenamiento" xr:uid="{BC92D9C9-A18B-4AC9-B237-B24232062653}"/>
    <hyperlink ref="C12" location="'Control 3'!A1" display="3." xr:uid="{DF8843BA-F658-45CE-A3D7-ACC1A8D4C13B}"/>
    <hyperlink ref="D12" location="'Control 3'!A1" display="Programa de calidad" xr:uid="{7B1F2B00-DAD8-4997-9DD5-FF4DF5AFD044}"/>
    <hyperlink ref="C13" location="'Estrategia 4'!A1" display="4." xr:uid="{A3D36CEA-E03C-4325-A7FA-0D67358F7E75}"/>
    <hyperlink ref="D13" location="'Control 4'!A1" display="Transporte del equipo" xr:uid="{DBAF5AEC-A5CA-42B5-95A8-F604EB12928C}"/>
    <hyperlink ref="C14" location="'Control 5'!A1" display="5." xr:uid="{80C7946A-2B1D-4B65-9B86-DFBD525F4294}"/>
    <hyperlink ref="D14" location="'Control 5'!A1" display="Optimización de equipos en bodega" xr:uid="{C8B2D336-5653-4AF2-B016-38E41D9D5260}"/>
    <hyperlink ref="C15" location="'Control 6'!A1" display="6." xr:uid="{3D0CB66E-DACA-474E-86BA-B84D652C7946}"/>
    <hyperlink ref="D15" location="'Estrategia 6'!A1" display="Prevención de movimientos irregulares" xr:uid="{832C3100-7A1E-4FB9-9D60-FB12CF2F65DE}"/>
    <hyperlink ref="C16" location="'Control 7'!A1" display="7." xr:uid="{C4D995A9-70CC-41AB-93BE-EF5004F44A54}"/>
    <hyperlink ref="D16" location="'Control 7'!A1" display="Refuerzo de los términos contractuales acordados" xr:uid="{55D88929-1755-4B4E-93E9-F098F9F71787}"/>
    <hyperlink ref="C17" location="'Control 8'!A1" display="8." xr:uid="{DD2FA8E8-5126-4A83-AD07-742EDD81DFA2}"/>
    <hyperlink ref="D17" location="'Control 8'!A1" display="Monitoreo de equipo con venta cero" xr:uid="{9171DE7D-F1CE-4444-AB10-9E449D5D0FF9}"/>
    <hyperlink ref="C18" location="'Control 9'!A1" display="9." xr:uid="{D9F55D40-7042-41D4-BC47-8A74E827D9C0}"/>
    <hyperlink ref="D18" location="'Control 9'!A1" display="Validación de equipos en el mercado" xr:uid="{0880A8FA-6427-4EA3-8977-A5C191813C1A}"/>
    <hyperlink ref="C19" location="'Control 10'!A1" display="10." xr:uid="{C4A218CA-2110-4267-8B91-9854553F42F4}"/>
    <hyperlink ref="D19" location="'Control 10'!A1" display="Censo de equipos" xr:uid="{549C9026-41F3-4696-AB6B-C64C22CC9BFD}"/>
    <hyperlink ref="C20" location="'Control 11'!A1" display="11." xr:uid="{30814D1D-5B85-48D1-AD53-545D7AED230A}"/>
    <hyperlink ref="D20" location="'Control 11'!A1" display="Gestión de recupero legal" xr:uid="{43288C4F-085A-4EFA-B2B8-E8647E762AB2}"/>
    <hyperlink ref="C21" location="'Control 12'!A1" display="12." xr:uid="{A351AB47-509E-4B87-B0D2-A9C22C922542}"/>
    <hyperlink ref="D21" location="'Control 12'!A1" display="Conectividad para control" xr:uid="{5AD7F7CB-A333-4758-93D6-E2A4ED235DF1}"/>
    <hyperlink ref="C22" location="'Control 13'!A1" display="13." xr:uid="{08B20068-0E32-4727-B41A-7E70FB2179E4}"/>
    <hyperlink ref="D22" location="'Control 13'!A1" display="Política de control de equipos" xr:uid="{B2C0F648-3DB5-441B-9DF3-2E5EC4D4EAF7}"/>
  </hyperlinks>
  <pageMargins left="0.511811024" right="0.511811024" top="0.78740157499999996" bottom="0.78740157499999996" header="0.31496062000000002" footer="0.31496062000000002"/>
  <drawing r:id="rId1"/>
  <extLst>
    <ext xmlns:x14="http://schemas.microsoft.com/office/spreadsheetml/2009/9/main" uri="{78C0D931-6437-407d-A8EE-F0AAD7539E65}">
      <x14:conditionalFormattings>
        <x14:conditionalFormatting xmlns:xm="http://schemas.microsoft.com/office/excel/2006/main">
          <x14:cfRule type="dataBar" id="{B8C431F4-012B-4BDE-A5E2-F6AEAF160BAF}">
            <x14:dataBar minLength="0" maxLength="100">
              <x14:cfvo type="autoMin"/>
              <x14:cfvo type="autoMax"/>
              <x14:negativeFillColor rgb="FFFF0000"/>
              <x14:axisColor rgb="FF000000"/>
            </x14:dataBar>
          </x14:cfRule>
          <xm:sqref>N10:N22</xm:sqref>
        </x14:conditionalFormatting>
        <x14:conditionalFormatting xmlns:xm="http://schemas.microsoft.com/office/excel/2006/main">
          <x14:cfRule type="iconSet" priority="1" id="{202B30B8-F361-4314-926C-CB4FAC4F58E7}">
            <x14:iconSet iconSet="3Stars" showValue="0">
              <x14:cfvo type="percent">
                <xm:f>0</xm:f>
              </x14:cfvo>
              <x14:cfvo type="num">
                <xm:f>2</xm:f>
              </x14:cfvo>
              <x14:cfvo type="num">
                <xm:f>3</xm:f>
              </x14:cfvo>
            </x14:iconSet>
          </x14:cfRule>
          <xm:sqref>S10:S22</xm:sqref>
        </x14:conditionalFormatting>
        <x14:conditionalFormatting xmlns:xm="http://schemas.microsoft.com/office/excel/2006/main">
          <x14:cfRule type="dataBar" id="{25F2A45E-E4C7-4DC2-90E1-A6211CF4353C}">
            <x14:dataBar minLength="0" maxLength="100">
              <x14:cfvo type="autoMin"/>
              <x14:cfvo type="autoMax"/>
              <x14:negativeFillColor rgb="FFFF0000"/>
              <x14:axisColor rgb="FF000000"/>
            </x14:dataBar>
          </x14:cfRule>
          <xm:sqref>AC10:AC22</xm:sqref>
        </x14:conditionalFormatting>
      </x14:conditionalFormattings>
    </ext>
  </extLst>
</worksheet>
</file>

<file path=xl/worksheets/sheet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5E35306-E3BB-4DAD-92B7-917EA347A59B}">
  <dimension ref="A1:AM31"/>
  <sheetViews>
    <sheetView showGridLines="0" zoomScale="50" zoomScaleNormal="50" workbookViewId="0">
      <pane xSplit="5" ySplit="9" topLeftCell="F17" activePane="bottomRight" state="frozen"/>
      <selection activeCell="O2" sqref="O2"/>
      <selection pane="topRight" activeCell="O2" sqref="O2"/>
      <selection pane="bottomLeft" activeCell="O2" sqref="O2"/>
      <selection pane="bottomRight" activeCell="A31" sqref="A31"/>
    </sheetView>
  </sheetViews>
  <sheetFormatPr defaultColWidth="0" defaultRowHeight="15" customHeight="1" zeroHeight="1" outlineLevelCol="1" x14ac:dyDescent="0.35"/>
  <cols>
    <col min="1" max="1" width="2.1796875" customWidth="1"/>
    <col min="2" max="2" width="18.81640625" customWidth="1"/>
    <col min="3" max="3" width="8.1796875" customWidth="1"/>
    <col min="4" max="4" width="43.54296875" customWidth="1"/>
    <col min="5" max="5" width="9.453125" customWidth="1"/>
    <col min="6" max="6" width="20.453125" customWidth="1"/>
    <col min="7" max="7" width="11.1796875" customWidth="1"/>
    <col min="8" max="11" width="5.81640625" hidden="1" customWidth="1" outlineLevel="1"/>
    <col min="12" max="12" width="20.54296875" customWidth="1" collapsed="1"/>
    <col min="13" max="13" width="11.54296875" customWidth="1"/>
    <col min="14" max="14" width="10.81640625" customWidth="1"/>
    <col min="15" max="18" width="5.81640625" hidden="1" customWidth="1" outlineLevel="1"/>
    <col min="19" max="19" width="12.453125" hidden="1" customWidth="1" outlineLevel="1"/>
    <col min="20" max="20" width="16.81640625" hidden="1" customWidth="1" outlineLevel="1"/>
    <col min="21" max="21" width="6.1796875" hidden="1" customWidth="1" outlineLevel="1"/>
    <col min="22" max="25" width="6.7265625" hidden="1" customWidth="1" outlineLevel="1"/>
    <col min="26" max="26" width="19.453125" customWidth="1" collapsed="1"/>
    <col min="27" max="27" width="19.1796875" customWidth="1"/>
    <col min="28" max="28" width="12.1796875" customWidth="1"/>
    <col min="29" max="29" width="11.54296875" customWidth="1"/>
    <col min="30" max="33" width="5.81640625" hidden="1" customWidth="1" outlineLevel="1"/>
    <col min="34" max="34" width="9.1796875" customWidth="1" collapsed="1"/>
    <col min="35" max="39" width="0" hidden="1" customWidth="1"/>
    <col min="40" max="16384" width="9.1796875" hidden="1"/>
  </cols>
  <sheetData>
    <row r="1" spans="1:33" ht="11.25" customHeight="1" x14ac:dyDescent="0.35">
      <c r="A1" s="13"/>
      <c r="B1" s="13"/>
      <c r="C1" s="13"/>
      <c r="D1" s="13"/>
      <c r="E1" s="13"/>
      <c r="F1" s="13"/>
      <c r="G1" s="13"/>
      <c r="H1" s="13"/>
      <c r="I1" s="13"/>
      <c r="J1" s="13"/>
      <c r="K1" s="13"/>
      <c r="L1" s="13"/>
      <c r="M1" s="13"/>
      <c r="N1" s="13"/>
      <c r="O1" s="13"/>
      <c r="P1" s="13"/>
      <c r="Q1" s="13"/>
      <c r="R1" s="13"/>
      <c r="S1" s="13"/>
      <c r="T1" s="13"/>
      <c r="U1" s="13"/>
      <c r="V1" s="13"/>
      <c r="W1" s="13"/>
      <c r="X1" s="13"/>
      <c r="Y1" s="13"/>
      <c r="Z1" s="13"/>
      <c r="AA1" s="13"/>
      <c r="AB1" s="13"/>
      <c r="AC1" s="13"/>
      <c r="AD1" s="13"/>
      <c r="AE1" s="13"/>
    </row>
    <row r="2" spans="1:33" ht="44" x14ac:dyDescent="0.5">
      <c r="B2" s="11"/>
      <c r="C2" s="11"/>
      <c r="D2" s="79" t="s">
        <v>0</v>
      </c>
      <c r="E2" s="79"/>
      <c r="F2" s="11"/>
      <c r="G2" s="11"/>
      <c r="H2" s="11"/>
      <c r="I2" s="11"/>
      <c r="J2" s="11"/>
      <c r="K2" s="11"/>
      <c r="L2" s="11"/>
      <c r="M2" s="11"/>
      <c r="N2" s="11"/>
      <c r="O2" s="11"/>
      <c r="P2" s="11"/>
      <c r="Q2" s="11"/>
      <c r="R2" s="11"/>
      <c r="S2" s="11"/>
      <c r="T2" s="11"/>
      <c r="U2" s="11"/>
      <c r="V2" s="11"/>
      <c r="W2" s="11"/>
      <c r="X2" s="11"/>
      <c r="Y2" s="11"/>
      <c r="Z2" s="11"/>
      <c r="AA2" s="11"/>
      <c r="AB2" s="11"/>
      <c r="AC2" s="11"/>
      <c r="AD2" s="11"/>
      <c r="AE2" s="11"/>
    </row>
    <row r="3" spans="1:33" ht="44" x14ac:dyDescent="0.35">
      <c r="B3" s="10"/>
      <c r="C3" s="10"/>
      <c r="D3" s="80" t="s">
        <v>1</v>
      </c>
      <c r="E3" s="80"/>
      <c r="F3" s="302" t="s">
        <v>159</v>
      </c>
      <c r="G3" s="302"/>
      <c r="H3" s="302"/>
      <c r="I3" s="302"/>
      <c r="J3" s="302"/>
      <c r="K3" s="302"/>
      <c r="L3" s="302"/>
      <c r="M3" s="302"/>
      <c r="N3" s="302"/>
      <c r="O3" s="302"/>
      <c r="P3" s="302"/>
      <c r="Q3" s="302"/>
      <c r="R3" s="302"/>
      <c r="S3" s="302"/>
      <c r="T3" s="302"/>
      <c r="U3" s="302"/>
      <c r="V3" s="302"/>
      <c r="W3" s="302"/>
      <c r="X3" s="302"/>
      <c r="Y3" s="302"/>
      <c r="Z3" s="302"/>
      <c r="AA3" s="302"/>
      <c r="AB3" s="302"/>
      <c r="AC3" s="302"/>
      <c r="AD3" s="302"/>
      <c r="AE3" s="302"/>
    </row>
    <row r="4" spans="1:33" ht="7.5" customHeight="1" x14ac:dyDescent="0.35"/>
    <row r="5" spans="1:33" ht="19.5" customHeight="1" x14ac:dyDescent="0.35">
      <c r="B5" s="284" t="s">
        <v>8</v>
      </c>
      <c r="C5" s="284"/>
      <c r="D5" s="284"/>
      <c r="F5" s="284" t="s">
        <v>9</v>
      </c>
      <c r="G5" s="284"/>
      <c r="H5" s="284"/>
      <c r="I5" s="284"/>
      <c r="J5" s="284"/>
      <c r="L5" s="284" t="s">
        <v>10</v>
      </c>
      <c r="M5" s="284"/>
      <c r="N5" s="130"/>
      <c r="O5" s="130"/>
      <c r="P5" s="130"/>
      <c r="Q5" s="130"/>
      <c r="R5" s="130"/>
      <c r="Z5" s="284" t="s">
        <v>11</v>
      </c>
      <c r="AA5" s="284"/>
      <c r="AB5" s="130"/>
      <c r="AC5" s="130"/>
      <c r="AD5" s="130"/>
      <c r="AE5" s="130"/>
      <c r="AF5" s="130"/>
    </row>
    <row r="6" spans="1:33" ht="11.25" customHeight="1" x14ac:dyDescent="0.35">
      <c r="U6" s="90">
        <v>6</v>
      </c>
      <c r="V6" s="90">
        <v>7</v>
      </c>
      <c r="W6" s="90">
        <v>8</v>
      </c>
      <c r="X6" s="90">
        <v>9</v>
      </c>
      <c r="Y6" s="90">
        <v>10</v>
      </c>
    </row>
    <row r="7" spans="1:33" ht="22.5" customHeight="1" x14ac:dyDescent="0.35">
      <c r="B7" s="241" t="s">
        <v>13</v>
      </c>
      <c r="C7" s="241" t="s">
        <v>14</v>
      </c>
      <c r="D7" s="241" t="s">
        <v>15</v>
      </c>
      <c r="E7" s="241" t="s">
        <v>16</v>
      </c>
      <c r="F7" s="242" t="s">
        <v>17</v>
      </c>
      <c r="G7" s="242" t="s">
        <v>18</v>
      </c>
      <c r="H7" s="243" t="s">
        <v>19</v>
      </c>
      <c r="I7" s="243" t="s">
        <v>20</v>
      </c>
      <c r="J7" s="243" t="s">
        <v>21</v>
      </c>
      <c r="K7" s="243" t="s">
        <v>22</v>
      </c>
      <c r="L7" s="240" t="s">
        <v>23</v>
      </c>
      <c r="M7" s="240" t="s">
        <v>24</v>
      </c>
      <c r="N7" s="240" t="s">
        <v>25</v>
      </c>
      <c r="O7" s="245" t="s">
        <v>19</v>
      </c>
      <c r="P7" s="245" t="s">
        <v>20</v>
      </c>
      <c r="Q7" s="245" t="s">
        <v>21</v>
      </c>
      <c r="R7" s="245" t="s">
        <v>22</v>
      </c>
      <c r="S7" s="246" t="s">
        <v>26</v>
      </c>
      <c r="T7" s="246" t="s">
        <v>27</v>
      </c>
      <c r="U7" s="244" t="s">
        <v>28</v>
      </c>
      <c r="V7" s="244" t="s">
        <v>29</v>
      </c>
      <c r="W7" s="244" t="s">
        <v>30</v>
      </c>
      <c r="X7" s="244" t="s">
        <v>31</v>
      </c>
      <c r="Y7" s="244" t="s">
        <v>32</v>
      </c>
      <c r="Z7" s="259" t="s">
        <v>33</v>
      </c>
      <c r="AA7" s="259" t="s">
        <v>34</v>
      </c>
      <c r="AB7" s="259" t="s">
        <v>35</v>
      </c>
      <c r="AC7" s="259" t="s">
        <v>36</v>
      </c>
      <c r="AD7" s="247" t="s">
        <v>19</v>
      </c>
      <c r="AE7" s="247" t="s">
        <v>20</v>
      </c>
      <c r="AF7" s="247" t="s">
        <v>21</v>
      </c>
      <c r="AG7" s="247" t="s">
        <v>22</v>
      </c>
    </row>
    <row r="8" spans="1:33" ht="15" customHeight="1" x14ac:dyDescent="0.35">
      <c r="B8" s="241"/>
      <c r="C8" s="241"/>
      <c r="D8" s="241"/>
      <c r="E8" s="241"/>
      <c r="F8" s="242"/>
      <c r="G8" s="242"/>
      <c r="H8" s="243"/>
      <c r="I8" s="243"/>
      <c r="J8" s="243"/>
      <c r="K8" s="243"/>
      <c r="L8" s="240"/>
      <c r="M8" s="240"/>
      <c r="N8" s="240"/>
      <c r="O8" s="245"/>
      <c r="P8" s="245"/>
      <c r="Q8" s="245"/>
      <c r="R8" s="245"/>
      <c r="S8" s="246"/>
      <c r="T8" s="246"/>
      <c r="U8" s="244"/>
      <c r="V8" s="244"/>
      <c r="W8" s="244"/>
      <c r="X8" s="244"/>
      <c r="Y8" s="244"/>
      <c r="Z8" s="259"/>
      <c r="AA8" s="259"/>
      <c r="AB8" s="259"/>
      <c r="AC8" s="259"/>
      <c r="AD8" s="247"/>
      <c r="AE8" s="247"/>
      <c r="AF8" s="247"/>
      <c r="AG8" s="247"/>
    </row>
    <row r="9" spans="1:33" ht="15" customHeight="1" x14ac:dyDescent="0.35">
      <c r="B9" s="131" t="s">
        <v>37</v>
      </c>
      <c r="C9" s="131" t="s">
        <v>14</v>
      </c>
      <c r="D9" s="131" t="s">
        <v>15</v>
      </c>
      <c r="E9" s="131" t="s">
        <v>16</v>
      </c>
      <c r="F9" s="132" t="s">
        <v>17</v>
      </c>
      <c r="G9" s="132" t="s">
        <v>38</v>
      </c>
      <c r="H9" s="133" t="s">
        <v>19</v>
      </c>
      <c r="I9" s="133" t="s">
        <v>20</v>
      </c>
      <c r="J9" s="133" t="s">
        <v>21</v>
      </c>
      <c r="K9" s="133" t="s">
        <v>22</v>
      </c>
      <c r="L9" s="134" t="s">
        <v>23</v>
      </c>
      <c r="M9" s="134" t="s">
        <v>39</v>
      </c>
      <c r="N9" s="134" t="s">
        <v>40</v>
      </c>
      <c r="O9" s="150" t="s">
        <v>19</v>
      </c>
      <c r="P9" s="150" t="s">
        <v>20</v>
      </c>
      <c r="Q9" s="150" t="s">
        <v>21</v>
      </c>
      <c r="R9" s="150" t="s">
        <v>22</v>
      </c>
      <c r="S9" s="151" t="s">
        <v>26</v>
      </c>
      <c r="T9" s="151" t="s">
        <v>27</v>
      </c>
      <c r="U9" s="152" t="s">
        <v>28</v>
      </c>
      <c r="V9" s="152" t="s">
        <v>29</v>
      </c>
      <c r="W9" s="152" t="s">
        <v>30</v>
      </c>
      <c r="X9" s="152" t="s">
        <v>31</v>
      </c>
      <c r="Y9" s="152" t="s">
        <v>32</v>
      </c>
      <c r="Z9" s="135" t="s">
        <v>33</v>
      </c>
      <c r="AA9" s="135" t="s">
        <v>34</v>
      </c>
      <c r="AB9" s="135" t="s">
        <v>35</v>
      </c>
      <c r="AC9" s="135" t="s">
        <v>36</v>
      </c>
      <c r="AD9" s="136" t="s">
        <v>19</v>
      </c>
      <c r="AE9" s="136" t="s">
        <v>20</v>
      </c>
      <c r="AF9" s="136" t="s">
        <v>21</v>
      </c>
      <c r="AG9" s="136" t="s">
        <v>22</v>
      </c>
    </row>
    <row r="10" spans="1:33" ht="47.25" customHeight="1" x14ac:dyDescent="0.35">
      <c r="B10" s="114" t="s">
        <v>89</v>
      </c>
      <c r="C10" s="171" t="s">
        <v>43</v>
      </c>
      <c r="D10" s="171" t="s">
        <v>108</v>
      </c>
      <c r="E10" s="71">
        <v>0.02</v>
      </c>
      <c r="F10" s="75" t="str">
        <f>'Mercado 1'!$D$7</f>
        <v>Parcial</v>
      </c>
      <c r="G10" s="87">
        <f t="shared" ref="G10:G24" si="0">IF($F10="Não cumpre",0,IF($F10="Parcial",$E10*0.4,IF($F10="Cumpre",$E10*0.7,IF($F10="Mais que cumpre",$E10*0.85,IF($F10="Melhor Pratica",E10,0)))))</f>
        <v>8.0000000000000002E-3</v>
      </c>
      <c r="H10" s="102">
        <f>'Mercado 1'!$F$7</f>
        <v>3</v>
      </c>
      <c r="I10" s="102">
        <f>'Mercado 1'!$G$7</f>
        <v>2</v>
      </c>
      <c r="J10" s="102" t="str">
        <f>'Mercado 1'!$H$7</f>
        <v/>
      </c>
      <c r="K10" s="102" t="str">
        <f>'Mercado 1'!$I$7</f>
        <v/>
      </c>
      <c r="L10" s="75" t="str">
        <f>IF('Mercado 1'!$D$10="","",'Mercado 1'!$D$10)</f>
        <v>Mais que Cumpre</v>
      </c>
      <c r="M10" s="76">
        <f t="shared" ref="M10:M24" si="1">IF($L10="Não cumpre",0,IF($L10="Parcial",$E10*0.4,IF($L10="Cumpre",$E10*0.7,IF($L10="Mais que cumpre",$E10*0.85,IF($L10="Melhor Pratica",E10,0)))))</f>
        <v>1.7000000000000001E-2</v>
      </c>
      <c r="N10" s="77">
        <f>IFERROR(G10/M10,"")</f>
        <v>0.47058823529411764</v>
      </c>
      <c r="O10" s="102" t="str">
        <f>'Mercado 1'!$F$10</f>
        <v>-</v>
      </c>
      <c r="P10" s="102" t="str">
        <f>'Mercado 1'!$G$10</f>
        <v>-</v>
      </c>
      <c r="Q10" s="102" t="str">
        <f>'Mercado 1'!$H$10</f>
        <v>-</v>
      </c>
      <c r="R10" s="102" t="str">
        <f>'Mercado 1'!$I$10</f>
        <v>-</v>
      </c>
      <c r="S10" s="128">
        <f>IF('Mercado 1'!$M$10="","",'Mercado 1'!$M$10)</f>
        <v>3</v>
      </c>
      <c r="T10" s="103" t="str">
        <f>IF('Mercado 1'!$O$10="","",'Mercado 1'!$O$10)</f>
        <v>Alta</v>
      </c>
      <c r="U10" s="94">
        <f>IF('Mercado 1'!$Q$9&lt;=Estratégia!$U$6,0.5,0)+IF('Mercado 1'!$S$9&gt;=Mercado!$U$6,0.5,0)</f>
        <v>0.5</v>
      </c>
      <c r="V10" s="93">
        <f>IF('Mercado 1'!$Q$9&lt;=Estratégia!$V$6,0.5,0)+IF('Mercado 1'!$S$9&gt;=Estratégia!$V$6,0.5,0)</f>
        <v>0.5</v>
      </c>
      <c r="W10" s="93">
        <f>IF('Mercado 1'!$Q$9&lt;=Estratégia!$W$6,0.5,0)+IF('Mercado 1'!$S$9&gt;=Estratégia!$W$6,0.5,0)</f>
        <v>0.5</v>
      </c>
      <c r="X10" s="93">
        <f>IF('Mercado 1'!$Q$9&lt;=Estratégia!$X$6,0.5,0)+IF('Mercado 1'!$S$9&gt;=Estratégia!$X$6,0.5,0)</f>
        <v>0.5</v>
      </c>
      <c r="Y10" s="93">
        <f>IF('Mercado 1'!$Q$9&lt;=Estratégia!$Y$6,0.5,0)+IF('Mercado 1'!$S$9&gt;=Estratégia!$Y$6,0.5,0)</f>
        <v>0.5</v>
      </c>
      <c r="Z10" s="78" t="str">
        <f>'Mercado 1'!$D$15</f>
        <v>À Tempo</v>
      </c>
      <c r="AA10" s="75" t="str">
        <f>IF('Mercado 1'!$D$12="","",'Mercado 1'!$D$12)</f>
        <v>Mais que cumpre</v>
      </c>
      <c r="AB10" s="76">
        <f t="shared" ref="AB10:AB22" si="2">IF($AA10="Não cumpre",0,IF($AA10="Parcial",$E10*0.4,IF($AA10="Cumpre",$E10*0.7,IF($AA10="Mais que cumpre",$E10*0.85,IF($AA10="Melhor Pratica",E10,0)))))</f>
        <v>1.7000000000000001E-2</v>
      </c>
      <c r="AC10" s="77">
        <f>IFERROR(AB10/M10,"")</f>
        <v>1</v>
      </c>
      <c r="AD10" s="102">
        <f>'Mercado 1'!$F$12</f>
        <v>3</v>
      </c>
      <c r="AE10" s="102">
        <f>'Mercado 1'!$G$12</f>
        <v>3</v>
      </c>
      <c r="AF10" s="102">
        <f>'Mercado 1'!$H$12</f>
        <v>3</v>
      </c>
      <c r="AG10" s="102" t="str">
        <f>'Mercado 1'!$I$12</f>
        <v/>
      </c>
    </row>
    <row r="11" spans="1:33" ht="45.75" customHeight="1" x14ac:dyDescent="0.35">
      <c r="B11" s="114" t="s">
        <v>89</v>
      </c>
      <c r="C11" s="171" t="s">
        <v>45</v>
      </c>
      <c r="D11" s="171" t="s">
        <v>109</v>
      </c>
      <c r="E11" s="73">
        <v>1.4999999999999999E-2</v>
      </c>
      <c r="F11" s="75" t="str">
        <f>'Mercado 2'!$D$7</f>
        <v>Mais que cumpre</v>
      </c>
      <c r="G11" s="87">
        <f t="shared" si="0"/>
        <v>1.2749999999999999E-2</v>
      </c>
      <c r="H11" s="102">
        <f>'Mercado 2'!$F$7</f>
        <v>3</v>
      </c>
      <c r="I11" s="102">
        <f>'Mercado 2'!$G$7</f>
        <v>3</v>
      </c>
      <c r="J11" s="102">
        <f>'Mercado 2'!$H$7</f>
        <v>3</v>
      </c>
      <c r="K11" s="102">
        <f>'Mercado 2'!$I$7</f>
        <v>2</v>
      </c>
      <c r="L11" s="75" t="str">
        <f>IF('Mercado 2'!$D$10="","",'Mercado 2'!$D$10)</f>
        <v>Melhor Prática</v>
      </c>
      <c r="M11" s="76">
        <f t="shared" si="1"/>
        <v>0</v>
      </c>
      <c r="N11" s="77" t="str">
        <f t="shared" ref="N11:N22" si="3">IFERROR(G11/M11,"")</f>
        <v/>
      </c>
      <c r="O11" s="102" t="str">
        <f>'Mercado 2'!$F$10</f>
        <v>-</v>
      </c>
      <c r="P11" s="102" t="str">
        <f>'Mercado 2'!$G$10</f>
        <v>-</v>
      </c>
      <c r="Q11" s="102" t="str">
        <f>'Mercado 2'!$H$10</f>
        <v>-</v>
      </c>
      <c r="R11" s="102" t="str">
        <f>'Mercado 2'!$I$10</f>
        <v>-</v>
      </c>
      <c r="S11" s="129">
        <f>IF('Mercado 2'!$M$10="","",'Mercado 2'!$M$10)</f>
        <v>3</v>
      </c>
      <c r="T11" s="103" t="str">
        <f>IF('Mercado 2'!$O$10="","",'Mercado 2'!$O$10)</f>
        <v>Baja</v>
      </c>
      <c r="U11" s="94">
        <f>IF('Mercado 2'!$Q$9&lt;=Estratégia!$U$6,0.5,0)+IF('Mercado 2'!$S$9&gt;=Mercado!$U$6,0.5,0)</f>
        <v>0.5</v>
      </c>
      <c r="V11" s="93">
        <f>IF('Mercado 2'!$Q$9&lt;=Estratégia!$V$6,0.5,0)+IF('Mercado 2'!$S$9&gt;=Estratégia!$V$6,0.5,0)</f>
        <v>0.5</v>
      </c>
      <c r="W11" s="93">
        <f>IF('Mercado 2'!$Q$9&lt;=Estratégia!$W$6,0.5,0)+IF('Mercado 2'!$S$9&gt;=Estratégia!$W$6,0.5,0)</f>
        <v>1</v>
      </c>
      <c r="X11" s="93">
        <f>IF('Mercado 2'!$Q$9&lt;=Estratégia!$X$6,0.5,0)+IF('Mercado 2'!$S$9&gt;=Estratégia!$X$6,0.5,0)</f>
        <v>1</v>
      </c>
      <c r="Y11" s="93">
        <f>IF('Mercado 2'!$Q$9&lt;=Estratégia!$Y$6,0.5,0)+IF('Mercado 2'!$S$9&gt;=Estratégia!$Y$6,0.5,0)</f>
        <v>1</v>
      </c>
      <c r="Z11" s="78" t="str">
        <f>'Mercado 2'!$D$15</f>
        <v>À Tempo</v>
      </c>
      <c r="AA11" s="75" t="str">
        <f>IF('Mercado 2'!$D$12="","",'Mercado 2'!$D$12)</f>
        <v/>
      </c>
      <c r="AB11" s="76">
        <f t="shared" si="2"/>
        <v>0</v>
      </c>
      <c r="AC11" s="77" t="str">
        <f t="shared" ref="AC11:AC24" si="4">IFERROR(AB11/M11,"")</f>
        <v/>
      </c>
      <c r="AD11" s="102" t="str">
        <f>'Mercado 2'!$F$12</f>
        <v/>
      </c>
      <c r="AE11" s="102" t="str">
        <f>'Mercado 2'!$G$12</f>
        <v/>
      </c>
      <c r="AF11" s="102" t="str">
        <f>'Mercado 2'!$H$12</f>
        <v/>
      </c>
      <c r="AG11" s="102" t="str">
        <f>'Mercado 2'!$I$12</f>
        <v/>
      </c>
    </row>
    <row r="12" spans="1:33" ht="45.75" customHeight="1" x14ac:dyDescent="0.35">
      <c r="B12" s="114" t="s">
        <v>89</v>
      </c>
      <c r="C12" s="171" t="s">
        <v>47</v>
      </c>
      <c r="D12" s="171" t="s">
        <v>110</v>
      </c>
      <c r="E12" s="71">
        <v>1.4999999999999999E-2</v>
      </c>
      <c r="F12" s="75" t="str">
        <f>'Mercado 3'!$D$7</f>
        <v>Parcial</v>
      </c>
      <c r="G12" s="87">
        <f t="shared" si="0"/>
        <v>6.0000000000000001E-3</v>
      </c>
      <c r="H12" s="102">
        <f>'Mercado 3'!$F$7</f>
        <v>3</v>
      </c>
      <c r="I12" s="102" t="str">
        <f>'Mercado 3'!$G$7</f>
        <v/>
      </c>
      <c r="J12" s="102" t="str">
        <f>'Mercado 3'!$H$7</f>
        <v/>
      </c>
      <c r="K12" s="102" t="str">
        <f>'Mercado 3'!$I$7</f>
        <v/>
      </c>
      <c r="L12" s="75" t="str">
        <f>IF('Mercado 3'!$D$10="","",'Mercado 3'!$D$10)</f>
        <v>Mais que Cumpre</v>
      </c>
      <c r="M12" s="76">
        <f t="shared" si="1"/>
        <v>1.2749999999999999E-2</v>
      </c>
      <c r="N12" s="77">
        <f t="shared" si="3"/>
        <v>0.4705882352941177</v>
      </c>
      <c r="O12" s="102" t="str">
        <f>'Mercado 3'!$F$10</f>
        <v>D</v>
      </c>
      <c r="P12" s="102" t="str">
        <f>'Mercado 3'!$G$10</f>
        <v>D</v>
      </c>
      <c r="Q12" s="102" t="str">
        <f>'Mercado 3'!$H$10</f>
        <v>D</v>
      </c>
      <c r="R12" s="102" t="str">
        <f>'Mercado 3'!$I$10</f>
        <v>-</v>
      </c>
      <c r="S12" s="129">
        <f>IF('Mercado 3'!$M$10="","",'Mercado 3'!$M$10)</f>
        <v>3</v>
      </c>
      <c r="T12" s="103" t="str">
        <f>IF('Mercado 3'!$O$10="","",'Mercado 3'!$O$10)</f>
        <v>Alta</v>
      </c>
      <c r="U12" s="94">
        <f>IF('Mercado 3'!$Q$9&lt;=Estratégia!$U$6,0.5,0)+IF('Mercado 3'!$S$9&gt;=Mercado!$U$6,0.5,0)</f>
        <v>0.5</v>
      </c>
      <c r="V12" s="93">
        <f>IF('Mercado 3'!$Q$9&lt;=Estratégia!$V$6,0.5,0)+IF('Mercado 3'!$S$9&gt;=Estratégia!$V$6,0.5,0)</f>
        <v>0.5</v>
      </c>
      <c r="W12" s="93">
        <f>IF('Mercado 3'!$Q$9&lt;=Estratégia!$W$6,0.5,0)+IF('Mercado 3'!$S$9&gt;=Estratégia!$W$6,0.5,0)</f>
        <v>1</v>
      </c>
      <c r="X12" s="93">
        <f>IF('Mercado 3'!$Q$9&lt;=Estratégia!$X$6,0.5,0)+IF('Mercado 3'!$S$9&gt;=Estratégia!$X$6,0.5,0)</f>
        <v>1</v>
      </c>
      <c r="Y12" s="93">
        <f>IF('Mercado 3'!$Q$9&lt;=Estratégia!$Y$6,0.5,0)+IF('Mercado 3'!$S$9&gt;=Estratégia!$Y$6,0.5,0)</f>
        <v>1</v>
      </c>
      <c r="Z12" s="78" t="str">
        <f>'Mercado 3'!$D$15</f>
        <v>À Tempo</v>
      </c>
      <c r="AA12" s="75" t="str">
        <f>IF('Mercado 3'!$D$12="","",'Mercado 3'!$D$12)</f>
        <v>Melhor Pratica</v>
      </c>
      <c r="AB12" s="76">
        <f t="shared" si="2"/>
        <v>1.4999999999999999E-2</v>
      </c>
      <c r="AC12" s="77">
        <f t="shared" si="4"/>
        <v>1.1764705882352942</v>
      </c>
      <c r="AD12" s="102">
        <f>'Mercado 3'!$F$12</f>
        <v>3</v>
      </c>
      <c r="AE12" s="102">
        <f>'Mercado 3'!$G$12</f>
        <v>3</v>
      </c>
      <c r="AF12" s="102">
        <f>'Mercado 3'!$H$12</f>
        <v>3</v>
      </c>
      <c r="AG12" s="102">
        <f>'Mercado 3'!$I$12</f>
        <v>3</v>
      </c>
    </row>
    <row r="13" spans="1:33" ht="45.75" customHeight="1" x14ac:dyDescent="0.35">
      <c r="B13" s="114" t="s">
        <v>111</v>
      </c>
      <c r="C13" s="171" t="s">
        <v>49</v>
      </c>
      <c r="D13" s="171" t="s">
        <v>112</v>
      </c>
      <c r="E13" s="73">
        <v>0.02</v>
      </c>
      <c r="F13" s="75" t="str">
        <f>'Mercado 4'!$D$7</f>
        <v>Cumpre</v>
      </c>
      <c r="G13" s="87">
        <f t="shared" si="0"/>
        <v>1.3999999999999999E-2</v>
      </c>
      <c r="H13" s="102">
        <f>'Mercado 4'!$F$7</f>
        <v>3</v>
      </c>
      <c r="I13" s="102">
        <f>'Mercado 4'!$G$7</f>
        <v>3</v>
      </c>
      <c r="J13" s="102">
        <f>'Mercado 4'!$H$7</f>
        <v>2</v>
      </c>
      <c r="K13" s="102" t="str">
        <f>'Mercado 4'!$I$7</f>
        <v/>
      </c>
      <c r="L13" s="75" t="str">
        <f>IF('Mercado 4'!$D$10="","",'Mercado 4'!$D$10)</f>
        <v>Mais que Cumpre</v>
      </c>
      <c r="M13" s="76">
        <f t="shared" si="1"/>
        <v>1.7000000000000001E-2</v>
      </c>
      <c r="N13" s="77">
        <f t="shared" si="3"/>
        <v>0.82352941176470573</v>
      </c>
      <c r="O13" s="102" t="str">
        <f>'Mercado 4'!$F$10</f>
        <v>-</v>
      </c>
      <c r="P13" s="102" t="str">
        <f>'Mercado 4'!$G$10</f>
        <v>D</v>
      </c>
      <c r="Q13" s="102" t="str">
        <f>'Mercado 4'!$H$10</f>
        <v>D</v>
      </c>
      <c r="R13" s="102" t="str">
        <f>'Mercado 4'!$I$10</f>
        <v>-</v>
      </c>
      <c r="S13" s="129">
        <f>IF('Mercado 4'!$M$10="","",'Mercado 4'!$M$10)</f>
        <v>3</v>
      </c>
      <c r="T13" s="103" t="str">
        <f>IF('Mercado 4'!$O$10="","",'Mercado 4'!$O$10)</f>
        <v>Alta</v>
      </c>
      <c r="U13" s="94">
        <f>IF('Mercado 4'!$Q$9&lt;=Estratégia!$U$6,0.5,0)+IF('Mercado 4'!$S$9&gt;=Mercado!$U$6,0.5,0)</f>
        <v>0.5</v>
      </c>
      <c r="V13" s="93">
        <f>IF('Mercado 4'!$Q$9&lt;=Estratégia!$V$6,0.5,0)+IF('Mercado 4'!$S$9&gt;=Estratégia!$V$6,0.5,0)</f>
        <v>0.5</v>
      </c>
      <c r="W13" s="93">
        <f>IF('Mercado 4'!$Q$9&lt;=Estratégia!$W$6,0.5,0)+IF('Mercado 4'!$S$9&gt;=Estratégia!$W$6,0.5,0)</f>
        <v>0.5</v>
      </c>
      <c r="X13" s="93">
        <f>IF('Mercado 4'!$Q$9&lt;=Estratégia!$X$6,0.5,0)+IF('Mercado 4'!$S$9&gt;=Estratégia!$X$6,0.5,0)</f>
        <v>0.5</v>
      </c>
      <c r="Y13" s="93">
        <f>IF('Mercado 4'!$Q$9&lt;=Estratégia!$Y$6,0.5,0)+IF('Mercado 4'!$S$9&gt;=Estratégia!$Y$6,0.5,0)</f>
        <v>0.5</v>
      </c>
      <c r="Z13" s="78" t="str">
        <f>'Mercado 4'!$D$15</f>
        <v>À Tempo</v>
      </c>
      <c r="AA13" s="75" t="str">
        <f>IF('Mercado 4'!$D$12="","",'Mercado 4'!$D$12)</f>
        <v>Mais que cumpre</v>
      </c>
      <c r="AB13" s="76">
        <f t="shared" si="2"/>
        <v>1.7000000000000001E-2</v>
      </c>
      <c r="AC13" s="77">
        <f t="shared" si="4"/>
        <v>1</v>
      </c>
      <c r="AD13" s="102">
        <f>'Mercado 4'!$F$12</f>
        <v>3</v>
      </c>
      <c r="AE13" s="102">
        <f>'Mercado 4'!$G$12</f>
        <v>3</v>
      </c>
      <c r="AF13" s="102">
        <f>'Mercado 4'!$H$12</f>
        <v>3</v>
      </c>
      <c r="AG13" s="102" t="str">
        <f>'Mercado 4'!$I$12</f>
        <v/>
      </c>
    </row>
    <row r="14" spans="1:33" ht="45.75" customHeight="1" x14ac:dyDescent="0.35">
      <c r="B14" s="114" t="s">
        <v>111</v>
      </c>
      <c r="C14" s="171" t="s">
        <v>52</v>
      </c>
      <c r="D14" s="171" t="s">
        <v>113</v>
      </c>
      <c r="E14" s="71">
        <v>1.4999999999999999E-2</v>
      </c>
      <c r="F14" s="75" t="str">
        <f>'Mercado 5'!$D$7</f>
        <v>Não cumpre</v>
      </c>
      <c r="G14" s="87">
        <f t="shared" si="0"/>
        <v>0</v>
      </c>
      <c r="H14" s="102">
        <f>'Mercado 5'!$F$7</f>
        <v>2</v>
      </c>
      <c r="I14" s="102">
        <f>'Mercado 5'!$G$7</f>
        <v>3</v>
      </c>
      <c r="J14" s="102">
        <f>'Mercado 5'!$H$7</f>
        <v>2</v>
      </c>
      <c r="K14" s="102" t="str">
        <f>'Mercado 5'!$I$7</f>
        <v/>
      </c>
      <c r="L14" s="75" t="str">
        <f>IF('Mercado 5'!$D$10="","",'Mercado 5'!$D$10)</f>
        <v>Mais que Cumpre</v>
      </c>
      <c r="M14" s="76">
        <f t="shared" si="1"/>
        <v>1.2749999999999999E-2</v>
      </c>
      <c r="N14" s="77">
        <f t="shared" si="3"/>
        <v>0</v>
      </c>
      <c r="O14" s="102" t="str">
        <f>'Mercado 5'!$F$10</f>
        <v>-</v>
      </c>
      <c r="P14" s="102" t="str">
        <f>'Mercado 5'!$G$10</f>
        <v>D</v>
      </c>
      <c r="Q14" s="102" t="str">
        <f>'Mercado 5'!$H$10</f>
        <v>D</v>
      </c>
      <c r="R14" s="102" t="str">
        <f>'Mercado 5'!$I$10</f>
        <v>-</v>
      </c>
      <c r="S14" s="129">
        <f>IF('Mercado 5'!$M$10="","",'Mercado 5'!$M$10)</f>
        <v>3</v>
      </c>
      <c r="T14" s="103" t="str">
        <f>IF('Mercado 5'!$O$10="","",'Mercado 5'!$O$10)</f>
        <v>Alta</v>
      </c>
      <c r="U14" s="94">
        <f>IF('Mercado 5'!$Q$9&lt;=Estratégia!$U$6,0.5,0)+IF('Mercado 5'!$S$9&gt;=Mercado!$U$6,0.5,0)</f>
        <v>0.5</v>
      </c>
      <c r="V14" s="93">
        <f>IF('Mercado 5'!$Q$9&lt;=Estratégia!$V$6,0.5,0)+IF('Mercado 5'!$S$9&gt;=Estratégia!$V$6,0.5,0)</f>
        <v>0.5</v>
      </c>
      <c r="W14" s="93">
        <f>IF('Mercado 5'!$Q$9&lt;=Estratégia!$W$6,0.5,0)+IF('Mercado 5'!$S$9&gt;=Estratégia!$W$6,0.5,0)</f>
        <v>0.5</v>
      </c>
      <c r="X14" s="93">
        <f>IF('Mercado 5'!$Q$9&lt;=Estratégia!$X$6,0.5,0)+IF('Mercado 5'!$S$9&gt;=Estratégia!$X$6,0.5,0)</f>
        <v>0.5</v>
      </c>
      <c r="Y14" s="93">
        <f>IF('Mercado 5'!$Q$9&lt;=Estratégia!$Y$6,0.5,0)+IF('Mercado 5'!$S$9&gt;=Estratégia!$Y$6,0.5,0)</f>
        <v>0.5</v>
      </c>
      <c r="Z14" s="78" t="str">
        <f>'Mercado 5'!$D$15</f>
        <v>À Tempo</v>
      </c>
      <c r="AA14" s="75" t="str">
        <f>IF('Mercado 5'!$D$12="","",'Mercado 5'!$D$12)</f>
        <v>Mais que cumpre</v>
      </c>
      <c r="AB14" s="76">
        <f t="shared" si="2"/>
        <v>1.2749999999999999E-2</v>
      </c>
      <c r="AC14" s="77">
        <f t="shared" si="4"/>
        <v>1</v>
      </c>
      <c r="AD14" s="102">
        <f>'Mercado 5'!$F$12</f>
        <v>3</v>
      </c>
      <c r="AE14" s="102">
        <f>'Mercado 5'!$G$12</f>
        <v>3</v>
      </c>
      <c r="AF14" s="102">
        <f>'Mercado 5'!$H$12</f>
        <v>3</v>
      </c>
      <c r="AG14" s="102" t="str">
        <f>'Mercado 5'!$I$12</f>
        <v/>
      </c>
    </row>
    <row r="15" spans="1:33" ht="45.75" customHeight="1" x14ac:dyDescent="0.35">
      <c r="B15" s="114" t="s">
        <v>111</v>
      </c>
      <c r="C15" s="171" t="s">
        <v>54</v>
      </c>
      <c r="D15" s="171" t="s">
        <v>114</v>
      </c>
      <c r="E15" s="71">
        <v>0.02</v>
      </c>
      <c r="F15" s="75" t="str">
        <f>'Mercado 6'!$D$7</f>
        <v>Cumpre</v>
      </c>
      <c r="G15" s="87">
        <f t="shared" si="0"/>
        <v>1.3999999999999999E-2</v>
      </c>
      <c r="H15" s="102">
        <f>'Mercado 6'!$F$7</f>
        <v>3</v>
      </c>
      <c r="I15" s="102">
        <f>'Mercado 6'!$G$7</f>
        <v>3</v>
      </c>
      <c r="J15" s="102" t="str">
        <f>'Mercado 6'!$H$7</f>
        <v/>
      </c>
      <c r="K15" s="102" t="str">
        <f>'Mercado 6'!$I$7</f>
        <v/>
      </c>
      <c r="L15" s="75" t="str">
        <f>IF('Mercado 6'!$D$10="","",'Mercado 6'!$D$10)</f>
        <v>Cumpre</v>
      </c>
      <c r="M15" s="76">
        <f t="shared" si="1"/>
        <v>1.3999999999999999E-2</v>
      </c>
      <c r="N15" s="77">
        <f t="shared" si="3"/>
        <v>1</v>
      </c>
      <c r="O15" s="102" t="str">
        <f>'Mercado 6'!$F$10</f>
        <v>-</v>
      </c>
      <c r="P15" s="102" t="str">
        <f>'Mercado 6'!$G$10</f>
        <v>D</v>
      </c>
      <c r="Q15" s="102" t="str">
        <f>'Mercado 6'!$H$10</f>
        <v>D</v>
      </c>
      <c r="R15" s="102" t="str">
        <f>'Mercado 6'!$I$10</f>
        <v>-</v>
      </c>
      <c r="S15" s="129">
        <f>IF('Mercado 6'!$M$10="","",'Mercado 6'!$M$10)</f>
        <v>1</v>
      </c>
      <c r="T15" s="103" t="str">
        <f>IF('Mercado 6'!$O$10="","",'Mercado 6'!$O$10)</f>
        <v>No Planificado</v>
      </c>
      <c r="U15" s="94">
        <f>IF('Mercado 6'!$Q$9&lt;=Estratégia!$U$6,0.5,0)+IF('Mercado 6'!$S$9&gt;=Mercado!$U$6,0.5,0)</f>
        <v>0.5</v>
      </c>
      <c r="V15" s="93">
        <f>IF('Mercado 6'!$Q$9&lt;=Estratégia!$V$6,0.5,0)+IF('Mercado 6'!$S$9&gt;=Estratégia!$V$6,0.5,0)</f>
        <v>0.5</v>
      </c>
      <c r="W15" s="93">
        <f>IF('Mercado 6'!$Q$9&lt;=Estratégia!$W$6,0.5,0)+IF('Mercado 6'!$S$9&gt;=Estratégia!$W$6,0.5,0)</f>
        <v>0.5</v>
      </c>
      <c r="X15" s="93">
        <f>IF('Mercado 6'!$Q$9&lt;=Estratégia!$X$6,0.5,0)+IF('Mercado 6'!$S$9&gt;=Estratégia!$X$6,0.5,0)</f>
        <v>0.5</v>
      </c>
      <c r="Y15" s="93">
        <f>IF('Mercado 6'!$Q$9&lt;=Estratégia!$Y$6,0.5,0)+IF('Mercado 6'!$S$9&gt;=Estratégia!$Y$6,0.5,0)</f>
        <v>0.5</v>
      </c>
      <c r="Z15" s="78" t="str">
        <f>'Mercado 6'!$D$15</f>
        <v>Não Planificado</v>
      </c>
      <c r="AA15" s="75" t="str">
        <f>IF('Mercado 6'!$D$12="","",'Mercado 6'!$D$12)</f>
        <v>Cumpre</v>
      </c>
      <c r="AB15" s="76">
        <f t="shared" si="2"/>
        <v>1.3999999999999999E-2</v>
      </c>
      <c r="AC15" s="77">
        <f t="shared" si="4"/>
        <v>1</v>
      </c>
      <c r="AD15" s="102">
        <f>'Mercado 6'!$F$12</f>
        <v>3</v>
      </c>
      <c r="AE15" s="102">
        <f>'Mercado 6'!$G$12</f>
        <v>3</v>
      </c>
      <c r="AF15" s="102" t="str">
        <f>'Mercado 6'!$H$12</f>
        <v/>
      </c>
      <c r="AG15" s="102" t="str">
        <f>'Mercado 6'!$I$12</f>
        <v/>
      </c>
    </row>
    <row r="16" spans="1:33" ht="45.75" customHeight="1" x14ac:dyDescent="0.35">
      <c r="B16" s="114" t="s">
        <v>115</v>
      </c>
      <c r="C16" s="171" t="s">
        <v>57</v>
      </c>
      <c r="D16" s="171" t="s">
        <v>116</v>
      </c>
      <c r="E16" s="71">
        <v>0.02</v>
      </c>
      <c r="F16" s="75" t="str">
        <f>'Mercado 7'!$D$7</f>
        <v>Não cumpre</v>
      </c>
      <c r="G16" s="87">
        <f t="shared" si="0"/>
        <v>0</v>
      </c>
      <c r="H16" s="102">
        <f>'Mercado 7'!$F$7</f>
        <v>2</v>
      </c>
      <c r="I16" s="102">
        <f>'Mercado 7'!$G$7</f>
        <v>2</v>
      </c>
      <c r="J16" s="102">
        <f>'Mercado 7'!$H$7</f>
        <v>2</v>
      </c>
      <c r="K16" s="102">
        <f>'Mercado 7'!$I$7</f>
        <v>1</v>
      </c>
      <c r="L16" s="75" t="str">
        <f>IF('Mercado 7'!$D$10="","",'Mercado 7'!$D$10)</f>
        <v>Melhor Prática</v>
      </c>
      <c r="M16" s="76">
        <f t="shared" si="1"/>
        <v>0</v>
      </c>
      <c r="N16" s="77" t="str">
        <f t="shared" si="3"/>
        <v/>
      </c>
      <c r="O16" s="102" t="str">
        <f>'Mercado 7'!$F$10</f>
        <v>D</v>
      </c>
      <c r="P16" s="102" t="str">
        <f>'Mercado 7'!$G$10</f>
        <v>D</v>
      </c>
      <c r="Q16" s="102" t="str">
        <f>'Mercado 7'!$H$10</f>
        <v>D</v>
      </c>
      <c r="R16" s="102" t="str">
        <f>'Mercado 7'!$I$10</f>
        <v>-</v>
      </c>
      <c r="S16" s="129">
        <f>IF('Mercado 7'!$M$10="","",'Mercado 7'!$M$10)</f>
        <v>2</v>
      </c>
      <c r="T16" s="103" t="str">
        <f>IF('Mercado 7'!$O$10="","",'Mercado 7'!$O$10)</f>
        <v>Alta</v>
      </c>
      <c r="U16" s="94">
        <f>IF('Mercado 7'!$Q$9&lt;=Estratégia!$U$6,0.5,0)+IF('Mercado 7'!$S$9&gt;=Mercado!$U$6,0.5,0)</f>
        <v>0.5</v>
      </c>
      <c r="V16" s="93">
        <f>IF('Mercado 7'!$Q$9&lt;=Estratégia!$V$6,0.5,0)+IF('Mercado 7'!$S$9&gt;=Estratégia!$V$6,0.5,0)</f>
        <v>0.5</v>
      </c>
      <c r="W16" s="93">
        <f>IF('Mercado 7'!$Q$9&lt;=Estratégia!$W$6,0.5,0)+IF('Mercado 7'!$S$9&gt;=Estratégia!$W$6,0.5,0)</f>
        <v>1</v>
      </c>
      <c r="X16" s="93">
        <f>IF('Mercado 7'!$Q$9&lt;=Estratégia!$X$6,0.5,0)+IF('Mercado 7'!$S$9&gt;=Estratégia!$X$6,0.5,0)</f>
        <v>1</v>
      </c>
      <c r="Y16" s="93">
        <f>IF('Mercado 7'!$Q$9&lt;=Estratégia!$Y$6,0.5,0)+IF('Mercado 7'!$S$9&gt;=Estratégia!$Y$6,0.5,0)</f>
        <v>1</v>
      </c>
      <c r="Z16" s="78" t="str">
        <f>'Mercado 7'!$D$15</f>
        <v>À Tempo</v>
      </c>
      <c r="AA16" s="75" t="str">
        <f>IF('Mercado 7'!$D$12="","",'Mercado 7'!$D$12)</f>
        <v>Cumpre</v>
      </c>
      <c r="AB16" s="76">
        <f t="shared" si="2"/>
        <v>1.3999999999999999E-2</v>
      </c>
      <c r="AC16" s="77" t="str">
        <f t="shared" si="4"/>
        <v/>
      </c>
      <c r="AD16" s="102">
        <f>'Mercado 7'!$F$12</f>
        <v>3</v>
      </c>
      <c r="AE16" s="102">
        <f>'Mercado 7'!$G$12</f>
        <v>3</v>
      </c>
      <c r="AF16" s="102">
        <f>'Mercado 7'!$H$12</f>
        <v>2</v>
      </c>
      <c r="AG16" s="102" t="str">
        <f>'Mercado 7'!$I$12</f>
        <v/>
      </c>
    </row>
    <row r="17" spans="2:33" ht="45.75" customHeight="1" x14ac:dyDescent="0.35">
      <c r="B17" s="114" t="s">
        <v>115</v>
      </c>
      <c r="C17" s="171" t="s">
        <v>59</v>
      </c>
      <c r="D17" s="171" t="s">
        <v>117</v>
      </c>
      <c r="E17" s="73">
        <v>2.5000000000000001E-2</v>
      </c>
      <c r="F17" s="75" t="str">
        <f>'Mercado 8'!$D$7</f>
        <v>Não cumpre</v>
      </c>
      <c r="G17" s="87">
        <f t="shared" si="0"/>
        <v>0</v>
      </c>
      <c r="H17" s="102">
        <f>'Mercado 8'!$F$7</f>
        <v>2</v>
      </c>
      <c r="I17" s="102" t="str">
        <f>'Mercado 8'!$G$7</f>
        <v/>
      </c>
      <c r="J17" s="102" t="str">
        <f>'Mercado 8'!$H$7</f>
        <v/>
      </c>
      <c r="K17" s="102" t="str">
        <f>'Mercado 8'!$I$7</f>
        <v/>
      </c>
      <c r="L17" s="75" t="str">
        <f>IF('Mercado 8'!$D$10="","",'Mercado 8'!$D$10)</f>
        <v>Cumpre</v>
      </c>
      <c r="M17" s="76">
        <f t="shared" si="1"/>
        <v>1.7499999999999998E-2</v>
      </c>
      <c r="N17" s="77">
        <f t="shared" si="3"/>
        <v>0</v>
      </c>
      <c r="O17" s="102" t="str">
        <f>'Mercado 8'!$F$10</f>
        <v>D</v>
      </c>
      <c r="P17" s="102" t="str">
        <f>'Mercado 8'!$G$10</f>
        <v>D</v>
      </c>
      <c r="Q17" s="102" t="str">
        <f>'Mercado 8'!$H$10</f>
        <v>D</v>
      </c>
      <c r="R17" s="102" t="str">
        <f>'Mercado 8'!$I$10</f>
        <v>-</v>
      </c>
      <c r="S17" s="129">
        <f>IF('Mercado 8'!$M$10="","",'Mercado 8'!$M$10)</f>
        <v>2</v>
      </c>
      <c r="T17" s="103" t="str">
        <f>IF('Mercado 8'!$O$10="","",'Mercado 8'!$O$10)</f>
        <v>Alta</v>
      </c>
      <c r="U17" s="94">
        <f>IF('Mercado 8'!$Q$9&lt;=Estratégia!$U$6,0.5,0)+IF('Mercado 8'!$S$9&gt;=Mercado!$U$6,0.5,0)</f>
        <v>0.5</v>
      </c>
      <c r="V17" s="93">
        <f>IF('Mercado 8'!$Q$9&lt;=Estratégia!$V$6,0.5,0)+IF('Mercado 8'!$S$9&gt;=Estratégia!$V$6,0.5,0)</f>
        <v>0.5</v>
      </c>
      <c r="W17" s="93">
        <f>IF('Mercado 8'!$Q$9&lt;=Estratégia!$W$6,0.5,0)+IF('Mercado 8'!$S$9&gt;=Estratégia!$W$6,0.5,0)</f>
        <v>1</v>
      </c>
      <c r="X17" s="93">
        <f>IF('Mercado 8'!$Q$9&lt;=Estratégia!$X$6,0.5,0)+IF('Mercado 8'!$S$9&gt;=Estratégia!$X$6,0.5,0)</f>
        <v>1</v>
      </c>
      <c r="Y17" s="93">
        <f>IF('Mercado 8'!$Q$9&lt;=Estratégia!$Y$6,0.5,0)+IF('Mercado 8'!$S$9&gt;=Estratégia!$Y$6,0.5,0)</f>
        <v>1</v>
      </c>
      <c r="Z17" s="78" t="str">
        <f>'Mercado 8'!$D$15</f>
        <v>À Tempo</v>
      </c>
      <c r="AA17" s="75" t="str">
        <f>IF('Mercado 8'!$D$12="","",'Mercado 8'!$D$12)</f>
        <v>Parcial</v>
      </c>
      <c r="AB17" s="76">
        <f t="shared" si="2"/>
        <v>1.0000000000000002E-2</v>
      </c>
      <c r="AC17" s="77">
        <f t="shared" si="4"/>
        <v>0.57142857142857162</v>
      </c>
      <c r="AD17" s="102">
        <f>'Mercado 8'!$F$12</f>
        <v>3</v>
      </c>
      <c r="AE17" s="102" t="str">
        <f>'Mercado 8'!$G$12</f>
        <v/>
      </c>
      <c r="AF17" s="102" t="str">
        <f>'Mercado 8'!$H$12</f>
        <v/>
      </c>
      <c r="AG17" s="102" t="str">
        <f>'Mercado 8'!$I$12</f>
        <v/>
      </c>
    </row>
    <row r="18" spans="2:33" ht="45.75" customHeight="1" x14ac:dyDescent="0.35">
      <c r="B18" s="114" t="s">
        <v>115</v>
      </c>
      <c r="C18" s="171" t="s">
        <v>61</v>
      </c>
      <c r="D18" s="171" t="s">
        <v>118</v>
      </c>
      <c r="E18" s="71">
        <v>0.02</v>
      </c>
      <c r="F18" s="75" t="str">
        <f>'Mercado 9'!$D$7</f>
        <v>Não cumpre</v>
      </c>
      <c r="G18" s="87">
        <f t="shared" si="0"/>
        <v>0</v>
      </c>
      <c r="H18" s="102">
        <f>'Mercado 9'!$F$7</f>
        <v>2</v>
      </c>
      <c r="I18" s="102">
        <f>'Mercado 9'!$G$7</f>
        <v>2</v>
      </c>
      <c r="J18" s="102" t="str">
        <f>'Mercado 9'!$H$7</f>
        <v/>
      </c>
      <c r="K18" s="102" t="str">
        <f>'Mercado 9'!$I$7</f>
        <v/>
      </c>
      <c r="L18" s="75" t="str">
        <f>IF('Mercado 9'!$D$10="","",'Mercado 9'!$D$10)</f>
        <v>Cumpre</v>
      </c>
      <c r="M18" s="76">
        <f t="shared" si="1"/>
        <v>1.3999999999999999E-2</v>
      </c>
      <c r="N18" s="77">
        <f t="shared" si="3"/>
        <v>0</v>
      </c>
      <c r="O18" s="102" t="str">
        <f>'Mercado 9'!$F$10</f>
        <v>-</v>
      </c>
      <c r="P18" s="102" t="str">
        <f>'Mercado 9'!$G$10</f>
        <v>D</v>
      </c>
      <c r="Q18" s="102" t="str">
        <f>'Mercado 9'!$H$10</f>
        <v>-</v>
      </c>
      <c r="R18" s="102" t="str">
        <f>'Mercado 9'!$I$10</f>
        <v>-</v>
      </c>
      <c r="S18" s="129">
        <f>IF('Mercado 9'!$M$10="","",'Mercado 9'!$M$10)</f>
        <v>2</v>
      </c>
      <c r="T18" s="103" t="str">
        <f>IF('Mercado 9'!$O$10="","",'Mercado 9'!$O$10)</f>
        <v>Baja</v>
      </c>
      <c r="U18" s="94">
        <f>IF('Mercado 9'!$Q$9&lt;=Estratégia!$U$6,0.5,0)+IF('Mercado 9'!$S$9&gt;=Mercado!$U$6,0.5,0)</f>
        <v>0.5</v>
      </c>
      <c r="V18" s="93">
        <f>IF('Mercado 9'!$Q$9&lt;=Estratégia!$V$6,0.5,0)+IF('Mercado 9'!$S$9&gt;=Estratégia!$V$6,0.5,0)</f>
        <v>0.5</v>
      </c>
      <c r="W18" s="93">
        <f>IF('Mercado 9'!$Q$9&lt;=Estratégia!$W$6,0.5,0)+IF('Mercado 9'!$S$9&gt;=Estratégia!$W$6,0.5,0)</f>
        <v>1</v>
      </c>
      <c r="X18" s="93">
        <f>IF('Mercado 9'!$Q$9&lt;=Estratégia!$X$6,0.5,0)+IF('Mercado 9'!$S$9&gt;=Estratégia!$X$6,0.5,0)</f>
        <v>1</v>
      </c>
      <c r="Y18" s="93">
        <f>IF('Mercado 9'!$Q$9&lt;=Estratégia!$Y$6,0.5,0)+IF('Mercado 9'!$S$9&gt;=Estratégia!$Y$6,0.5,0)</f>
        <v>1</v>
      </c>
      <c r="Z18" s="78" t="str">
        <f>'Mercado 9'!$D$15</f>
        <v>À Tempo</v>
      </c>
      <c r="AA18" s="75" t="str">
        <f>IF('Mercado 9'!$D$12="","",'Mercado 9'!$D$12)</f>
        <v>Mais que cumpre</v>
      </c>
      <c r="AB18" s="76">
        <f t="shared" si="2"/>
        <v>1.7000000000000001E-2</v>
      </c>
      <c r="AC18" s="77">
        <f t="shared" si="4"/>
        <v>1.2142857142857144</v>
      </c>
      <c r="AD18" s="102">
        <f>'Mercado 9'!$F$12</f>
        <v>3</v>
      </c>
      <c r="AE18" s="102">
        <f>'Mercado 9'!$G$12</f>
        <v>3</v>
      </c>
      <c r="AF18" s="102">
        <f>'Mercado 9'!$H$12</f>
        <v>3</v>
      </c>
      <c r="AG18" s="102" t="str">
        <f>'Mercado 9'!$I$12</f>
        <v/>
      </c>
    </row>
    <row r="19" spans="2:33" ht="45.75" customHeight="1" x14ac:dyDescent="0.35">
      <c r="B19" s="114" t="s">
        <v>119</v>
      </c>
      <c r="C19" s="171" t="s">
        <v>64</v>
      </c>
      <c r="D19" s="171" t="s">
        <v>120</v>
      </c>
      <c r="E19" s="73">
        <v>0.02</v>
      </c>
      <c r="F19" s="75" t="str">
        <f>'Mercado 10'!$D$7</f>
        <v>Não cumpre</v>
      </c>
      <c r="G19" s="87">
        <f t="shared" si="0"/>
        <v>0</v>
      </c>
      <c r="H19" s="102">
        <f>'Mercado 10'!$F$7</f>
        <v>2</v>
      </c>
      <c r="I19" s="102" t="str">
        <f>'Mercado 10'!$G$7</f>
        <v/>
      </c>
      <c r="J19" s="102" t="str">
        <f>'Mercado 10'!$H$7</f>
        <v/>
      </c>
      <c r="K19" s="102" t="str">
        <f>'Mercado 10'!$I$7</f>
        <v/>
      </c>
      <c r="L19" s="75" t="str">
        <f>IF('Mercado 10'!$D$10="","",'Mercado 10'!$D$10)</f>
        <v>Parcial</v>
      </c>
      <c r="M19" s="76">
        <f t="shared" si="1"/>
        <v>8.0000000000000002E-3</v>
      </c>
      <c r="N19" s="77">
        <f t="shared" si="3"/>
        <v>0</v>
      </c>
      <c r="O19" s="102" t="str">
        <f>'Mercado 10'!$F$10</f>
        <v>-</v>
      </c>
      <c r="P19" s="102" t="str">
        <f>'Mercado 10'!$G$10</f>
        <v>D</v>
      </c>
      <c r="Q19" s="102" t="str">
        <f>'Mercado 10'!$H$10</f>
        <v>-</v>
      </c>
      <c r="R19" s="102" t="str">
        <f>'Mercado 10'!$I$10</f>
        <v>-</v>
      </c>
      <c r="S19" s="129">
        <f>IF('Mercado 10'!$M$10="","",'Mercado 10'!$M$10)</f>
        <v>1</v>
      </c>
      <c r="T19" s="103" t="str">
        <f>IF('Mercado 10'!$O$10="","",'Mercado 10'!$O$10)</f>
        <v>Baja</v>
      </c>
      <c r="U19" s="94">
        <f>IF('Mercado 10'!$Q$9&lt;=Estratégia!$U$6,0.5,0)+IF('Mercado 10'!$S$9&gt;=Mercado!$U$6,0.5,0)</f>
        <v>0.5</v>
      </c>
      <c r="V19" s="93">
        <f>IF('Mercado 10'!$Q$9&lt;=Estratégia!$V$6,0.5,0)+IF('Mercado 10'!$S$9&gt;=Estratégia!$V$6,0.5,0)</f>
        <v>0.5</v>
      </c>
      <c r="W19" s="93">
        <f>IF('Mercado 10'!$Q$9&lt;=Estratégia!$W$6,0.5,0)+IF('Mercado 10'!$S$9&gt;=Estratégia!$W$6,0.5,0)</f>
        <v>1</v>
      </c>
      <c r="X19" s="93">
        <f>IF('Mercado 10'!$Q$9&lt;=Estratégia!$X$6,0.5,0)+IF('Mercado 10'!$S$9&gt;=Estratégia!$X$6,0.5,0)</f>
        <v>1</v>
      </c>
      <c r="Y19" s="93">
        <f>IF('Mercado 10'!$Q$9&lt;=Estratégia!$Y$6,0.5,0)+IF('Mercado 10'!$S$9&gt;=Estratégia!$Y$6,0.5,0)</f>
        <v>1</v>
      </c>
      <c r="Z19" s="78" t="str">
        <f>'Mercado 10'!$D$15</f>
        <v>À Tempo</v>
      </c>
      <c r="AA19" s="75" t="str">
        <f>IF('Mercado 10'!$D$12="","",'Mercado 10'!$D$12)</f>
        <v>Mais que cumpre</v>
      </c>
      <c r="AB19" s="76">
        <f t="shared" si="2"/>
        <v>1.7000000000000001E-2</v>
      </c>
      <c r="AC19" s="77">
        <f t="shared" si="4"/>
        <v>2.125</v>
      </c>
      <c r="AD19" s="102">
        <f>'Mercado 10'!$F$12</f>
        <v>3</v>
      </c>
      <c r="AE19" s="102">
        <f>'Mercado 10'!$G$12</f>
        <v>3</v>
      </c>
      <c r="AF19" s="102">
        <f>'Mercado 10'!$H$12</f>
        <v>3</v>
      </c>
      <c r="AG19" s="102" t="str">
        <f>'Mercado 10'!$I$12</f>
        <v/>
      </c>
    </row>
    <row r="20" spans="2:33" ht="45.75" customHeight="1" x14ac:dyDescent="0.35">
      <c r="B20" s="114" t="s">
        <v>119</v>
      </c>
      <c r="C20" s="171" t="s">
        <v>67</v>
      </c>
      <c r="D20" s="171" t="s">
        <v>121</v>
      </c>
      <c r="E20" s="71">
        <v>1.4999999999999999E-2</v>
      </c>
      <c r="F20" s="75" t="str">
        <f>'Mercado 11'!$D$7</f>
        <v/>
      </c>
      <c r="G20" s="87">
        <f t="shared" si="0"/>
        <v>0</v>
      </c>
      <c r="H20" s="102" t="str">
        <f>'Mercado 11'!$F$7</f>
        <v/>
      </c>
      <c r="I20" s="102" t="str">
        <f>'Mercado 11'!$G$7</f>
        <v/>
      </c>
      <c r="J20" s="102" t="str">
        <f>'Mercado 11'!$H$7</f>
        <v/>
      </c>
      <c r="K20" s="102" t="str">
        <f>'Mercado 11'!$I$7</f>
        <v/>
      </c>
      <c r="L20" s="75" t="str">
        <f>IF('Mercado 11'!$D$10="","",'Mercado 11'!$D$10)</f>
        <v>Cumpre</v>
      </c>
      <c r="M20" s="76">
        <f t="shared" si="1"/>
        <v>1.0499999999999999E-2</v>
      </c>
      <c r="N20" s="77">
        <f t="shared" si="3"/>
        <v>0</v>
      </c>
      <c r="O20" s="102" t="str">
        <f>'Mercado 11'!$F$10</f>
        <v>D</v>
      </c>
      <c r="P20" s="102" t="str">
        <f>'Mercado 11'!$G$10</f>
        <v>D</v>
      </c>
      <c r="Q20" s="102" t="str">
        <f>'Mercado 11'!$H$10</f>
        <v>-</v>
      </c>
      <c r="R20" s="102" t="str">
        <f>'Mercado 11'!$I$10</f>
        <v>-</v>
      </c>
      <c r="S20" s="129">
        <f>IF('Mercado 11'!$M$10="","",'Mercado 11'!$M$10)</f>
        <v>1</v>
      </c>
      <c r="T20" s="103" t="str">
        <f>IF('Mercado 11'!$O$10="","",'Mercado 11'!$O$10)</f>
        <v>Baja</v>
      </c>
      <c r="U20" s="94">
        <f>IF('Mercado 11'!$Q$9&lt;=Estratégia!$U$6,0.5,0)+IF('Mercado 11'!$S$9&gt;=Mercado!$U$6,0.5,0)</f>
        <v>0.5</v>
      </c>
      <c r="V20" s="93">
        <f>IF('Mercado 11'!$Q$9&lt;=Estratégia!$V$6,0.5,0)+IF('Mercado 11'!$S$9&gt;=Estratégia!$V$6,0.5,0)</f>
        <v>0.5</v>
      </c>
      <c r="W20" s="93">
        <f>IF('Mercado 11'!$Q$9&lt;=Estratégia!$W$6,0.5,0)+IF('Mercado 11'!$S$9&gt;=Estratégia!$W$6,0.5,0)</f>
        <v>1</v>
      </c>
      <c r="X20" s="93">
        <f>IF('Mercado 11'!$Q$9&lt;=Estratégia!$X$6,0.5,0)+IF('Mercado 11'!$S$9&gt;=Estratégia!$X$6,0.5,0)</f>
        <v>1</v>
      </c>
      <c r="Y20" s="93">
        <f>IF('Mercado 11'!$Q$9&lt;=Estratégia!$Y$6,0.5,0)+IF('Mercado 11'!$S$9&gt;=Estratégia!$Y$6,0.5,0)</f>
        <v>1</v>
      </c>
      <c r="Z20" s="78" t="str">
        <f>'Mercado 11'!$D$15</f>
        <v>À Tempo</v>
      </c>
      <c r="AA20" s="75" t="str">
        <f>IF('Mercado 11'!$D$12="","",'Mercado 11'!$D$12)</f>
        <v>Parcial</v>
      </c>
      <c r="AB20" s="76">
        <f t="shared" si="2"/>
        <v>6.0000000000000001E-3</v>
      </c>
      <c r="AC20" s="77">
        <f t="shared" si="4"/>
        <v>0.57142857142857151</v>
      </c>
      <c r="AD20" s="102">
        <f>'Mercado 11'!$F$12</f>
        <v>3</v>
      </c>
      <c r="AE20" s="102">
        <f>'Mercado 11'!$G$12</f>
        <v>2</v>
      </c>
      <c r="AF20" s="102" t="str">
        <f>'Mercado 11'!$H$12</f>
        <v/>
      </c>
      <c r="AG20" s="102" t="str">
        <f>'Mercado 11'!$I$12</f>
        <v/>
      </c>
    </row>
    <row r="21" spans="2:33" ht="45.75" customHeight="1" x14ac:dyDescent="0.35">
      <c r="B21" s="114" t="s">
        <v>119</v>
      </c>
      <c r="C21" s="171" t="s">
        <v>70</v>
      </c>
      <c r="D21" s="171" t="s">
        <v>122</v>
      </c>
      <c r="E21" s="73">
        <v>1.4999999999999999E-2</v>
      </c>
      <c r="F21" s="75" t="str">
        <f>'Mercado 12'!$D$7</f>
        <v>Não cumpre</v>
      </c>
      <c r="G21" s="87">
        <f t="shared" si="0"/>
        <v>0</v>
      </c>
      <c r="H21" s="102">
        <f>'Mercado 12'!$F$7</f>
        <v>2</v>
      </c>
      <c r="I21" s="102">
        <f>'Mercado 12'!$G$7</f>
        <v>3</v>
      </c>
      <c r="J21" s="102" t="str">
        <f>'Mercado 12'!$H$7</f>
        <v/>
      </c>
      <c r="K21" s="102" t="str">
        <f>'Mercado 12'!$I$7</f>
        <v/>
      </c>
      <c r="L21" s="75" t="str">
        <f>IF('Mercado 12'!$D$10="","",'Mercado 12'!$D$10)</f>
        <v>Cumpre</v>
      </c>
      <c r="M21" s="76">
        <f t="shared" si="1"/>
        <v>1.0499999999999999E-2</v>
      </c>
      <c r="N21" s="77">
        <f t="shared" si="3"/>
        <v>0</v>
      </c>
      <c r="O21" s="102" t="str">
        <f>'Mercado 12'!$F$10</f>
        <v>-</v>
      </c>
      <c r="P21" s="102" t="str">
        <f>'Mercado 12'!$G$10</f>
        <v>D</v>
      </c>
      <c r="Q21" s="102" t="str">
        <f>'Mercado 12'!$H$10</f>
        <v>D</v>
      </c>
      <c r="R21" s="102" t="str">
        <f>'Mercado 12'!$I$10</f>
        <v>D</v>
      </c>
      <c r="S21" s="129">
        <f>IF('Mercado 12'!$M$10="","",'Mercado 12'!$M$10)</f>
        <v>3</v>
      </c>
      <c r="T21" s="103" t="str">
        <f>IF('Mercado 12'!$O$10="","",'Mercado 12'!$O$10)</f>
        <v>Baja</v>
      </c>
      <c r="U21" s="94">
        <f>IF('Mercado 12'!$Q$9&lt;=Estratégia!$U$6,0.5,0)+IF('Mercado 12'!$S$9&gt;=Mercado!$U$6,0.5,0)</f>
        <v>0.5</v>
      </c>
      <c r="V21" s="93">
        <f>IF('Mercado 12'!$Q$9&lt;=Estratégia!$V$6,0.5,0)+IF('Mercado 12'!$S$9&gt;=Estratégia!$V$6,0.5,0)</f>
        <v>0.5</v>
      </c>
      <c r="W21" s="93">
        <f>IF('Mercado 12'!$Q$9&lt;=Estratégia!$W$6,0.5,0)+IF('Mercado 12'!$S$9&gt;=Estratégia!$W$6,0.5,0)</f>
        <v>0.5</v>
      </c>
      <c r="X21" s="93">
        <f>IF('Mercado 12'!$Q$9&lt;=Estratégia!$X$6,0.5,0)+IF('Mercado 12'!$S$9&gt;=Estratégia!$X$6,0.5,0)</f>
        <v>0.5</v>
      </c>
      <c r="Y21" s="93">
        <f>IF('Mercado 12'!$Q$9&lt;=Estratégia!$Y$6,0.5,0)+IF('Mercado 12'!$S$9&gt;=Estratégia!$Y$6,0.5,0)</f>
        <v>0.5</v>
      </c>
      <c r="Z21" s="78" t="str">
        <f>'Mercado 12'!$D$15</f>
        <v>À Tempo</v>
      </c>
      <c r="AA21" s="75" t="str">
        <f>IF('Mercado 12'!$D$12="","",'Mercado 12'!$D$12)</f>
        <v>Mais que cumpre</v>
      </c>
      <c r="AB21" s="76">
        <f t="shared" si="2"/>
        <v>1.2749999999999999E-2</v>
      </c>
      <c r="AC21" s="77">
        <f t="shared" si="4"/>
        <v>1.2142857142857144</v>
      </c>
      <c r="AD21" s="102">
        <f>'Mercado 12'!$F$12</f>
        <v>3</v>
      </c>
      <c r="AE21" s="102">
        <f>'Mercado 12'!$G$12</f>
        <v>3</v>
      </c>
      <c r="AF21" s="102">
        <f>'Mercado 12'!$H$12</f>
        <v>3</v>
      </c>
      <c r="AG21" s="102" t="str">
        <f>'Mercado 12'!$I$12</f>
        <v/>
      </c>
    </row>
    <row r="22" spans="2:33" ht="45.75" customHeight="1" x14ac:dyDescent="0.35">
      <c r="B22" s="114" t="s">
        <v>119</v>
      </c>
      <c r="C22" s="171" t="s">
        <v>73</v>
      </c>
      <c r="D22" s="171" t="s">
        <v>123</v>
      </c>
      <c r="E22" s="71">
        <v>5.0000000000000001E-3</v>
      </c>
      <c r="F22" s="75" t="str">
        <f>'Mercado 13'!$D$7</f>
        <v>Parcial</v>
      </c>
      <c r="G22" s="87">
        <f t="shared" si="0"/>
        <v>2E-3</v>
      </c>
      <c r="H22" s="102">
        <f>'Mercado 13'!$F$7</f>
        <v>3</v>
      </c>
      <c r="I22" s="102">
        <f>'Mercado 13'!$G$7</f>
        <v>1</v>
      </c>
      <c r="J22" s="102" t="str">
        <f>'Mercado 13'!$H$7</f>
        <v/>
      </c>
      <c r="K22" s="102" t="str">
        <f>'Mercado 13'!$I$7</f>
        <v/>
      </c>
      <c r="L22" s="75" t="str">
        <f>IF('Mercado 13'!$D$10="","",'Mercado 13'!$D$10)</f>
        <v>Parcial</v>
      </c>
      <c r="M22" s="76">
        <f t="shared" si="1"/>
        <v>2E-3</v>
      </c>
      <c r="N22" s="77">
        <f t="shared" si="3"/>
        <v>1</v>
      </c>
      <c r="O22" s="102" t="str">
        <f>'Mercado 13'!$F$10</f>
        <v>-</v>
      </c>
      <c r="P22" s="102" t="str">
        <f>'Mercado 13'!$G$10</f>
        <v>-</v>
      </c>
      <c r="Q22" s="102" t="str">
        <f>'Mercado 13'!$H$10</f>
        <v>D</v>
      </c>
      <c r="R22" s="102" t="str">
        <f>'Mercado 13'!$I$10</f>
        <v>D</v>
      </c>
      <c r="S22" s="129">
        <f>IF('Mercado 13'!$M$10="","",'Mercado 13'!$M$10)</f>
        <v>2</v>
      </c>
      <c r="T22" s="103" t="str">
        <f>IF('Mercado 13'!$O$10="","",'Mercado 13'!$O$10)</f>
        <v>Baja</v>
      </c>
      <c r="U22" s="94">
        <f>IF('Mercado 13'!$Q$9&lt;=Estratégia!$U$6,0.5,0)+IF('Mercado 13'!$S$9&gt;=Mercado!$U$6,0.5,0)</f>
        <v>0.5</v>
      </c>
      <c r="V22" s="93">
        <f>IF('Mercado 13'!$Q$9&lt;=Estratégia!$V$6,0.5,0)+IF('Mercado 13'!$S$9&gt;=Estratégia!$V$6,0.5,0)</f>
        <v>0.5</v>
      </c>
      <c r="W22" s="93">
        <f>IF('Mercado 13'!$Q$9&lt;=Estratégia!$W$6,0.5,0)+IF('Mercado 13'!$S$9&gt;=Estratégia!$W$6,0.5,0)</f>
        <v>0.5</v>
      </c>
      <c r="X22" s="93">
        <f>IF('Mercado 13'!$Q$9&lt;=Estratégia!$X$6,0.5,0)+IF('Mercado 13'!$S$9&gt;=Estratégia!$X$6,0.5,0)</f>
        <v>0</v>
      </c>
      <c r="Y22" s="93">
        <f>IF('Mercado 13'!$Q$9&lt;=Estratégia!$Y$6,0.5,0)+IF('Mercado 13'!$S$9&gt;=Estratégia!$Y$6,0.5,0)</f>
        <v>0</v>
      </c>
      <c r="Z22" s="78" t="str">
        <f>'Mercado 13'!$D$15</f>
        <v>À Tempo</v>
      </c>
      <c r="AA22" s="75" t="str">
        <f>IF('Mercado 13'!$D$12="","",'Mercado 13'!$D$12)</f>
        <v>Mais que cumpre</v>
      </c>
      <c r="AB22" s="76">
        <f t="shared" si="2"/>
        <v>4.2500000000000003E-3</v>
      </c>
      <c r="AC22" s="77">
        <f t="shared" si="4"/>
        <v>2.125</v>
      </c>
      <c r="AD22" s="102">
        <f>'Mercado 13'!$F$12</f>
        <v>3</v>
      </c>
      <c r="AE22" s="102">
        <f>'Mercado 13'!$G$12</f>
        <v>3</v>
      </c>
      <c r="AF22" s="102">
        <f>'Mercado 13'!$H$12</f>
        <v>3</v>
      </c>
      <c r="AG22" s="102" t="str">
        <f>'Mercado 13'!$I$12</f>
        <v/>
      </c>
    </row>
    <row r="23" spans="2:33" ht="45.75" customHeight="1" x14ac:dyDescent="0.35">
      <c r="B23" s="114" t="s">
        <v>66</v>
      </c>
      <c r="C23" s="171" t="s">
        <v>75</v>
      </c>
      <c r="D23" s="171" t="s">
        <v>124</v>
      </c>
      <c r="E23" s="73">
        <v>1.4999999999999999E-2</v>
      </c>
      <c r="F23" s="75" t="str">
        <f>'Mercado 14'!$D$7</f>
        <v>Não cumpre</v>
      </c>
      <c r="G23" s="87">
        <f t="shared" si="0"/>
        <v>0</v>
      </c>
      <c r="H23" s="102">
        <f>'Mercado 14'!$F$7</f>
        <v>2</v>
      </c>
      <c r="I23" s="102">
        <f>'Mercado 14'!$G$7</f>
        <v>1</v>
      </c>
      <c r="J23" s="102" t="str">
        <f>'Mercado 14'!$H$7</f>
        <v/>
      </c>
      <c r="K23" s="102" t="str">
        <f>'Mercado 14'!$I$7</f>
        <v/>
      </c>
      <c r="L23" s="75" t="str">
        <f>IF('Mercado 14'!$D$10="","",'Mercado 14'!$D$10)</f>
        <v>Cumpre</v>
      </c>
      <c r="M23" s="76">
        <f t="shared" si="1"/>
        <v>1.0499999999999999E-2</v>
      </c>
      <c r="N23" s="77">
        <f>IFERROR(G23/M23,"")</f>
        <v>0</v>
      </c>
      <c r="O23" s="102" t="str">
        <f>'Mercado 14'!$F$10</f>
        <v>D</v>
      </c>
      <c r="P23" s="102" t="str">
        <f>'Mercado 14'!$G$10</f>
        <v>D</v>
      </c>
      <c r="Q23" s="102" t="str">
        <f>'Mercado 14'!$H$10</f>
        <v>-</v>
      </c>
      <c r="R23" s="102" t="str">
        <f>'Mercado 14'!$I$10</f>
        <v>-</v>
      </c>
      <c r="S23" s="129">
        <f>IF('Mercado 14'!$M$10="","",'Mercado 14'!$M$10)</f>
        <v>2</v>
      </c>
      <c r="T23" s="103" t="str">
        <f>IF('Mercado 14'!$O$10="","",'Mercado 14'!$O$10)</f>
        <v>Baja</v>
      </c>
      <c r="U23" s="94">
        <f>IF('Mercado 14'!$Q$9&lt;=Estratégia!$U$6,0.5,0)+IF('Mercado 14'!$S$9&gt;=Mercado!$U$6,0.5,0)</f>
        <v>0.5</v>
      </c>
      <c r="V23" s="93">
        <f>IF('Mercado 14'!$Q$9&lt;=Estratégia!$V$6,0.5,0)+IF('Mercado 14'!$S$9&gt;=Estratégia!$V$6,0.5,0)</f>
        <v>0.5</v>
      </c>
      <c r="W23" s="93">
        <f>IF('Mercado 14'!$Q$9&lt;=Estratégia!$W$6,0.5,0)+IF('Mercado 14'!$S$9&gt;=Estratégia!$W$6,0.5,0)</f>
        <v>1</v>
      </c>
      <c r="X23" s="93">
        <f>IF('Mercado 14'!$Q$9&lt;=Estratégia!$X$6,0.5,0)+IF('Mercado 14'!$S$9&gt;=Estratégia!$X$6,0.5,0)</f>
        <v>1</v>
      </c>
      <c r="Y23" s="93">
        <f>IF('Mercado 14'!$Q$9&lt;=Estratégia!$Y$6,0.5,0)+IF('Mercado 14'!$S$9&gt;=Estratégia!$Y$6,0.5,0)</f>
        <v>1</v>
      </c>
      <c r="Z23" s="78" t="str">
        <f>'Mercado 14'!$D$15</f>
        <v>À Tempo</v>
      </c>
      <c r="AA23" s="75" t="str">
        <f>IF('Mercado 14'!$D$12="","",'Mercado 14'!$D$12)</f>
        <v>Parcial</v>
      </c>
      <c r="AB23" s="76">
        <f>IF($AA23="Não Cumpre",0,IF($AA23="Parcial",$E23*0.4,IF($AA23="Cumpre",$E23*0.7,IF($AA23="Mais que Cumpre",$E23*0.85,IF($AA23="Melhor Pratica",E23,0)))))</f>
        <v>6.0000000000000001E-3</v>
      </c>
      <c r="AC23" s="77">
        <f t="shared" si="4"/>
        <v>0.57142857142857151</v>
      </c>
      <c r="AD23" s="102">
        <f>'Mercado 14'!$F$12</f>
        <v>3</v>
      </c>
      <c r="AE23" s="102">
        <f>'Mercado 14'!$G$12</f>
        <v>2</v>
      </c>
      <c r="AF23" s="102" t="str">
        <f>'Mercado 14'!$H$12</f>
        <v/>
      </c>
      <c r="AG23" s="102" t="str">
        <f>'Mercado 14'!$I$12</f>
        <v/>
      </c>
    </row>
    <row r="24" spans="2:33" ht="45.75" customHeight="1" x14ac:dyDescent="0.35">
      <c r="B24" s="114" t="s">
        <v>69</v>
      </c>
      <c r="C24" s="171" t="s">
        <v>77</v>
      </c>
      <c r="D24" s="171" t="s">
        <v>125</v>
      </c>
      <c r="E24" s="71">
        <v>0.01</v>
      </c>
      <c r="F24" s="75" t="str">
        <f>'Mercado 15'!$D$7</f>
        <v/>
      </c>
      <c r="G24" s="87">
        <f t="shared" si="0"/>
        <v>0</v>
      </c>
      <c r="H24" s="102" t="str">
        <f>'Mercado 15'!$F$7</f>
        <v/>
      </c>
      <c r="I24" s="102" t="str">
        <f>'Mercado 15'!$G$7</f>
        <v/>
      </c>
      <c r="J24" s="102" t="str">
        <f>'Mercado 15'!$H$7</f>
        <v/>
      </c>
      <c r="K24" s="102" t="str">
        <f>'Mercado 15'!$I$7</f>
        <v/>
      </c>
      <c r="L24" s="75" t="str">
        <f>IF('Mercado 15'!$D$10="","",'Mercado 15'!$D$10)</f>
        <v>Parcial</v>
      </c>
      <c r="M24" s="76">
        <f t="shared" si="1"/>
        <v>4.0000000000000001E-3</v>
      </c>
      <c r="N24" s="77">
        <f>IFERROR(G24/M24,"")</f>
        <v>0</v>
      </c>
      <c r="O24" s="102" t="str">
        <f>'Mercado 15'!$F$10</f>
        <v>-</v>
      </c>
      <c r="P24" s="102" t="str">
        <f>'Mercado 15'!$G$10</f>
        <v>D</v>
      </c>
      <c r="Q24" s="102" t="str">
        <f>'Mercado 15'!$H$10</f>
        <v>D</v>
      </c>
      <c r="R24" s="102" t="str">
        <f>'Mercado 15'!$I$10</f>
        <v>-</v>
      </c>
      <c r="S24" s="129">
        <f>IF('Mercado 15'!$M$10="","",'Mercado 15'!$M$10)</f>
        <v>1</v>
      </c>
      <c r="T24" s="103" t="str">
        <f>IF('Mercado 15'!$O$10="","",'Mercado 15'!$O$10)</f>
        <v/>
      </c>
      <c r="U24" s="94">
        <f>IF('Mercado 15'!$Q$9&lt;=Estratégia!$U$6,0.5,0)+IF('Mercado 15'!$S$9&gt;=Mercado!$U$6,0.5,0)</f>
        <v>0.5</v>
      </c>
      <c r="V24" s="93">
        <f>IF('Mercado 15'!$Q$9&lt;=Estratégia!$V$6,0.5,0)+IF('Mercado 15'!$S$9&gt;=Estratégia!$V$6,0.5,0)</f>
        <v>0.5</v>
      </c>
      <c r="W24" s="93">
        <f>IF('Mercado 15'!$Q$9&lt;=Estratégia!$W$6,0.5,0)+IF('Mercado 15'!$S$9&gt;=Estratégia!$W$6,0.5,0)</f>
        <v>0.5</v>
      </c>
      <c r="X24" s="93">
        <f>IF('Mercado 15'!$Q$9&lt;=Estratégia!$X$6,0.5,0)+IF('Mercado 15'!$S$9&gt;=Estratégia!$X$6,0.5,0)</f>
        <v>0.5</v>
      </c>
      <c r="Y24" s="93">
        <f>IF('Mercado 15'!$Q$9&lt;=Estratégia!$Y$6,0.5,0)+IF('Mercado 15'!$S$9&gt;=Estratégia!$Y$6,0.5,0)</f>
        <v>0.5</v>
      </c>
      <c r="Z24" s="78" t="str">
        <f>'Mercado 15'!$D$15</f>
        <v>Não Planificado</v>
      </c>
      <c r="AA24" s="75" t="str">
        <f>IF('Mercado 15'!$D$12="","",'Mercado 15'!$D$12)</f>
        <v>Parcial</v>
      </c>
      <c r="AB24" s="76">
        <f>IF($AA24="Não Cumpre",0,IF($AA24="Parcial",$E24*0.4,IF($AA24="Cumpre",$E24*0.7,IF($AA24="Mais que Cumpre",$E24*0.85,IF($AA24="Melhor Pratica",E24,0)))))</f>
        <v>4.0000000000000001E-3</v>
      </c>
      <c r="AC24" s="77">
        <f t="shared" si="4"/>
        <v>1</v>
      </c>
      <c r="AD24" s="102">
        <f>'Mercado 15'!$F$12</f>
        <v>3</v>
      </c>
      <c r="AE24" s="102">
        <f>'Mercado 15'!$G$12</f>
        <v>2</v>
      </c>
      <c r="AF24" s="102" t="str">
        <f>'Mercado 15'!$H$12</f>
        <v/>
      </c>
      <c r="AG24" s="102" t="str">
        <f>'Mercado 15'!$I$12</f>
        <v/>
      </c>
    </row>
    <row r="25" spans="2:33" ht="14.5" x14ac:dyDescent="0.35"/>
    <row r="26" spans="2:33" ht="11.25" customHeight="1" x14ac:dyDescent="0.35">
      <c r="B26" s="81"/>
      <c r="C26" s="248" t="s">
        <v>149</v>
      </c>
      <c r="D26" s="248"/>
      <c r="E26" s="249">
        <f>SUM(E10:E24)</f>
        <v>0.25</v>
      </c>
      <c r="F26" s="299"/>
      <c r="G26" s="252">
        <f>SUM(G10:G24)</f>
        <v>5.6749999999999995E-2</v>
      </c>
      <c r="H26" s="88"/>
      <c r="I26" s="88"/>
      <c r="J26" s="88"/>
      <c r="K26" s="88"/>
      <c r="L26" s="82"/>
      <c r="M26" s="254">
        <f>SUM(M10:M24)</f>
        <v>0.15049999999999999</v>
      </c>
      <c r="N26" s="256">
        <f>IFERROR(G26/M26,"")</f>
        <v>0.37707641196013286</v>
      </c>
      <c r="O26" s="89"/>
      <c r="P26" s="89"/>
      <c r="Q26" s="89"/>
      <c r="R26" s="89"/>
      <c r="S26" s="89"/>
      <c r="T26" s="89"/>
      <c r="U26" s="89"/>
      <c r="V26" s="89"/>
      <c r="W26" s="89"/>
      <c r="X26" s="89"/>
      <c r="Y26" s="89"/>
      <c r="Z26" s="83"/>
      <c r="AA26" s="84"/>
      <c r="AB26" s="258">
        <f>SUM(AB10:AB24)</f>
        <v>0.16675000000000004</v>
      </c>
      <c r="AC26" s="260">
        <f>IFERROR(M26/AB26,"")</f>
        <v>0.90254872563718114</v>
      </c>
      <c r="AD26" s="247"/>
      <c r="AE26" s="247"/>
      <c r="AF26" s="247"/>
      <c r="AG26" s="247"/>
    </row>
    <row r="27" spans="2:33" ht="22.5" x14ac:dyDescent="0.35">
      <c r="B27" s="81"/>
      <c r="C27" s="248"/>
      <c r="D27" s="248"/>
      <c r="E27" s="249"/>
      <c r="F27" s="300"/>
      <c r="G27" s="253"/>
      <c r="H27" s="88"/>
      <c r="I27" s="88"/>
      <c r="J27" s="88"/>
      <c r="K27" s="88"/>
      <c r="L27" s="85"/>
      <c r="M27" s="255"/>
      <c r="N27" s="257"/>
      <c r="O27" s="89"/>
      <c r="P27" s="89"/>
      <c r="Q27" s="89"/>
      <c r="R27" s="89"/>
      <c r="S27" s="89"/>
      <c r="T27" s="89"/>
      <c r="U27" s="89"/>
      <c r="V27" s="89"/>
      <c r="W27" s="89"/>
      <c r="X27" s="89"/>
      <c r="Y27" s="89"/>
      <c r="Z27" s="83"/>
      <c r="AA27" s="84"/>
      <c r="AB27" s="258"/>
      <c r="AC27" s="260"/>
      <c r="AD27" s="247"/>
      <c r="AE27" s="247"/>
      <c r="AF27" s="247"/>
      <c r="AG27" s="247"/>
    </row>
    <row r="28" spans="2:33" ht="14.5" x14ac:dyDescent="0.35"/>
    <row r="29" spans="2:33" ht="15" customHeight="1" x14ac:dyDescent="0.35"/>
    <row r="30" spans="2:33" ht="15" customHeight="1" x14ac:dyDescent="0.35"/>
    <row r="31" spans="2:33" ht="15" customHeight="1" x14ac:dyDescent="0.35"/>
  </sheetData>
  <autoFilter ref="B9:AG9" xr:uid="{F3416D7B-8507-4AF1-AC12-A67AE73E163C}"/>
  <dataConsolidate/>
  <mergeCells count="49">
    <mergeCell ref="AC26:AC27"/>
    <mergeCell ref="AD26:AD27"/>
    <mergeCell ref="AE26:AE27"/>
    <mergeCell ref="AF26:AF27"/>
    <mergeCell ref="AG26:AG27"/>
    <mergeCell ref="AE7:AE8"/>
    <mergeCell ref="AF7:AF8"/>
    <mergeCell ref="AG7:AG8"/>
    <mergeCell ref="C26:D27"/>
    <mergeCell ref="E26:E27"/>
    <mergeCell ref="F26:F27"/>
    <mergeCell ref="G26:G27"/>
    <mergeCell ref="M26:M27"/>
    <mergeCell ref="N26:N27"/>
    <mergeCell ref="AB26:AB27"/>
    <mergeCell ref="Y7:Y8"/>
    <mergeCell ref="Z7:Z8"/>
    <mergeCell ref="AA7:AA8"/>
    <mergeCell ref="AB7:AB8"/>
    <mergeCell ref="AC7:AC8"/>
    <mergeCell ref="AD7:AD8"/>
    <mergeCell ref="X7:X8"/>
    <mergeCell ref="M7:M8"/>
    <mergeCell ref="N7:N8"/>
    <mergeCell ref="O7:O8"/>
    <mergeCell ref="P7:P8"/>
    <mergeCell ref="Q7:Q8"/>
    <mergeCell ref="R7:R8"/>
    <mergeCell ref="S7:S8"/>
    <mergeCell ref="T7:T8"/>
    <mergeCell ref="U7:U8"/>
    <mergeCell ref="V7:V8"/>
    <mergeCell ref="W7:W8"/>
    <mergeCell ref="L7:L8"/>
    <mergeCell ref="F3:AE3"/>
    <mergeCell ref="B5:D5"/>
    <mergeCell ref="F5:J5"/>
    <mergeCell ref="L5:M5"/>
    <mergeCell ref="Z5:AA5"/>
    <mergeCell ref="B7:B8"/>
    <mergeCell ref="C7:C8"/>
    <mergeCell ref="D7:D8"/>
    <mergeCell ref="E7:E8"/>
    <mergeCell ref="F7:F8"/>
    <mergeCell ref="G7:G8"/>
    <mergeCell ref="H7:H8"/>
    <mergeCell ref="I7:I8"/>
    <mergeCell ref="J7:J8"/>
    <mergeCell ref="K7:K8"/>
  </mergeCells>
  <conditionalFormatting sqref="H10:K22">
    <cfRule type="iconSet" priority="16">
      <iconSet showValue="0">
        <cfvo type="percent" val="0"/>
        <cfvo type="num" val="2"/>
        <cfvo type="num" val="3"/>
      </iconSet>
    </cfRule>
  </conditionalFormatting>
  <conditionalFormatting sqref="H23:K24">
    <cfRule type="iconSet" priority="7">
      <iconSet showValue="0">
        <cfvo type="percent" val="0"/>
        <cfvo type="num" val="2"/>
        <cfvo type="num" val="3"/>
      </iconSet>
    </cfRule>
  </conditionalFormatting>
  <conditionalFormatting sqref="N10:N22">
    <cfRule type="dataBar" priority="18">
      <dataBar showValue="0">
        <cfvo type="min"/>
        <cfvo type="max"/>
        <color rgb="FF63C384"/>
      </dataBar>
      <extLst>
        <ext xmlns:x14="http://schemas.microsoft.com/office/spreadsheetml/2009/9/main" uri="{B025F937-C7B1-47D3-B67F-A62EFF666E3E}">
          <x14:id>{B8F71AB1-DFB2-464E-9CF7-0DB13010C4AA}</x14:id>
        </ext>
      </extLst>
    </cfRule>
  </conditionalFormatting>
  <conditionalFormatting sqref="N23:N24">
    <cfRule type="dataBar" priority="9">
      <dataBar showValue="0">
        <cfvo type="min"/>
        <cfvo type="max"/>
        <color rgb="FF63C384"/>
      </dataBar>
      <extLst>
        <ext xmlns:x14="http://schemas.microsoft.com/office/spreadsheetml/2009/9/main" uri="{B025F937-C7B1-47D3-B67F-A62EFF666E3E}">
          <x14:id>{3D291A48-0462-40ED-A54F-74D5C8772D79}</x14:id>
        </ext>
      </extLst>
    </cfRule>
  </conditionalFormatting>
  <conditionalFormatting sqref="O10:R22">
    <cfRule type="iconSet" priority="14">
      <iconSet showValue="0">
        <cfvo type="percent" val="0"/>
        <cfvo type="num" val="2"/>
        <cfvo type="num" val="3"/>
      </iconSet>
    </cfRule>
  </conditionalFormatting>
  <conditionalFormatting sqref="O23:R24">
    <cfRule type="iconSet" priority="5">
      <iconSet showValue="0">
        <cfvo type="percent" val="0"/>
        <cfvo type="num" val="2"/>
        <cfvo type="num" val="3"/>
      </iconSet>
    </cfRule>
  </conditionalFormatting>
  <conditionalFormatting sqref="U10:Y24">
    <cfRule type="cellIs" dxfId="1032" priority="2" operator="equal">
      <formula>2</formula>
    </cfRule>
    <cfRule type="cellIs" dxfId="1031" priority="3" operator="equal">
      <formula>1</formula>
    </cfRule>
    <cfRule type="cellIs" dxfId="1030" priority="4" operator="equal">
      <formula>0</formula>
    </cfRule>
  </conditionalFormatting>
  <conditionalFormatting sqref="AC10:AC22">
    <cfRule type="dataBar" priority="17">
      <dataBar showValue="0">
        <cfvo type="min"/>
        <cfvo type="max"/>
        <color theme="6" tint="0.39997558519241921"/>
      </dataBar>
      <extLst>
        <ext xmlns:x14="http://schemas.microsoft.com/office/spreadsheetml/2009/9/main" uri="{B025F937-C7B1-47D3-B67F-A62EFF666E3E}">
          <x14:id>{FB6DA25E-7CCE-4123-AD3B-378A71F5AF54}</x14:id>
        </ext>
      </extLst>
    </cfRule>
  </conditionalFormatting>
  <conditionalFormatting sqref="AC23:AC24">
    <cfRule type="dataBar" priority="8">
      <dataBar showValue="0">
        <cfvo type="min"/>
        <cfvo type="max"/>
        <color theme="6" tint="0.39997558519241921"/>
      </dataBar>
      <extLst>
        <ext xmlns:x14="http://schemas.microsoft.com/office/spreadsheetml/2009/9/main" uri="{B025F937-C7B1-47D3-B67F-A62EFF666E3E}">
          <x14:id>{BCB8D85C-4F6A-4390-885D-741E0BC6D84D}</x14:id>
        </ext>
      </extLst>
    </cfRule>
  </conditionalFormatting>
  <conditionalFormatting sqref="AD10:AG22">
    <cfRule type="iconSet" priority="15">
      <iconSet showValue="0">
        <cfvo type="percent" val="0"/>
        <cfvo type="num" val="2"/>
        <cfvo type="num" val="3"/>
      </iconSet>
    </cfRule>
  </conditionalFormatting>
  <conditionalFormatting sqref="AD23:AG24">
    <cfRule type="iconSet" priority="6">
      <iconSet showValue="0">
        <cfvo type="percent" val="0"/>
        <cfvo type="num" val="2"/>
        <cfvo type="num" val="3"/>
      </iconSet>
    </cfRule>
  </conditionalFormatting>
  <hyperlinks>
    <hyperlink ref="C10" location="'Mercado 1'!A1" display="1." xr:uid="{BF178586-7EA8-458A-BD06-7FFD6DB26B51}"/>
    <hyperlink ref="D10" location="'Mercado 1'!A1" display="Procesamiento de pedido de instalación y retiro" xr:uid="{5008DEDE-3D56-4258-9A74-FBB282ED4EB4}"/>
    <hyperlink ref="C11" location="'Mercado 2'!A1" display="2." xr:uid="{67542DF0-FFC0-465E-A8BA-6F56D593F7E9}"/>
    <hyperlink ref="D11" location="'Mercado 2'!A1" display="Calidad del servicio de instalación" xr:uid="{1088A472-B083-49EC-AC3B-E4AAD858F32E}"/>
    <hyperlink ref="C12" location="'Mercado 3'!A1" display="3." xr:uid="{01DE4E53-23D0-4384-B92D-B16593B2ADF4}"/>
    <hyperlink ref="D12" location="'Mercado 3'!A1" display="Optimización de retiros" xr:uid="{D263F555-F992-4DB4-BB03-721A44B1D9BE}"/>
    <hyperlink ref="C13" location="'Estrategia 4'!A1" display="4." xr:uid="{394EAAB0-62F6-44EE-801B-419449B3BB33}"/>
    <hyperlink ref="D13" location="'Mercado 4'!A1" display="Tracking de SLA de instalación" xr:uid="{F13209BB-AA44-424A-8A59-258819F2AFD1}"/>
    <hyperlink ref="C14" location="'Mercado 5'!A1" display="5." xr:uid="{4AD88C8C-CFC4-46B4-A5E9-AA5F1D85F816}"/>
    <hyperlink ref="D14" location="'Mercado 5'!A1" display="Tracking de SLA de retiro" xr:uid="{1EAC8445-5B51-4587-BA46-ACF02BE43AF2}"/>
    <hyperlink ref="C15" location="'Mercado 6'!A1" display="6." xr:uid="{CAE38444-8DC6-4F8D-B83D-229A410523D1}"/>
    <hyperlink ref="D15" location="'Mercado 6'!A1" display="Análisis de motivos de movimiento" xr:uid="{5F57138F-9DAB-4CF8-A77A-E3FABF679F65}"/>
    <hyperlink ref="C16" location="'Mercado 7'!A1" display="7." xr:uid="{86E790B3-7545-41E5-BC31-D3546A06B015}"/>
    <hyperlink ref="D16" location="'Mercado 7'!A1" display="Gestión de la lista foco" xr:uid="{7EACAF9F-87F8-435E-AF69-998DC04071BB}"/>
    <hyperlink ref="C17" location="'Mercado 8'!A1" display="8." xr:uid="{9297FCE6-3731-4614-9E0C-9EEF75C1BAAB}"/>
    <hyperlink ref="D17" location="'Mercado 8'!A1" display="Metas de instalación (nuevos y usados)" xr:uid="{740F4253-E4F5-402D-B813-42B6FBE81FB8}"/>
    <hyperlink ref="C18" location="'Mercado 9'!A1" display="9." xr:uid="{91E9C331-67DA-4382-91AE-43F7FA80EF51}"/>
    <hyperlink ref="D18" location="'Mercado 9'!A1" display="Negociación de equipos" xr:uid="{72E04E4F-AAE8-47E7-A1CF-A0FE7103C1C8}"/>
    <hyperlink ref="C19" location="'Mercado 10'!A1" display="10." xr:uid="{5336CE22-DA2C-4B2F-9B4E-D8F990DE91A9}"/>
    <hyperlink ref="D19" location="'Mercado 10'!A1" display="Atractividad" xr:uid="{F8C6A18F-128A-43C8-B967-4C0D9A007976}"/>
    <hyperlink ref="C20" location="'Mercado 11'!A1" display="11." xr:uid="{3C2E5495-5056-44E2-9E21-7C1E91D40466}"/>
    <hyperlink ref="D20" location="'Mercado 11'!A1" display="Inteligencia de mercado" xr:uid="{8D0FD962-6945-4A3B-9606-AA5BA72EF083}"/>
    <hyperlink ref="C21" location="'Mercado 12'!A1" display="12." xr:uid="{4B02DB4D-DB3D-486E-A87E-96474AE7DD9B}"/>
    <hyperlink ref="D21" location="'Mercado 12'!A1" display="Gestión de equipos del cliente" xr:uid="{C0DE3ABA-442C-4773-809A-C67457D8ECDF}"/>
    <hyperlink ref="C22" location="'Mercado 13'!A1" display="13." xr:uid="{BECDADB8-8A3C-495E-8C11-338E347001FC}"/>
    <hyperlink ref="D22" location="'Mercado 13'!A1" display="Política de inversión de Stills" xr:uid="{9EE312E4-A3FA-483E-B66F-B123D9B1FDC6}"/>
    <hyperlink ref="C23" location="'Mercado 14'!A1" display="14." xr:uid="{2F184161-BC73-4578-BE7A-C14B0C44C52E}"/>
    <hyperlink ref="D23" location="'Mercado 14'!A1" display="Conectividad para mercado" xr:uid="{2A860241-7769-4D38-B2CA-CA7B13A4564C}"/>
    <hyperlink ref="C24" location="'Mercado 15'!A1" display="15." xr:uid="{17A9B352-C99A-4F8B-832C-73C07B2FB50F}"/>
    <hyperlink ref="D24" location="'Mercado 15'!A1" display="Sustentabilidad en el mercado" xr:uid="{38AAD4FB-222B-4453-853A-3FCF5E99F487}"/>
  </hyperlinks>
  <pageMargins left="0.511811024" right="0.511811024" top="0.78740157499999996" bottom="0.78740157499999996" header="0.31496062000000002" footer="0.31496062000000002"/>
  <drawing r:id="rId1"/>
  <extLst>
    <ext xmlns:x14="http://schemas.microsoft.com/office/spreadsheetml/2009/9/main" uri="{78C0D931-6437-407d-A8EE-F0AAD7539E65}">
      <x14:conditionalFormattings>
        <x14:conditionalFormatting xmlns:xm="http://schemas.microsoft.com/office/excel/2006/main">
          <x14:cfRule type="dataBar" id="{B8F71AB1-DFB2-464E-9CF7-0DB13010C4AA}">
            <x14:dataBar minLength="0" maxLength="100">
              <x14:cfvo type="autoMin"/>
              <x14:cfvo type="autoMax"/>
              <x14:negativeFillColor rgb="FFFF0000"/>
              <x14:axisColor rgb="FF000000"/>
            </x14:dataBar>
          </x14:cfRule>
          <xm:sqref>N10:N22</xm:sqref>
        </x14:conditionalFormatting>
        <x14:conditionalFormatting xmlns:xm="http://schemas.microsoft.com/office/excel/2006/main">
          <x14:cfRule type="dataBar" id="{3D291A48-0462-40ED-A54F-74D5C8772D79}">
            <x14:dataBar minLength="0" maxLength="100">
              <x14:cfvo type="autoMin"/>
              <x14:cfvo type="autoMax"/>
              <x14:negativeFillColor rgb="FFFF0000"/>
              <x14:axisColor rgb="FF000000"/>
            </x14:dataBar>
          </x14:cfRule>
          <xm:sqref>N23:N24</xm:sqref>
        </x14:conditionalFormatting>
        <x14:conditionalFormatting xmlns:xm="http://schemas.microsoft.com/office/excel/2006/main">
          <x14:cfRule type="iconSet" priority="10" id="{F40F2C72-28BB-4D9C-B129-91D30212D25A}">
            <x14:iconSet iconSet="3Stars" showValue="0">
              <x14:cfvo type="percent">
                <xm:f>0</xm:f>
              </x14:cfvo>
              <x14:cfvo type="num">
                <xm:f>2</xm:f>
              </x14:cfvo>
              <x14:cfvo type="num">
                <xm:f>3</xm:f>
              </x14:cfvo>
            </x14:iconSet>
          </x14:cfRule>
          <xm:sqref>S10:S22</xm:sqref>
        </x14:conditionalFormatting>
        <x14:conditionalFormatting xmlns:xm="http://schemas.microsoft.com/office/excel/2006/main">
          <x14:cfRule type="iconSet" priority="1" id="{417D2903-6F8E-42D0-9AD8-09E29629F7D3}">
            <x14:iconSet iconSet="3Stars" showValue="0">
              <x14:cfvo type="percent">
                <xm:f>0</xm:f>
              </x14:cfvo>
              <x14:cfvo type="num">
                <xm:f>2</xm:f>
              </x14:cfvo>
              <x14:cfvo type="num">
                <xm:f>3</xm:f>
              </x14:cfvo>
            </x14:iconSet>
          </x14:cfRule>
          <xm:sqref>S23:S24</xm:sqref>
        </x14:conditionalFormatting>
        <x14:conditionalFormatting xmlns:xm="http://schemas.microsoft.com/office/excel/2006/main">
          <x14:cfRule type="dataBar" id="{FB6DA25E-7CCE-4123-AD3B-378A71F5AF54}">
            <x14:dataBar minLength="0" maxLength="100">
              <x14:cfvo type="autoMin"/>
              <x14:cfvo type="autoMax"/>
              <x14:negativeFillColor rgb="FFFF0000"/>
              <x14:axisColor rgb="FF000000"/>
            </x14:dataBar>
          </x14:cfRule>
          <xm:sqref>AC10:AC22</xm:sqref>
        </x14:conditionalFormatting>
        <x14:conditionalFormatting xmlns:xm="http://schemas.microsoft.com/office/excel/2006/main">
          <x14:cfRule type="dataBar" id="{BCB8D85C-4F6A-4390-885D-741E0BC6D84D}">
            <x14:dataBar minLength="0" maxLength="100">
              <x14:cfvo type="autoMin"/>
              <x14:cfvo type="autoMax"/>
              <x14:negativeFillColor rgb="FFFF0000"/>
              <x14:axisColor rgb="FF000000"/>
            </x14:dataBar>
          </x14:cfRule>
          <xm:sqref>AC23:AC24</xm:sqref>
        </x14:conditionalFormatting>
      </x14:conditionalFormattings>
    </ext>
  </extLst>
</worksheet>
</file>

<file path=xl/worksheets/sheet1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B1BA1E1-0DDE-4FC7-BE93-1355CDB99E4F}">
  <dimension ref="A1:AM29"/>
  <sheetViews>
    <sheetView showGridLines="0" zoomScale="50" zoomScaleNormal="50" workbookViewId="0">
      <pane xSplit="5" ySplit="9" topLeftCell="F10" activePane="bottomRight" state="frozen"/>
      <selection activeCell="O2" sqref="O2"/>
      <selection pane="topRight" activeCell="O2" sqref="O2"/>
      <selection pane="bottomLeft" activeCell="O2" sqref="O2"/>
      <selection pane="bottomRight" activeCell="D11" sqref="D11"/>
    </sheetView>
  </sheetViews>
  <sheetFormatPr defaultColWidth="0" defaultRowHeight="15" customHeight="1" zeroHeight="1" outlineLevelCol="1" x14ac:dyDescent="0.35"/>
  <cols>
    <col min="1" max="1" width="2.1796875" customWidth="1"/>
    <col min="2" max="2" width="18" customWidth="1"/>
    <col min="3" max="3" width="6.54296875" customWidth="1"/>
    <col min="4" max="4" width="47.7265625" customWidth="1"/>
    <col min="5" max="5" width="9.453125" customWidth="1"/>
    <col min="6" max="6" width="20.453125" customWidth="1"/>
    <col min="7" max="7" width="11.1796875" customWidth="1"/>
    <col min="8" max="11" width="5.81640625" customWidth="1" outlineLevel="1"/>
    <col min="12" max="12" width="20.54296875" customWidth="1"/>
    <col min="13" max="13" width="11.54296875" customWidth="1"/>
    <col min="14" max="14" width="10.81640625" customWidth="1"/>
    <col min="15" max="18" width="5.81640625" customWidth="1" outlineLevel="1"/>
    <col min="19" max="19" width="12.453125" customWidth="1" outlineLevel="1"/>
    <col min="20" max="20" width="16.81640625" customWidth="1" outlineLevel="1"/>
    <col min="21" max="21" width="6.1796875" bestFit="1" customWidth="1" outlineLevel="1"/>
    <col min="22" max="25" width="6.7265625" customWidth="1" outlineLevel="1"/>
    <col min="26" max="26" width="19.453125" customWidth="1"/>
    <col min="27" max="27" width="19.1796875" customWidth="1"/>
    <col min="28" max="28" width="12.1796875" customWidth="1"/>
    <col min="29" max="29" width="11.54296875" customWidth="1"/>
    <col min="30" max="33" width="5.81640625" customWidth="1" outlineLevel="1"/>
    <col min="34" max="34" width="9.1796875" customWidth="1"/>
    <col min="35" max="39" width="0" hidden="1" customWidth="1"/>
    <col min="40" max="16384" width="9.1796875" hidden="1"/>
  </cols>
  <sheetData>
    <row r="1" spans="1:33" ht="11.25" customHeight="1" x14ac:dyDescent="0.35">
      <c r="A1" s="13"/>
      <c r="B1" s="13"/>
      <c r="C1" s="13"/>
      <c r="D1" s="13"/>
      <c r="E1" s="13"/>
      <c r="F1" s="13"/>
      <c r="G1" s="13"/>
      <c r="H1" s="13"/>
      <c r="I1" s="13"/>
      <c r="J1" s="13"/>
      <c r="K1" s="13"/>
      <c r="L1" s="13"/>
      <c r="M1" s="13"/>
      <c r="N1" s="13"/>
      <c r="O1" s="13"/>
      <c r="P1" s="13"/>
      <c r="Q1" s="13"/>
      <c r="R1" s="13"/>
      <c r="S1" s="13"/>
      <c r="T1" s="13"/>
      <c r="U1" s="13"/>
      <c r="V1" s="13"/>
      <c r="W1" s="13"/>
      <c r="X1" s="13"/>
      <c r="Y1" s="13"/>
      <c r="Z1" s="13"/>
      <c r="AA1" s="13"/>
      <c r="AB1" s="13"/>
      <c r="AC1" s="13"/>
      <c r="AD1" s="13"/>
      <c r="AE1" s="13"/>
    </row>
    <row r="2" spans="1:33" ht="44" x14ac:dyDescent="0.5">
      <c r="B2" s="11"/>
      <c r="C2" s="11"/>
      <c r="D2" s="79" t="s">
        <v>0</v>
      </c>
      <c r="E2" s="79"/>
      <c r="F2" s="11"/>
      <c r="G2" s="11"/>
      <c r="H2" s="11"/>
      <c r="I2" s="11"/>
      <c r="J2" s="11"/>
      <c r="K2" s="11"/>
      <c r="L2" s="11"/>
      <c r="M2" s="11"/>
      <c r="N2" s="11"/>
      <c r="O2" s="11"/>
      <c r="P2" s="11"/>
      <c r="Q2" s="11"/>
      <c r="R2" s="11"/>
      <c r="S2" s="11"/>
      <c r="T2" s="11"/>
      <c r="U2" s="11"/>
      <c r="V2" s="11"/>
      <c r="W2" s="11"/>
      <c r="X2" s="11"/>
      <c r="Y2" s="11"/>
      <c r="Z2" s="11"/>
      <c r="AA2" s="11"/>
      <c r="AB2" s="11"/>
      <c r="AC2" s="11"/>
      <c r="AD2" s="11"/>
      <c r="AE2" s="11"/>
    </row>
    <row r="3" spans="1:33" ht="44" x14ac:dyDescent="0.35">
      <c r="B3" s="10"/>
      <c r="C3" s="10"/>
      <c r="D3" s="80" t="s">
        <v>1</v>
      </c>
      <c r="E3" s="80"/>
      <c r="F3" s="302" t="s">
        <v>293</v>
      </c>
      <c r="G3" s="302"/>
      <c r="H3" s="302"/>
      <c r="I3" s="302"/>
      <c r="J3" s="302"/>
      <c r="K3" s="302"/>
      <c r="L3" s="302"/>
      <c r="M3" s="302"/>
      <c r="N3" s="302"/>
      <c r="O3" s="302"/>
      <c r="P3" s="302"/>
      <c r="Q3" s="302"/>
      <c r="R3" s="302"/>
      <c r="S3" s="302"/>
      <c r="T3" s="302"/>
      <c r="U3" s="302"/>
      <c r="V3" s="302"/>
      <c r="W3" s="302"/>
      <c r="X3" s="302"/>
      <c r="Y3" s="302"/>
      <c r="Z3" s="302"/>
      <c r="AA3" s="302"/>
      <c r="AB3" s="302"/>
      <c r="AC3" s="302"/>
      <c r="AD3" s="302"/>
      <c r="AE3" s="302"/>
    </row>
    <row r="4" spans="1:33" ht="7.5" customHeight="1" x14ac:dyDescent="0.35"/>
    <row r="5" spans="1:33" ht="19.5" customHeight="1" x14ac:dyDescent="0.35">
      <c r="B5" s="284" t="s">
        <v>8</v>
      </c>
      <c r="C5" s="284"/>
      <c r="D5" s="284"/>
      <c r="F5" s="284" t="s">
        <v>9</v>
      </c>
      <c r="G5" s="284"/>
      <c r="H5" s="284"/>
      <c r="I5" s="284"/>
      <c r="J5" s="284"/>
      <c r="L5" s="284" t="s">
        <v>10</v>
      </c>
      <c r="M5" s="284"/>
      <c r="N5" s="130"/>
      <c r="O5" s="130"/>
      <c r="P5" s="130"/>
      <c r="Q5" s="130"/>
      <c r="R5" s="130"/>
      <c r="Z5" s="284" t="s">
        <v>11</v>
      </c>
      <c r="AA5" s="284"/>
      <c r="AB5" s="130"/>
      <c r="AC5" s="130"/>
      <c r="AD5" s="130"/>
      <c r="AE5" s="130"/>
      <c r="AF5" s="130"/>
    </row>
    <row r="6" spans="1:33" ht="11.25" customHeight="1" x14ac:dyDescent="0.35">
      <c r="U6" s="90">
        <v>6</v>
      </c>
      <c r="V6" s="90">
        <v>7</v>
      </c>
      <c r="W6" s="90">
        <v>8</v>
      </c>
      <c r="X6" s="90">
        <v>9</v>
      </c>
      <c r="Y6" s="90">
        <v>10</v>
      </c>
    </row>
    <row r="7" spans="1:33" ht="22.5" customHeight="1" x14ac:dyDescent="0.35">
      <c r="B7" s="241" t="s">
        <v>13</v>
      </c>
      <c r="C7" s="241" t="s">
        <v>14</v>
      </c>
      <c r="D7" s="241" t="s">
        <v>15</v>
      </c>
      <c r="E7" s="241" t="s">
        <v>16</v>
      </c>
      <c r="F7" s="242" t="s">
        <v>17</v>
      </c>
      <c r="G7" s="242" t="s">
        <v>18</v>
      </c>
      <c r="H7" s="243" t="s">
        <v>19</v>
      </c>
      <c r="I7" s="243" t="s">
        <v>20</v>
      </c>
      <c r="J7" s="243" t="s">
        <v>21</v>
      </c>
      <c r="K7" s="243" t="s">
        <v>22</v>
      </c>
      <c r="L7" s="240" t="s">
        <v>23</v>
      </c>
      <c r="M7" s="240" t="s">
        <v>24</v>
      </c>
      <c r="N7" s="240" t="s">
        <v>25</v>
      </c>
      <c r="O7" s="245" t="s">
        <v>19</v>
      </c>
      <c r="P7" s="245" t="s">
        <v>20</v>
      </c>
      <c r="Q7" s="245" t="s">
        <v>21</v>
      </c>
      <c r="R7" s="245" t="s">
        <v>22</v>
      </c>
      <c r="S7" s="246" t="s">
        <v>26</v>
      </c>
      <c r="T7" s="246" t="s">
        <v>27</v>
      </c>
      <c r="U7" s="244" t="s">
        <v>28</v>
      </c>
      <c r="V7" s="244" t="s">
        <v>29</v>
      </c>
      <c r="W7" s="244" t="s">
        <v>30</v>
      </c>
      <c r="X7" s="244" t="s">
        <v>31</v>
      </c>
      <c r="Y7" s="244" t="s">
        <v>32</v>
      </c>
      <c r="Z7" s="259" t="s">
        <v>33</v>
      </c>
      <c r="AA7" s="259" t="s">
        <v>34</v>
      </c>
      <c r="AB7" s="259" t="s">
        <v>35</v>
      </c>
      <c r="AC7" s="259" t="s">
        <v>36</v>
      </c>
      <c r="AD7" s="247" t="s">
        <v>19</v>
      </c>
      <c r="AE7" s="247" t="s">
        <v>20</v>
      </c>
      <c r="AF7" s="247" t="s">
        <v>21</v>
      </c>
      <c r="AG7" s="247" t="s">
        <v>22</v>
      </c>
    </row>
    <row r="8" spans="1:33" ht="15" customHeight="1" x14ac:dyDescent="0.35">
      <c r="B8" s="241"/>
      <c r="C8" s="241"/>
      <c r="D8" s="241"/>
      <c r="E8" s="241"/>
      <c r="F8" s="242"/>
      <c r="G8" s="242"/>
      <c r="H8" s="243"/>
      <c r="I8" s="243"/>
      <c r="J8" s="243"/>
      <c r="K8" s="243"/>
      <c r="L8" s="240"/>
      <c r="M8" s="240"/>
      <c r="N8" s="240"/>
      <c r="O8" s="245"/>
      <c r="P8" s="245"/>
      <c r="Q8" s="245"/>
      <c r="R8" s="245"/>
      <c r="S8" s="246"/>
      <c r="T8" s="246"/>
      <c r="U8" s="244"/>
      <c r="V8" s="244"/>
      <c r="W8" s="244"/>
      <c r="X8" s="244"/>
      <c r="Y8" s="244"/>
      <c r="Z8" s="259"/>
      <c r="AA8" s="259"/>
      <c r="AB8" s="259"/>
      <c r="AC8" s="259"/>
      <c r="AD8" s="247"/>
      <c r="AE8" s="247"/>
      <c r="AF8" s="247"/>
      <c r="AG8" s="247"/>
    </row>
    <row r="9" spans="1:33" ht="15" customHeight="1" x14ac:dyDescent="0.35">
      <c r="B9" s="131" t="s">
        <v>37</v>
      </c>
      <c r="C9" s="131" t="s">
        <v>14</v>
      </c>
      <c r="D9" s="131" t="s">
        <v>15</v>
      </c>
      <c r="E9" s="131" t="s">
        <v>16</v>
      </c>
      <c r="F9" s="132" t="s">
        <v>17</v>
      </c>
      <c r="G9" s="132" t="s">
        <v>38</v>
      </c>
      <c r="H9" s="133" t="s">
        <v>19</v>
      </c>
      <c r="I9" s="133" t="s">
        <v>20</v>
      </c>
      <c r="J9" s="133" t="s">
        <v>21</v>
      </c>
      <c r="K9" s="133" t="s">
        <v>22</v>
      </c>
      <c r="L9" s="134" t="s">
        <v>23</v>
      </c>
      <c r="M9" s="134" t="s">
        <v>39</v>
      </c>
      <c r="N9" s="134" t="s">
        <v>40</v>
      </c>
      <c r="O9" s="150" t="s">
        <v>19</v>
      </c>
      <c r="P9" s="150" t="s">
        <v>20</v>
      </c>
      <c r="Q9" s="150" t="s">
        <v>21</v>
      </c>
      <c r="R9" s="150" t="s">
        <v>22</v>
      </c>
      <c r="S9" s="151" t="s">
        <v>26</v>
      </c>
      <c r="T9" s="151" t="s">
        <v>27</v>
      </c>
      <c r="U9" s="152" t="s">
        <v>28</v>
      </c>
      <c r="V9" s="152" t="s">
        <v>29</v>
      </c>
      <c r="W9" s="152" t="s">
        <v>30</v>
      </c>
      <c r="X9" s="152" t="s">
        <v>31</v>
      </c>
      <c r="Y9" s="152" t="s">
        <v>32</v>
      </c>
      <c r="Z9" s="135" t="s">
        <v>33</v>
      </c>
      <c r="AA9" s="135" t="s">
        <v>34</v>
      </c>
      <c r="AB9" s="135" t="s">
        <v>35</v>
      </c>
      <c r="AC9" s="135" t="s">
        <v>36</v>
      </c>
      <c r="AD9" s="136" t="s">
        <v>19</v>
      </c>
      <c r="AE9" s="136" t="s">
        <v>20</v>
      </c>
      <c r="AF9" s="136" t="s">
        <v>21</v>
      </c>
      <c r="AG9" s="136" t="s">
        <v>22</v>
      </c>
    </row>
    <row r="10" spans="1:33" ht="47.25" customHeight="1" x14ac:dyDescent="0.35">
      <c r="B10" s="114" t="s">
        <v>89</v>
      </c>
      <c r="C10" s="171" t="s">
        <v>43</v>
      </c>
      <c r="D10" s="171" t="s">
        <v>127</v>
      </c>
      <c r="E10" s="71">
        <v>0.02</v>
      </c>
      <c r="F10" s="75" t="str">
        <f>'Mantenimiento 1'!$D$7</f>
        <v>Mais que cumpre</v>
      </c>
      <c r="G10" s="87">
        <f t="shared" ref="G10:G19" si="0">IF($F10="Não cumpre",0,IF($F10="Parcial",$E10*0.4,IF($F10="Cumpre",$E10*0.7,IF($F10="Mais que cumpre",$E10*0.85,IF($F10="Melhor Pratica",E10,0)))))</f>
        <v>1.7000000000000001E-2</v>
      </c>
      <c r="H10" s="102">
        <f>'Mantenimiento 1'!$F$7</f>
        <v>3</v>
      </c>
      <c r="I10" s="102">
        <f>'Mantenimiento 1'!$G$7</f>
        <v>3</v>
      </c>
      <c r="J10" s="102">
        <f>'Mantenimiento 1'!$H$7</f>
        <v>3</v>
      </c>
      <c r="K10" s="102">
        <f>'Mantenimiento 1'!$I$7</f>
        <v>1</v>
      </c>
      <c r="L10" s="75" t="str">
        <f>IF('Mantenimiento 1'!$D$10="","",'Mantenimiento 1'!$D$10)</f>
        <v>Mais que Cumpre</v>
      </c>
      <c r="M10" s="76">
        <f t="shared" ref="M10:M19" si="1">IF($L10="Não cumpre",0,IF($L10="Parcial",$E10*0.4,IF($L10="Cumpre",$E10*0.7,IF($L10="Mais que cumpre",$E10*0.85,IF($L10="Melhor Pratica",E10,0)))))</f>
        <v>1.7000000000000001E-2</v>
      </c>
      <c r="N10" s="77">
        <f>IFERROR(G10/M10,"")</f>
        <v>1</v>
      </c>
      <c r="O10" s="102" t="str">
        <f>'Mantenimiento 1'!$F$10</f>
        <v>-</v>
      </c>
      <c r="P10" s="102" t="str">
        <f>'Mantenimiento 1'!$G$10</f>
        <v>-</v>
      </c>
      <c r="Q10" s="102" t="str">
        <f>'Mantenimiento 1'!$H$10</f>
        <v>-</v>
      </c>
      <c r="R10" s="102" t="str">
        <f>'Mantenimiento 1'!$I$10</f>
        <v>-</v>
      </c>
      <c r="S10" s="128">
        <f>IF('Mantenimiento 1'!$M$10="","",'Mantenimiento 1'!$M$10)</f>
        <v>1</v>
      </c>
      <c r="T10" s="103" t="str">
        <f>IF('Mantenimiento 1'!$O$10="","",'Mantenimiento 1'!$O$10)</f>
        <v>No Planificado</v>
      </c>
      <c r="U10" s="94">
        <f>IF('Mantenimiento 1'!$Q$9&lt;=Estratégia!$U$6,0.5,0)+IF('Mantenimiento 1'!$S$9&gt;=Mantenimiento!$U$6,0.5,0)</f>
        <v>0.5</v>
      </c>
      <c r="V10" s="93">
        <f>IF('Mantenimiento 1'!$Q$9&lt;=Estratégia!$V$6,0.5,0)+IF('Mantenimiento 1'!$S$9&gt;=Estratégia!$V$6,0.5,0)</f>
        <v>0.5</v>
      </c>
      <c r="W10" s="93">
        <f>IF('Mantenimiento 1'!$Q$9&lt;=Estratégia!$W$6,0.5,0)+IF('Mantenimiento 1'!$S$9&gt;=Estratégia!$W$6,0.5,0)</f>
        <v>0.5</v>
      </c>
      <c r="X10" s="93">
        <f>IF('Mantenimiento 1'!$Q$9&lt;=Estratégia!$X$6,0.5,0)+IF('Mantenimiento 1'!$S$9&gt;=Estratégia!$X$6,0.5,0)</f>
        <v>0.5</v>
      </c>
      <c r="Y10" s="93">
        <f>IF('Mantenimiento 1'!$Q$9&lt;=Estratégia!$Y$6,0.5,0)+IF('Mantenimiento 1'!$S$9&gt;=Estratégia!$Y$6,0.5,0)</f>
        <v>0.5</v>
      </c>
      <c r="Z10" s="78" t="str">
        <f>'Mantenimiento 1'!$D$15</f>
        <v>Não Planificado</v>
      </c>
      <c r="AA10" s="75" t="str">
        <f>IF('Mantenimiento 1'!$D$12="","",'Mantenimiento 1'!$D$12)</f>
        <v/>
      </c>
      <c r="AB10" s="76">
        <f t="shared" ref="AB10:AB19" si="2">IF($AA10="Não cumpre",0,IF($AA10="Parcial",$E10*0.4,IF($AA10="Cumpre",$E10*0.7,IF($AA10="Mais que cumpre",$E10*0.85,IF($AA10="Melhor Pratica",E10,0)))))</f>
        <v>0</v>
      </c>
      <c r="AC10" s="77">
        <f>IFERROR(AB10/M10,"")</f>
        <v>0</v>
      </c>
      <c r="AD10" s="102" t="str">
        <f>'Mantenimiento 1'!$F$12</f>
        <v/>
      </c>
      <c r="AE10" s="102" t="str">
        <f>'Mantenimiento 1'!$G$12</f>
        <v/>
      </c>
      <c r="AF10" s="102" t="str">
        <f>'Mantenimiento 1'!$H$12</f>
        <v/>
      </c>
      <c r="AG10" s="102" t="str">
        <f>'Mantenimiento 1'!$I$12</f>
        <v/>
      </c>
    </row>
    <row r="11" spans="1:33" ht="45.75" customHeight="1" x14ac:dyDescent="0.35">
      <c r="B11" s="114" t="s">
        <v>89</v>
      </c>
      <c r="C11" s="171" t="s">
        <v>45</v>
      </c>
      <c r="D11" s="171" t="s">
        <v>128</v>
      </c>
      <c r="E11" s="73">
        <v>2.5000000000000001E-2</v>
      </c>
      <c r="F11" s="75" t="str">
        <f>'Mantenimiento 2'!$D$7</f>
        <v>Parcial</v>
      </c>
      <c r="G11" s="87">
        <f t="shared" si="0"/>
        <v>1.0000000000000002E-2</v>
      </c>
      <c r="H11" s="102">
        <f>'Mantenimiento 2'!$F$7</f>
        <v>3</v>
      </c>
      <c r="I11" s="102">
        <f>'Mantenimiento 2'!$G$7</f>
        <v>2</v>
      </c>
      <c r="J11" s="102">
        <f>'Mantenimiento 2'!$H$7</f>
        <v>3</v>
      </c>
      <c r="K11" s="102">
        <f>'Mantenimiento 2'!$I$7</f>
        <v>2</v>
      </c>
      <c r="L11" s="75" t="str">
        <f>IF('Mantenimiento 2'!$D$10="","",'Mantenimiento 2'!$D$10)</f>
        <v>Melhor Prática</v>
      </c>
      <c r="M11" s="76">
        <f>IF($L11="Não cumpre",0,IF($L11="Parcial",$E11*0.4,IF($L11="Cumpre",$E11*0.7,IF($L11="Mais que cumpre",$E11*0.85,IF($L11="Melhor Prática",E11,0)))))</f>
        <v>2.5000000000000001E-2</v>
      </c>
      <c r="N11" s="77">
        <f t="shared" ref="N11:N19" si="3">IFERROR(G11/M11,"")</f>
        <v>0.40000000000000008</v>
      </c>
      <c r="O11" s="102" t="str">
        <f>'Mantenimiento 2'!$F$10</f>
        <v>-</v>
      </c>
      <c r="P11" s="102" t="str">
        <f>'Mantenimiento 2'!$G$10</f>
        <v>D</v>
      </c>
      <c r="Q11" s="102" t="str">
        <f>'Mantenimiento 2'!$H$10</f>
        <v>D</v>
      </c>
      <c r="R11" s="102" t="str">
        <f>'Mantenimiento 2'!$I$10</f>
        <v>D</v>
      </c>
      <c r="S11" s="129">
        <f>IF('Mantenimiento 2'!$M$10="","",'Mantenimiento 2'!$M$10)</f>
        <v>3</v>
      </c>
      <c r="T11" s="103" t="str">
        <f>IF('Mantenimiento 2'!$O$10="","",'Mantenimiento 2'!$O$10)</f>
        <v/>
      </c>
      <c r="U11" s="94">
        <f>IF('Mantenimiento 2'!$Q$9&lt;=Estratégia!$U$6,0.5,0)+IF('Mantenimiento 2'!$S$9&gt;=Mantenimiento!$U$6,0.5,0)</f>
        <v>0.5</v>
      </c>
      <c r="V11" s="93">
        <f>IF('Mantenimiento 2'!$Q$9&lt;=Estratégia!$V$6,0.5,0)+IF('Mantenimiento 2'!$S$9&gt;=Estratégia!$V$6,0.5,0)</f>
        <v>0.5</v>
      </c>
      <c r="W11" s="93">
        <f>IF('Mantenimiento 2'!$Q$9&lt;=Estratégia!$W$6,0.5,0)+IF('Mantenimiento 2'!$S$9&gt;=Estratégia!$W$6,0.5,0)</f>
        <v>0.5</v>
      </c>
      <c r="X11" s="93">
        <f>IF('Mantenimiento 2'!$Q$9&lt;=Estratégia!$X$6,0.5,0)+IF('Mantenimiento 2'!$S$9&gt;=Estratégia!$X$6,0.5,0)</f>
        <v>0.5</v>
      </c>
      <c r="Y11" s="93">
        <f>IF('Mantenimiento 2'!$Q$9&lt;=Estratégia!$Y$6,0.5,0)+IF('Mantenimiento 2'!$S$9&gt;=Estratégia!$Y$6,0.5,0)</f>
        <v>0.5</v>
      </c>
      <c r="Z11" s="78" t="str">
        <f>'Mantenimiento 2'!$D$15</f>
        <v>Não Planificado</v>
      </c>
      <c r="AA11" s="75" t="str">
        <f>IF('Mantenimiento 2'!$D$12="","",'Mantenimiento 2'!$D$12)</f>
        <v>Parcial</v>
      </c>
      <c r="AB11" s="76">
        <f t="shared" si="2"/>
        <v>1.0000000000000002E-2</v>
      </c>
      <c r="AC11" s="77">
        <f t="shared" ref="AC11:AC19" si="4">IFERROR(AB11/M11,"")</f>
        <v>0.40000000000000008</v>
      </c>
      <c r="AD11" s="102">
        <f>'Mantenimiento 2'!$F$12</f>
        <v>3</v>
      </c>
      <c r="AE11" s="102">
        <f>'Mantenimiento 2'!$G$12</f>
        <v>2</v>
      </c>
      <c r="AF11" s="102">
        <f>'Mantenimiento 2'!$H$12</f>
        <v>2</v>
      </c>
      <c r="AG11" s="102" t="str">
        <f>'Mantenimiento 2'!$I$12</f>
        <v/>
      </c>
    </row>
    <row r="12" spans="1:33" ht="45.75" customHeight="1" x14ac:dyDescent="0.35">
      <c r="B12" s="114" t="s">
        <v>89</v>
      </c>
      <c r="C12" s="171" t="s">
        <v>47</v>
      </c>
      <c r="D12" s="171" t="s">
        <v>129</v>
      </c>
      <c r="E12" s="71">
        <v>0.02</v>
      </c>
      <c r="F12" s="75" t="str">
        <f>'Mantenimiento 3'!$D$7</f>
        <v>Mais que cumpre</v>
      </c>
      <c r="G12" s="87">
        <f t="shared" si="0"/>
        <v>1.7000000000000001E-2</v>
      </c>
      <c r="H12" s="102">
        <f>'Mantenimiento 3'!$F$7</f>
        <v>3</v>
      </c>
      <c r="I12" s="102">
        <f>'Mantenimiento 3'!$G$7</f>
        <v>3</v>
      </c>
      <c r="J12" s="102">
        <f>'Mantenimiento 3'!$H$7</f>
        <v>3</v>
      </c>
      <c r="K12" s="102">
        <f>'Mantenimiento 3'!$I$7</f>
        <v>2</v>
      </c>
      <c r="L12" s="75" t="str">
        <f>IF('Mantenimiento 3'!$D$10="","",'Mantenimiento 3'!$D$10)</f>
        <v>Melhor Prática</v>
      </c>
      <c r="M12" s="76">
        <f>IF($L12="Não cumpre",0,IF($L12="Parcial",$E12*0.4,IF($L12="Cumpre",$E12*0.7,IF($L12="Mais que cumpre",$E12*0.85,IF($L12="Melhor Prática",E12,0)))))</f>
        <v>0.02</v>
      </c>
      <c r="N12" s="77">
        <f t="shared" si="3"/>
        <v>0.85000000000000009</v>
      </c>
      <c r="O12" s="102" t="str">
        <f>'Mantenimiento 3'!$F$10</f>
        <v>-</v>
      </c>
      <c r="P12" s="102" t="str">
        <f>'Mantenimiento 3'!$G$10</f>
        <v>-</v>
      </c>
      <c r="Q12" s="102" t="str">
        <f>'Mantenimiento 3'!$H$10</f>
        <v>-</v>
      </c>
      <c r="R12" s="102" t="str">
        <f>'Mantenimiento 3'!$I$10</f>
        <v>-</v>
      </c>
      <c r="S12" s="129">
        <f>IF('Mantenimiento 3'!$M$10="","",'Mantenimiento 3'!$M$10)</f>
        <v>3</v>
      </c>
      <c r="T12" s="103" t="str">
        <f>IF('Mantenimiento 3'!$O$10="","",'Mantenimiento 3'!$O$10)</f>
        <v>Baja</v>
      </c>
      <c r="U12" s="94">
        <f>IF('Mantenimiento 3'!$Q$9&lt;=Estratégia!$U$6,0.5,0)+IF('Mantenimiento 3'!$S$9&gt;=Mantenimiento!$U$6,0.5,0)</f>
        <v>0.5</v>
      </c>
      <c r="V12" s="93">
        <f>IF('Mantenimiento 3'!$Q$9&lt;=Estratégia!$V$6,0.5,0)+IF('Mantenimiento 3'!$S$9&gt;=Estratégia!$V$6,0.5,0)</f>
        <v>0.5</v>
      </c>
      <c r="W12" s="93">
        <f>IF('Mantenimiento 3'!$Q$9&lt;=Estratégia!$W$6,0.5,0)+IF('Mantenimiento 3'!$S$9&gt;=Estratégia!$W$6,0.5,0)</f>
        <v>1</v>
      </c>
      <c r="X12" s="93">
        <f>IF('Mantenimiento 3'!$Q$9&lt;=Estratégia!$X$6,0.5,0)+IF('Mantenimiento 3'!$S$9&gt;=Estratégia!$X$6,0.5,0)</f>
        <v>1</v>
      </c>
      <c r="Y12" s="93">
        <f>IF('Mantenimiento 3'!$Q$9&lt;=Estratégia!$Y$6,0.5,0)+IF('Mantenimiento 3'!$S$9&gt;=Estratégia!$Y$6,0.5,0)</f>
        <v>1</v>
      </c>
      <c r="Z12" s="78" t="str">
        <f>'Mantenimiento 3'!$D$15</f>
        <v>À Tempo</v>
      </c>
      <c r="AA12" s="75" t="str">
        <f>IF('Mantenimiento 3'!$D$12="","",'Mantenimiento 3'!$D$12)</f>
        <v/>
      </c>
      <c r="AB12" s="76">
        <f t="shared" si="2"/>
        <v>0</v>
      </c>
      <c r="AC12" s="77">
        <f t="shared" si="4"/>
        <v>0</v>
      </c>
      <c r="AD12" s="102" t="str">
        <f>'Mantenimiento 3'!$F$12</f>
        <v/>
      </c>
      <c r="AE12" s="102" t="str">
        <f>'Mantenimiento 3'!$G$12</f>
        <v/>
      </c>
      <c r="AF12" s="102" t="str">
        <f>'Mantenimiento 3'!$H$12</f>
        <v/>
      </c>
      <c r="AG12" s="102" t="str">
        <f>'Mantenimiento 3'!$I$12</f>
        <v/>
      </c>
    </row>
    <row r="13" spans="1:33" ht="45.75" customHeight="1" x14ac:dyDescent="0.35">
      <c r="B13" s="114" t="s">
        <v>89</v>
      </c>
      <c r="C13" s="171" t="s">
        <v>49</v>
      </c>
      <c r="D13" s="171" t="s">
        <v>130</v>
      </c>
      <c r="E13" s="73">
        <v>0.02</v>
      </c>
      <c r="F13" s="75" t="str">
        <f>'Mantenimiento 4'!$D$7</f>
        <v>Não cumpre</v>
      </c>
      <c r="G13" s="87">
        <f t="shared" si="0"/>
        <v>0</v>
      </c>
      <c r="H13" s="102">
        <f>'Mantenimiento 4'!$F$7</f>
        <v>2</v>
      </c>
      <c r="I13" s="102">
        <f>'Mantenimiento 4'!$G$7</f>
        <v>3</v>
      </c>
      <c r="J13" s="102">
        <f>'Mantenimiento 4'!$H$7</f>
        <v>2</v>
      </c>
      <c r="K13" s="102" t="str">
        <f>'Mantenimiento 4'!$I$7</f>
        <v/>
      </c>
      <c r="L13" s="75" t="str">
        <f>IF('Mantenimiento 4'!$D$10="","",'Mantenimiento 4'!$D$10)</f>
        <v>Mais que Cumpre</v>
      </c>
      <c r="M13" s="76">
        <f t="shared" si="1"/>
        <v>1.7000000000000001E-2</v>
      </c>
      <c r="N13" s="77">
        <f t="shared" si="3"/>
        <v>0</v>
      </c>
      <c r="O13" s="102" t="str">
        <f>'Mantenimiento 4'!$F$10</f>
        <v>-</v>
      </c>
      <c r="P13" s="102" t="str">
        <f>'Mantenimiento 4'!$G$10</f>
        <v>-</v>
      </c>
      <c r="Q13" s="102" t="str">
        <f>'Mantenimiento 4'!$H$10</f>
        <v>-</v>
      </c>
      <c r="R13" s="102" t="str">
        <f>'Mantenimiento 4'!$I$10</f>
        <v>-</v>
      </c>
      <c r="S13" s="129">
        <f>IF('Mantenimiento 4'!$M$10="","",'Mantenimiento 4'!$M$10)</f>
        <v>3</v>
      </c>
      <c r="T13" s="103" t="str">
        <f>IF('Mantenimiento 4'!$O$10="","",'Mantenimiento 4'!$O$10)</f>
        <v>Baja</v>
      </c>
      <c r="U13" s="94">
        <f>IF('Mantenimiento 4'!$Q$9&lt;=Estratégia!$U$6,0.5,0)+IF('Mantenimiento 4'!$S$9&gt;=Mantenimiento!$U$6,0.5,0)</f>
        <v>0.5</v>
      </c>
      <c r="V13" s="93">
        <f>IF('Mantenimiento 4'!$Q$9&lt;=Estratégia!$V$6,0.5,0)+IF('Mantenimiento 4'!$S$9&gt;=Estratégia!$V$6,0.5,0)</f>
        <v>0.5</v>
      </c>
      <c r="W13" s="93">
        <f>IF('Mantenimiento 4'!$Q$9&lt;=Estratégia!$W$6,0.5,0)+IF('Mantenimiento 4'!$S$9&gt;=Estratégia!$W$6,0.5,0)</f>
        <v>1</v>
      </c>
      <c r="X13" s="93">
        <f>IF('Mantenimiento 4'!$Q$9&lt;=Estratégia!$X$6,0.5,0)+IF('Mantenimiento 4'!$S$9&gt;=Estratégia!$X$6,0.5,0)</f>
        <v>1</v>
      </c>
      <c r="Y13" s="93">
        <f>IF('Mantenimiento 4'!$Q$9&lt;=Estratégia!$Y$6,0.5,0)+IF('Mantenimiento 4'!$S$9&gt;=Estratégia!$Y$6,0.5,0)</f>
        <v>1</v>
      </c>
      <c r="Z13" s="78" t="str">
        <f>'Mantenimiento 4'!$D$15</f>
        <v>À Tempo</v>
      </c>
      <c r="AA13" s="75" t="str">
        <f>IF('Mantenimiento 4'!$D$12="","",'Mantenimiento 4'!$D$12)</f>
        <v>Mais que cumpre</v>
      </c>
      <c r="AB13" s="76">
        <f t="shared" si="2"/>
        <v>1.7000000000000001E-2</v>
      </c>
      <c r="AC13" s="77">
        <f t="shared" si="4"/>
        <v>1</v>
      </c>
      <c r="AD13" s="102">
        <f>'Mantenimiento 4'!$F$12</f>
        <v>3</v>
      </c>
      <c r="AE13" s="102">
        <f>'Mantenimiento 4'!$G$12</f>
        <v>3</v>
      </c>
      <c r="AF13" s="102">
        <f>'Mantenimiento 4'!$H$12</f>
        <v>3</v>
      </c>
      <c r="AG13" s="102" t="str">
        <f>'Mantenimiento 4'!$I$12</f>
        <v/>
      </c>
    </row>
    <row r="14" spans="1:33" ht="45.75" customHeight="1" x14ac:dyDescent="0.35">
      <c r="B14" s="114" t="s">
        <v>131</v>
      </c>
      <c r="C14" s="171" t="s">
        <v>52</v>
      </c>
      <c r="D14" s="171" t="s">
        <v>132</v>
      </c>
      <c r="E14" s="71">
        <v>0.02</v>
      </c>
      <c r="F14" s="75" t="str">
        <f>'Mantenimiento 5'!$D$7</f>
        <v>Não cumpre</v>
      </c>
      <c r="G14" s="87">
        <f t="shared" si="0"/>
        <v>0</v>
      </c>
      <c r="H14" s="102">
        <f>'Mantenimiento 5'!$F$7</f>
        <v>2</v>
      </c>
      <c r="I14" s="102">
        <f>'Mantenimiento 5'!$G$7</f>
        <v>2</v>
      </c>
      <c r="J14" s="102">
        <f>'Mantenimiento 5'!$H$7</f>
        <v>2</v>
      </c>
      <c r="K14" s="102" t="str">
        <f>'Mantenimiento 5'!$I$7</f>
        <v/>
      </c>
      <c r="L14" s="75" t="str">
        <f>IF('Mantenimiento 5'!$D$10="","",'Mantenimiento 5'!$D$10)</f>
        <v>Mais que Cumpre</v>
      </c>
      <c r="M14" s="76">
        <f t="shared" si="1"/>
        <v>1.7000000000000001E-2</v>
      </c>
      <c r="N14" s="77">
        <f t="shared" si="3"/>
        <v>0</v>
      </c>
      <c r="O14" s="102" t="str">
        <f>'Mantenimiento 5'!$F$10</f>
        <v>-</v>
      </c>
      <c r="P14" s="102" t="str">
        <f>'Mantenimiento 5'!$G$10</f>
        <v>D</v>
      </c>
      <c r="Q14" s="102" t="str">
        <f>'Mantenimiento 5'!$H$10</f>
        <v>D</v>
      </c>
      <c r="R14" s="102" t="str">
        <f>'Mantenimiento 5'!$I$10</f>
        <v>-</v>
      </c>
      <c r="S14" s="129">
        <f>IF('Mantenimiento 5'!$M$10="","",'Mantenimiento 5'!$M$10)</f>
        <v>3</v>
      </c>
      <c r="T14" s="103" t="str">
        <f>IF('Mantenimiento 5'!$O$10="","",'Mantenimiento 5'!$O$10)</f>
        <v>Alta</v>
      </c>
      <c r="U14" s="94">
        <f>IF('Mantenimiento 5'!$Q$9&lt;=Estratégia!$U$6,0.5,0)+IF('Mantenimiento 5'!$S$9&gt;=Mantenimiento!$U$6,0.5,0)</f>
        <v>0.5</v>
      </c>
      <c r="V14" s="93">
        <f>IF('Mantenimiento 5'!$Q$9&lt;=Estratégia!$V$6,0.5,0)+IF('Mantenimiento 5'!$S$9&gt;=Estratégia!$V$6,0.5,0)</f>
        <v>0.5</v>
      </c>
      <c r="W14" s="93">
        <f>IF('Mantenimiento 5'!$Q$9&lt;=Estratégia!$W$6,0.5,0)+IF('Mantenimiento 5'!$S$9&gt;=Estratégia!$W$6,0.5,0)</f>
        <v>1</v>
      </c>
      <c r="X14" s="93">
        <f>IF('Mantenimiento 5'!$Q$9&lt;=Estratégia!$X$6,0.5,0)+IF('Mantenimiento 5'!$S$9&gt;=Estratégia!$X$6,0.5,0)</f>
        <v>1</v>
      </c>
      <c r="Y14" s="93">
        <f>IF('Mantenimiento 5'!$Q$9&lt;=Estratégia!$Y$6,0.5,0)+IF('Mantenimiento 5'!$S$9&gt;=Estratégia!$Y$6,0.5,0)</f>
        <v>1</v>
      </c>
      <c r="Z14" s="78" t="str">
        <f>'Mantenimiento 5'!$D$15</f>
        <v>À Tempo</v>
      </c>
      <c r="AA14" s="75" t="str">
        <f>IF('Mantenimiento 5'!$D$12="","",'Mantenimiento 5'!$D$12)</f>
        <v>Cumpre</v>
      </c>
      <c r="AB14" s="76">
        <f t="shared" si="2"/>
        <v>1.3999999999999999E-2</v>
      </c>
      <c r="AC14" s="77">
        <f t="shared" si="4"/>
        <v>0.82352941176470573</v>
      </c>
      <c r="AD14" s="102">
        <f>'Mantenimiento 5'!$F$12</f>
        <v>3</v>
      </c>
      <c r="AE14" s="102">
        <f>'Mantenimiento 5'!$G$12</f>
        <v>3</v>
      </c>
      <c r="AF14" s="102" t="str">
        <f>'Mantenimiento 5'!$H$12</f>
        <v/>
      </c>
      <c r="AG14" s="102" t="str">
        <f>'Mantenimiento 5'!$I$12</f>
        <v/>
      </c>
    </row>
    <row r="15" spans="1:33" ht="45.75" customHeight="1" x14ac:dyDescent="0.35">
      <c r="B15" s="114" t="s">
        <v>131</v>
      </c>
      <c r="C15" s="171" t="s">
        <v>54</v>
      </c>
      <c r="D15" s="171" t="s">
        <v>133</v>
      </c>
      <c r="E15" s="71">
        <v>0.02</v>
      </c>
      <c r="F15" s="75" t="str">
        <f>'Mantenimiento 6'!$D$7</f>
        <v>Cumpre</v>
      </c>
      <c r="G15" s="87">
        <f t="shared" si="0"/>
        <v>1.3999999999999999E-2</v>
      </c>
      <c r="H15" s="102">
        <f>'Mantenimiento 6'!$F$7</f>
        <v>3</v>
      </c>
      <c r="I15" s="102">
        <f>'Mantenimiento 6'!$G$7</f>
        <v>3</v>
      </c>
      <c r="J15" s="102" t="str">
        <f>'Mantenimiento 6'!$H$7</f>
        <v/>
      </c>
      <c r="K15" s="102" t="str">
        <f>'Mantenimiento 6'!$I$7</f>
        <v/>
      </c>
      <c r="L15" s="75" t="str">
        <f>IF('Mantenimiento 6'!$D$10="","",'Mantenimiento 6'!$D$10)</f>
        <v>Mais que Cumpre</v>
      </c>
      <c r="M15" s="76">
        <f t="shared" si="1"/>
        <v>1.7000000000000001E-2</v>
      </c>
      <c r="N15" s="77">
        <f t="shared" si="3"/>
        <v>0.82352941176470573</v>
      </c>
      <c r="O15" s="102" t="str">
        <f>'Mantenimiento 6'!$F$10</f>
        <v>-</v>
      </c>
      <c r="P15" s="102" t="str">
        <f>'Mantenimiento 6'!$G$10</f>
        <v>D</v>
      </c>
      <c r="Q15" s="102" t="str">
        <f>'Mantenimiento 6'!$H$10</f>
        <v>D</v>
      </c>
      <c r="R15" s="102" t="str">
        <f>'Mantenimiento 6'!$I$10</f>
        <v>D</v>
      </c>
      <c r="S15" s="129">
        <f>IF('Mantenimiento 6'!$M$10="","",'Mantenimiento 6'!$M$10)</f>
        <v>3</v>
      </c>
      <c r="T15" s="103" t="str">
        <f>IF('Mantenimiento 6'!$O$10="","",'Mantenimiento 6'!$O$10)</f>
        <v>Baja</v>
      </c>
      <c r="U15" s="94">
        <f>IF('Mantenimiento 6'!$Q$9&lt;=Estratégia!$U$6,0.5,0)+IF('Mantenimiento 6'!$S$9&gt;=Mantenimiento!$U$6,0.5,0)</f>
        <v>0.5</v>
      </c>
      <c r="V15" s="93">
        <f>IF('Mantenimiento 6'!$Q$9&lt;=Estratégia!$V$6,0.5,0)+IF('Mantenimiento 6'!$S$9&gt;=Estratégia!$V$6,0.5,0)</f>
        <v>0.5</v>
      </c>
      <c r="W15" s="93">
        <f>IF('Mantenimiento 6'!$Q$9&lt;=Estratégia!$W$6,0.5,0)+IF('Mantenimiento 6'!$S$9&gt;=Estratégia!$W$6,0.5,0)</f>
        <v>1</v>
      </c>
      <c r="X15" s="93">
        <f>IF('Mantenimiento 6'!$Q$9&lt;=Estratégia!$X$6,0.5,0)+IF('Mantenimiento 6'!$S$9&gt;=Estratégia!$X$6,0.5,0)</f>
        <v>1</v>
      </c>
      <c r="Y15" s="93">
        <f>IF('Mantenimiento 6'!$Q$9&lt;=Estratégia!$Y$6,0.5,0)+IF('Mantenimiento 6'!$S$9&gt;=Estratégia!$Y$6,0.5,0)</f>
        <v>1</v>
      </c>
      <c r="Z15" s="78" t="str">
        <f>'Mantenimiento 6'!$D$15</f>
        <v>À Tempo</v>
      </c>
      <c r="AA15" s="75" t="str">
        <f>IF('Mantenimiento 6'!$D$12="","",'Mantenimiento 6'!$D$12)</f>
        <v>Melhor Pratica</v>
      </c>
      <c r="AB15" s="76">
        <f t="shared" si="2"/>
        <v>0.02</v>
      </c>
      <c r="AC15" s="77">
        <f t="shared" si="4"/>
        <v>1.1764705882352942</v>
      </c>
      <c r="AD15" s="102">
        <f>'Mantenimiento 6'!$F$12</f>
        <v>3</v>
      </c>
      <c r="AE15" s="102">
        <f>'Mantenimiento 6'!$G$12</f>
        <v>3</v>
      </c>
      <c r="AF15" s="102">
        <f>'Mantenimiento 6'!$H$12</f>
        <v>3</v>
      </c>
      <c r="AG15" s="102">
        <f>'Mantenimiento 6'!$I$12</f>
        <v>3</v>
      </c>
    </row>
    <row r="16" spans="1:33" ht="45.75" customHeight="1" x14ac:dyDescent="0.35">
      <c r="B16" s="114" t="s">
        <v>134</v>
      </c>
      <c r="C16" s="171" t="s">
        <v>57</v>
      </c>
      <c r="D16" s="171" t="s">
        <v>135</v>
      </c>
      <c r="E16" s="71">
        <v>2.5000000000000001E-2</v>
      </c>
      <c r="F16" s="75" t="str">
        <f>'Mantenimiento 7'!$D$7</f>
        <v>Parcial</v>
      </c>
      <c r="G16" s="87">
        <f t="shared" si="0"/>
        <v>1.0000000000000002E-2</v>
      </c>
      <c r="H16" s="102">
        <f>'Mantenimiento 7'!$F$7</f>
        <v>3</v>
      </c>
      <c r="I16" s="102" t="str">
        <f>'Mantenimiento 7'!$G$7</f>
        <v/>
      </c>
      <c r="J16" s="102" t="str">
        <f>'Mantenimiento 7'!$H$7</f>
        <v/>
      </c>
      <c r="K16" s="102" t="str">
        <f>'Mantenimiento 7'!$I$7</f>
        <v/>
      </c>
      <c r="L16" s="75" t="str">
        <f>IF('Mantenimiento 7'!$D$10="","",'Mantenimiento 7'!$D$10)</f>
        <v>Cumpre</v>
      </c>
      <c r="M16" s="76">
        <f t="shared" si="1"/>
        <v>1.7499999999999998E-2</v>
      </c>
      <c r="N16" s="77">
        <f t="shared" si="3"/>
        <v>0.57142857142857162</v>
      </c>
      <c r="O16" s="102" t="str">
        <f>'Mantenimiento 7'!$F$10</f>
        <v>D</v>
      </c>
      <c r="P16" s="102" t="str">
        <f>'Mantenimiento 7'!$G$10</f>
        <v>D</v>
      </c>
      <c r="Q16" s="102" t="str">
        <f>'Mantenimiento 7'!$H$10</f>
        <v>D</v>
      </c>
      <c r="R16" s="102" t="str">
        <f>'Mantenimiento 7'!$I$10</f>
        <v>D</v>
      </c>
      <c r="S16" s="129">
        <f>IF('Mantenimiento 7'!$M$10="","",'Mantenimiento 7'!$M$10)</f>
        <v>2</v>
      </c>
      <c r="T16" s="103" t="str">
        <f>IF('Mantenimiento 7'!$O$10="","",'Mantenimiento 7'!$O$10)</f>
        <v>Alta</v>
      </c>
      <c r="U16" s="94">
        <f>IF('Mantenimiento 7'!$Q$9&lt;=Estratégia!$U$6,0.5,0)+IF('Mantenimiento 7'!$S$9&gt;=Mantenimiento!$U$6,0.5,0)</f>
        <v>0.5</v>
      </c>
      <c r="V16" s="93">
        <f>IF('Mantenimiento 7'!$Q$9&lt;=Estratégia!$V$6,0.5,0)+IF('Mantenimiento 7'!$S$9&gt;=Estratégia!$V$6,0.5,0)</f>
        <v>0.5</v>
      </c>
      <c r="W16" s="93">
        <f>IF('Mantenimiento 7'!$Q$9&lt;=Estratégia!$W$6,0.5,0)+IF('Mantenimiento 7'!$S$9&gt;=Estratégia!$W$6,0.5,0)</f>
        <v>0.5</v>
      </c>
      <c r="X16" s="93">
        <f>IF('Mantenimiento 7'!$Q$9&lt;=Estratégia!$X$6,0.5,0)+IF('Mantenimiento 7'!$S$9&gt;=Estratégia!$X$6,0.5,0)</f>
        <v>0.5</v>
      </c>
      <c r="Y16" s="93">
        <f>IF('Mantenimiento 7'!$Q$9&lt;=Estratégia!$Y$6,0.5,0)+IF('Mantenimiento 7'!$S$9&gt;=Estratégia!$Y$6,0.5,0)</f>
        <v>0.5</v>
      </c>
      <c r="Z16" s="78" t="str">
        <f>'Mantenimiento 7'!$D$15</f>
        <v>À Tempo</v>
      </c>
      <c r="AA16" s="75" t="str">
        <f>IF('Mantenimiento 7'!$D$12="","",'Mantenimiento 7'!$D$12)</f>
        <v>Mais que cumpre</v>
      </c>
      <c r="AB16" s="76">
        <f t="shared" si="2"/>
        <v>2.1250000000000002E-2</v>
      </c>
      <c r="AC16" s="77">
        <f t="shared" si="4"/>
        <v>1.2142857142857144</v>
      </c>
      <c r="AD16" s="102">
        <f>'Mantenimiento 7'!$F$12</f>
        <v>3</v>
      </c>
      <c r="AE16" s="102">
        <f>'Mantenimiento 7'!$G$12</f>
        <v>3</v>
      </c>
      <c r="AF16" s="102">
        <f>'Mantenimiento 7'!$H$12</f>
        <v>3</v>
      </c>
      <c r="AG16" s="102" t="str">
        <f>'Mantenimiento 7'!$I$12</f>
        <v/>
      </c>
    </row>
    <row r="17" spans="2:33" ht="45.75" customHeight="1" x14ac:dyDescent="0.35">
      <c r="B17" s="114" t="s">
        <v>83</v>
      </c>
      <c r="C17" s="171" t="s">
        <v>59</v>
      </c>
      <c r="D17" s="171" t="s">
        <v>137</v>
      </c>
      <c r="E17" s="73">
        <v>0.02</v>
      </c>
      <c r="F17" s="75" t="str">
        <f>'Mantenimiento 8'!$D$7</f>
        <v>Cumpre</v>
      </c>
      <c r="G17" s="87">
        <f t="shared" si="0"/>
        <v>1.3999999999999999E-2</v>
      </c>
      <c r="H17" s="102">
        <f>'Mantenimiento 8'!$F$7</f>
        <v>3</v>
      </c>
      <c r="I17" s="102">
        <f>'Mantenimiento 8'!$G$7</f>
        <v>3</v>
      </c>
      <c r="J17" s="102" t="str">
        <f>'Mantenimiento 8'!$H$7</f>
        <v/>
      </c>
      <c r="K17" s="102" t="str">
        <f>'Mantenimiento 8'!$I$7</f>
        <v/>
      </c>
      <c r="L17" s="75" t="str">
        <f>IF('Mantenimiento 8'!$D$10="","",'Mantenimiento 8'!$D$10)</f>
        <v>Mais que Cumpre</v>
      </c>
      <c r="M17" s="76">
        <f t="shared" si="1"/>
        <v>1.7000000000000001E-2</v>
      </c>
      <c r="N17" s="77">
        <f t="shared" si="3"/>
        <v>0.82352941176470573</v>
      </c>
      <c r="O17" s="102" t="str">
        <f>'Mantenimiento 8'!$F$10</f>
        <v>-</v>
      </c>
      <c r="P17" s="102" t="str">
        <f>'Mantenimiento 8'!$G$10</f>
        <v>D</v>
      </c>
      <c r="Q17" s="102" t="str">
        <f>'Mantenimiento 8'!$H$10</f>
        <v>D</v>
      </c>
      <c r="R17" s="102" t="str">
        <f>'Mantenimiento 8'!$I$10</f>
        <v>D</v>
      </c>
      <c r="S17" s="129">
        <f>IF('Mantenimiento 8'!$M$10="","",'Mantenimiento 8'!$M$10)</f>
        <v>3</v>
      </c>
      <c r="T17" s="103" t="str">
        <f>IF('Mantenimiento 8'!$O$10="","",'Mantenimiento 8'!$O$10)</f>
        <v>Baja</v>
      </c>
      <c r="U17" s="94">
        <f>IF('Mantenimiento 8'!$Q$9&lt;=Estratégia!$U$6,0.5,0)+IF('Mantenimiento 8'!$S$9&gt;=Mantenimiento!$U$6,0.5,0)</f>
        <v>0.5</v>
      </c>
      <c r="V17" s="93">
        <f>IF('Mantenimiento 8'!$Q$9&lt;=Estratégia!$V$6,0.5,0)+IF('Mantenimiento 8'!$S$9&gt;=Estratégia!$V$6,0.5,0)</f>
        <v>0.5</v>
      </c>
      <c r="W17" s="93">
        <f>IF('Mantenimiento 8'!$Q$9&lt;=Estratégia!$W$6,0.5,0)+IF('Mantenimiento 8'!$S$9&gt;=Estratégia!$W$6,0.5,0)</f>
        <v>1</v>
      </c>
      <c r="X17" s="93">
        <f>IF('Mantenimiento 8'!$Q$9&lt;=Estratégia!$X$6,0.5,0)+IF('Mantenimiento 8'!$S$9&gt;=Estratégia!$X$6,0.5,0)</f>
        <v>1</v>
      </c>
      <c r="Y17" s="93">
        <f>IF('Mantenimiento 8'!$Q$9&lt;=Estratégia!$Y$6,0.5,0)+IF('Mantenimiento 8'!$S$9&gt;=Estratégia!$Y$6,0.5,0)</f>
        <v>1</v>
      </c>
      <c r="Z17" s="78" t="str">
        <f>'Mantenimiento 8'!$D$15</f>
        <v>À Tempo</v>
      </c>
      <c r="AA17" s="75" t="str">
        <f>IF('Mantenimiento 8'!$D$12="","",'Mantenimiento 8'!$D$12)</f>
        <v>Mais que cumpre</v>
      </c>
      <c r="AB17" s="76">
        <f t="shared" si="2"/>
        <v>1.7000000000000001E-2</v>
      </c>
      <c r="AC17" s="77">
        <f t="shared" si="4"/>
        <v>1</v>
      </c>
      <c r="AD17" s="102">
        <f>'Mantenimiento 8'!$F$12</f>
        <v>3</v>
      </c>
      <c r="AE17" s="102">
        <f>'Mantenimiento 8'!$G$12</f>
        <v>3</v>
      </c>
      <c r="AF17" s="102">
        <f>'Mantenimiento 8'!$H$12</f>
        <v>3</v>
      </c>
      <c r="AG17" s="102" t="str">
        <f>'Mantenimiento 8'!$I$12</f>
        <v/>
      </c>
    </row>
    <row r="18" spans="2:33" ht="45.75" customHeight="1" x14ac:dyDescent="0.35">
      <c r="B18" s="114" t="s">
        <v>63</v>
      </c>
      <c r="C18" s="171" t="s">
        <v>61</v>
      </c>
      <c r="D18" s="171" t="s">
        <v>138</v>
      </c>
      <c r="E18" s="71">
        <v>1.4999999999999999E-2</v>
      </c>
      <c r="F18" s="75" t="str">
        <f>'Mantenimiento 9'!$D$7</f>
        <v>Parcial</v>
      </c>
      <c r="G18" s="87">
        <f t="shared" si="0"/>
        <v>6.0000000000000001E-3</v>
      </c>
      <c r="H18" s="102">
        <f>'Mantenimiento 9'!$F$7</f>
        <v>3</v>
      </c>
      <c r="I18" s="102" t="str">
        <f>'Mantenimiento 9'!$G$7</f>
        <v/>
      </c>
      <c r="J18" s="102" t="str">
        <f>'Mantenimiento 9'!$H$7</f>
        <v/>
      </c>
      <c r="K18" s="102" t="str">
        <f>'Mantenimiento 9'!$I$7</f>
        <v/>
      </c>
      <c r="L18" s="75" t="str">
        <f>IF('Mantenimiento 9'!$D$10="","",'Mantenimiento 9'!$D$10)</f>
        <v>Cumpre</v>
      </c>
      <c r="M18" s="76">
        <f t="shared" si="1"/>
        <v>1.0499999999999999E-2</v>
      </c>
      <c r="N18" s="77">
        <f t="shared" si="3"/>
        <v>0.57142857142857151</v>
      </c>
      <c r="O18" s="102" t="str">
        <f>'Mantenimiento 9'!$F$10</f>
        <v>-</v>
      </c>
      <c r="P18" s="102" t="str">
        <f>'Mantenimiento 9'!$G$10</f>
        <v>-</v>
      </c>
      <c r="Q18" s="102" t="str">
        <f>'Mantenimiento 9'!$H$10</f>
        <v>-</v>
      </c>
      <c r="R18" s="102" t="str">
        <f>'Mantenimiento 9'!$I$10</f>
        <v>-</v>
      </c>
      <c r="S18" s="129">
        <f>IF('Mantenimiento 9'!$M$10="","",'Mantenimiento 9'!$M$10)</f>
        <v>3</v>
      </c>
      <c r="T18" s="103" t="str">
        <f>IF('Mantenimiento 9'!$O$10="","",'Mantenimiento 9'!$O$10)</f>
        <v>Baja</v>
      </c>
      <c r="U18" s="94">
        <f>IF('Mantenimiento 9'!$Q$9&lt;=Estratégia!$U$6,0.5,0)+IF('Mantenimiento 9'!$S$9&gt;=Mantenimiento!$U$6,0.5,0)</f>
        <v>0.5</v>
      </c>
      <c r="V18" s="93">
        <f>IF('Mantenimiento 9'!$Q$9&lt;=Estratégia!$V$6,0.5,0)+IF('Mantenimiento 9'!$S$9&gt;=Estratégia!$V$6,0.5,0)</f>
        <v>0.5</v>
      </c>
      <c r="W18" s="93">
        <f>IF('Mantenimiento 9'!$Q$9&lt;=Estratégia!$W$6,0.5,0)+IF('Mantenimiento 9'!$S$9&gt;=Estratégia!$W$6,0.5,0)</f>
        <v>0.5</v>
      </c>
      <c r="X18" s="93">
        <f>IF('Mantenimiento 9'!$Q$9&lt;=Estratégia!$X$6,0.5,0)+IF('Mantenimiento 9'!$S$9&gt;=Estratégia!$X$6,0.5,0)</f>
        <v>0.5</v>
      </c>
      <c r="Y18" s="93">
        <f>IF('Mantenimiento 9'!$Q$9&lt;=Estratégia!$Y$6,0.5,0)+IF('Mantenimiento 9'!$S$9&gt;=Estratégia!$Y$6,0.5,0)</f>
        <v>0.5</v>
      </c>
      <c r="Z18" s="78" t="str">
        <f>'Mantenimiento 9'!$D$15</f>
        <v>À Tempo</v>
      </c>
      <c r="AA18" s="75" t="str">
        <f>IF('Mantenimiento 9'!$D$12="","",'Mantenimiento 9'!$D$12)</f>
        <v/>
      </c>
      <c r="AB18" s="76">
        <f t="shared" si="2"/>
        <v>0</v>
      </c>
      <c r="AC18" s="77">
        <f t="shared" si="4"/>
        <v>0</v>
      </c>
      <c r="AD18" s="102" t="str">
        <f>'Mantenimiento 9'!$F$12</f>
        <v/>
      </c>
      <c r="AE18" s="102" t="str">
        <f>'Mantenimiento 9'!$G$12</f>
        <v/>
      </c>
      <c r="AF18" s="102" t="str">
        <f>'Mantenimiento 9'!$H$12</f>
        <v/>
      </c>
      <c r="AG18" s="102" t="str">
        <f>'Mantenimiento 9'!$I$12</f>
        <v/>
      </c>
    </row>
    <row r="19" spans="2:33" ht="45.75" customHeight="1" x14ac:dyDescent="0.35">
      <c r="B19" s="114" t="s">
        <v>66</v>
      </c>
      <c r="C19" s="171" t="s">
        <v>64</v>
      </c>
      <c r="D19" s="171" t="s">
        <v>139</v>
      </c>
      <c r="E19" s="73">
        <v>1.4999999999999999E-2</v>
      </c>
      <c r="F19" s="75" t="str">
        <f>'Mantenimiento 10'!$D$7</f>
        <v>Parcial</v>
      </c>
      <c r="G19" s="87">
        <f t="shared" si="0"/>
        <v>6.0000000000000001E-3</v>
      </c>
      <c r="H19" s="102">
        <f>'Mantenimiento 10'!$F$7</f>
        <v>3</v>
      </c>
      <c r="I19" s="102">
        <f>'Mantenimiento 10'!$G$7</f>
        <v>1</v>
      </c>
      <c r="J19" s="102" t="str">
        <f>'Mantenimiento 10'!$H$7</f>
        <v/>
      </c>
      <c r="K19" s="102" t="str">
        <f>'Mantenimiento 10'!$I$7</f>
        <v/>
      </c>
      <c r="L19" s="75" t="str">
        <f>IF('Mantenimiento 10'!$D$10="","",'Mantenimiento 10'!$D$10)</f>
        <v>Cumpre</v>
      </c>
      <c r="M19" s="76">
        <f t="shared" si="1"/>
        <v>1.0499999999999999E-2</v>
      </c>
      <c r="N19" s="77">
        <f t="shared" si="3"/>
        <v>0.57142857142857151</v>
      </c>
      <c r="O19" s="102" t="str">
        <f>'Mantenimiento 10'!$F$10</f>
        <v>D</v>
      </c>
      <c r="P19" s="102" t="str">
        <f>'Mantenimiento 10'!$G$10</f>
        <v>-</v>
      </c>
      <c r="Q19" s="102" t="str">
        <f>'Mantenimiento 10'!$H$10</f>
        <v>-</v>
      </c>
      <c r="R19" s="102" t="str">
        <f>'Mantenimiento 10'!$I$10</f>
        <v>-</v>
      </c>
      <c r="S19" s="129">
        <f>IF('Mantenimiento 10'!$M$10="","",'Mantenimiento 10'!$M$10)</f>
        <v>3</v>
      </c>
      <c r="T19" s="103" t="str">
        <f>IF('Mantenimiento 10'!$O$10="","",'Mantenimiento 10'!$O$10)</f>
        <v>Baja</v>
      </c>
      <c r="U19" s="94">
        <f>IF('Mantenimiento 10'!$Q$9&lt;=Estratégia!$U$6,0.5,0)+IF('Mantenimiento 10'!$S$9&gt;=Mantenimiento!$U$6,0.5,0)</f>
        <v>0.5</v>
      </c>
      <c r="V19" s="93">
        <f>IF('Mantenimiento 10'!$Q$9&lt;=Estratégia!$V$6,0.5,0)+IF('Mantenimiento 10'!$S$9&gt;=Estratégia!$V$6,0.5,0)</f>
        <v>0.5</v>
      </c>
      <c r="W19" s="93">
        <f>IF('Mantenimiento 10'!$Q$9&lt;=Estratégia!$W$6,0.5,0)+IF('Mantenimiento 10'!$S$9&gt;=Estratégia!$W$6,0.5,0)</f>
        <v>1</v>
      </c>
      <c r="X19" s="93">
        <f>IF('Mantenimiento 10'!$Q$9&lt;=Estratégia!$X$6,0.5,0)+IF('Mantenimiento 10'!$S$9&gt;=Estratégia!$X$6,0.5,0)</f>
        <v>1</v>
      </c>
      <c r="Y19" s="93">
        <f>IF('Mantenimiento 10'!$Q$9&lt;=Estratégia!$Y$6,0.5,0)+IF('Mantenimiento 10'!$S$9&gt;=Estratégia!$Y$6,0.5,0)</f>
        <v>1</v>
      </c>
      <c r="Z19" s="78" t="str">
        <f>'Mantenimiento 10'!$D$15</f>
        <v>À Tempo</v>
      </c>
      <c r="AA19" s="75" t="str">
        <f>IF('Mantenimiento 10'!$D$12="","",'Mantenimiento 10'!$D$12)</f>
        <v>Parcial</v>
      </c>
      <c r="AB19" s="76">
        <f t="shared" si="2"/>
        <v>6.0000000000000001E-3</v>
      </c>
      <c r="AC19" s="77">
        <f t="shared" si="4"/>
        <v>0.57142857142857151</v>
      </c>
      <c r="AD19" s="102">
        <f>'Mantenimiento 10'!$F$12</f>
        <v>3</v>
      </c>
      <c r="AE19" s="102" t="str">
        <f>'Mantenimiento 10'!$G$12</f>
        <v/>
      </c>
      <c r="AF19" s="102" t="str">
        <f>'Mantenimiento 10'!$H$12</f>
        <v/>
      </c>
      <c r="AG19" s="102" t="str">
        <f>'Mantenimiento 10'!$I$12</f>
        <v/>
      </c>
    </row>
    <row r="20" spans="2:33" ht="14.5" x14ac:dyDescent="0.35"/>
    <row r="21" spans="2:33" ht="11.25" customHeight="1" x14ac:dyDescent="0.35">
      <c r="B21" s="81"/>
      <c r="C21" s="248" t="s">
        <v>149</v>
      </c>
      <c r="D21" s="248"/>
      <c r="E21" s="249">
        <f>SUM(E10:E19)</f>
        <v>0.2</v>
      </c>
      <c r="F21" s="299"/>
      <c r="G21" s="252">
        <f>SUM(G10:G19)</f>
        <v>9.4000000000000014E-2</v>
      </c>
      <c r="H21" s="88"/>
      <c r="I21" s="88"/>
      <c r="J21" s="88"/>
      <c r="K21" s="88"/>
      <c r="L21" s="82"/>
      <c r="M21" s="254">
        <f>SUM(M10:M19)</f>
        <v>0.16850000000000004</v>
      </c>
      <c r="N21" s="256">
        <f>IFERROR(G21/M21,"")</f>
        <v>0.55786350148367947</v>
      </c>
      <c r="O21" s="89"/>
      <c r="P21" s="89"/>
      <c r="Q21" s="89"/>
      <c r="R21" s="89"/>
      <c r="S21" s="89"/>
      <c r="T21" s="89"/>
      <c r="U21" s="89"/>
      <c r="V21" s="89"/>
      <c r="W21" s="89"/>
      <c r="X21" s="89"/>
      <c r="Y21" s="89"/>
      <c r="Z21" s="83"/>
      <c r="AA21" s="84"/>
      <c r="AB21" s="258">
        <f>SUM(AB10:AB19)</f>
        <v>0.10525000000000001</v>
      </c>
      <c r="AC21" s="260">
        <f>IFERROR(M21/AB21,"")</f>
        <v>1.6009501187648458</v>
      </c>
      <c r="AD21" s="247"/>
      <c r="AE21" s="247"/>
      <c r="AF21" s="247"/>
      <c r="AG21" s="247"/>
    </row>
    <row r="22" spans="2:33" ht="22.5" x14ac:dyDescent="0.35">
      <c r="B22" s="81"/>
      <c r="C22" s="248"/>
      <c r="D22" s="248"/>
      <c r="E22" s="249"/>
      <c r="F22" s="300"/>
      <c r="G22" s="253"/>
      <c r="H22" s="88"/>
      <c r="I22" s="88"/>
      <c r="J22" s="88"/>
      <c r="K22" s="88"/>
      <c r="L22" s="85"/>
      <c r="M22" s="255"/>
      <c r="N22" s="257"/>
      <c r="O22" s="89"/>
      <c r="P22" s="89"/>
      <c r="Q22" s="89"/>
      <c r="R22" s="89"/>
      <c r="S22" s="89"/>
      <c r="T22" s="89"/>
      <c r="U22" s="89"/>
      <c r="V22" s="89"/>
      <c r="W22" s="89"/>
      <c r="X22" s="89"/>
      <c r="Y22" s="89"/>
      <c r="Z22" s="83"/>
      <c r="AA22" s="84"/>
      <c r="AB22" s="258"/>
      <c r="AC22" s="260"/>
      <c r="AD22" s="247"/>
      <c r="AE22" s="247"/>
      <c r="AF22" s="247"/>
      <c r="AG22" s="247"/>
    </row>
    <row r="23" spans="2:33" ht="14.5" x14ac:dyDescent="0.35"/>
    <row r="24" spans="2:33" ht="15" customHeight="1" x14ac:dyDescent="0.35"/>
    <row r="25" spans="2:33" ht="15" customHeight="1" x14ac:dyDescent="0.35"/>
    <row r="26" spans="2:33" ht="15" customHeight="1" x14ac:dyDescent="0.35"/>
    <row r="27" spans="2:33" ht="15" customHeight="1" x14ac:dyDescent="0.35"/>
    <row r="28" spans="2:33" ht="15" customHeight="1" x14ac:dyDescent="0.35"/>
    <row r="29" spans="2:33" ht="15" customHeight="1" x14ac:dyDescent="0.35"/>
  </sheetData>
  <autoFilter ref="B9:AG9" xr:uid="{F3416D7B-8507-4AF1-AC12-A67AE73E163C}"/>
  <dataConsolidate/>
  <mergeCells count="49">
    <mergeCell ref="AC21:AC22"/>
    <mergeCell ref="AD21:AD22"/>
    <mergeCell ref="AE21:AE22"/>
    <mergeCell ref="AF21:AF22"/>
    <mergeCell ref="AG21:AG22"/>
    <mergeCell ref="AE7:AE8"/>
    <mergeCell ref="AF7:AF8"/>
    <mergeCell ref="AG7:AG8"/>
    <mergeCell ref="C21:D22"/>
    <mergeCell ref="E21:E22"/>
    <mergeCell ref="F21:F22"/>
    <mergeCell ref="G21:G22"/>
    <mergeCell ref="M21:M22"/>
    <mergeCell ref="N21:N22"/>
    <mergeCell ref="AB21:AB22"/>
    <mergeCell ref="Y7:Y8"/>
    <mergeCell ref="Z7:Z8"/>
    <mergeCell ref="AA7:AA8"/>
    <mergeCell ref="AB7:AB8"/>
    <mergeCell ref="AC7:AC8"/>
    <mergeCell ref="AD7:AD8"/>
    <mergeCell ref="X7:X8"/>
    <mergeCell ref="M7:M8"/>
    <mergeCell ref="N7:N8"/>
    <mergeCell ref="O7:O8"/>
    <mergeCell ref="P7:P8"/>
    <mergeCell ref="Q7:Q8"/>
    <mergeCell ref="R7:R8"/>
    <mergeCell ref="S7:S8"/>
    <mergeCell ref="T7:T8"/>
    <mergeCell ref="U7:U8"/>
    <mergeCell ref="V7:V8"/>
    <mergeCell ref="W7:W8"/>
    <mergeCell ref="L7:L8"/>
    <mergeCell ref="F3:AE3"/>
    <mergeCell ref="B5:D5"/>
    <mergeCell ref="F5:J5"/>
    <mergeCell ref="L5:M5"/>
    <mergeCell ref="Z5:AA5"/>
    <mergeCell ref="B7:B8"/>
    <mergeCell ref="C7:C8"/>
    <mergeCell ref="D7:D8"/>
    <mergeCell ref="E7:E8"/>
    <mergeCell ref="F7:F8"/>
    <mergeCell ref="G7:G8"/>
    <mergeCell ref="H7:H8"/>
    <mergeCell ref="I7:I8"/>
    <mergeCell ref="J7:J8"/>
    <mergeCell ref="K7:K8"/>
  </mergeCells>
  <conditionalFormatting sqref="H10:K19">
    <cfRule type="iconSet" priority="6">
      <iconSet showValue="0">
        <cfvo type="percent" val="0"/>
        <cfvo type="num" val="2"/>
        <cfvo type="num" val="3"/>
      </iconSet>
    </cfRule>
  </conditionalFormatting>
  <conditionalFormatting sqref="N10:N19">
    <cfRule type="dataBar" priority="4">
      <dataBar showValue="0">
        <cfvo type="min"/>
        <cfvo type="max"/>
        <color rgb="FF63C384"/>
      </dataBar>
      <extLst>
        <ext xmlns:x14="http://schemas.microsoft.com/office/spreadsheetml/2009/9/main" uri="{B025F937-C7B1-47D3-B67F-A62EFF666E3E}">
          <x14:id>{1C12EA6E-C5F3-448F-B931-8A4EE6FA6205}</x14:id>
        </ext>
      </extLst>
    </cfRule>
  </conditionalFormatting>
  <conditionalFormatting sqref="O10:R19">
    <cfRule type="iconSet" priority="8">
      <iconSet showValue="0">
        <cfvo type="percent" val="0"/>
        <cfvo type="num" val="2"/>
        <cfvo type="num" val="3"/>
      </iconSet>
    </cfRule>
  </conditionalFormatting>
  <conditionalFormatting sqref="U10:Y19">
    <cfRule type="cellIs" dxfId="1029" priority="1" operator="equal">
      <formula>2</formula>
    </cfRule>
    <cfRule type="cellIs" dxfId="1028" priority="2" operator="equal">
      <formula>1</formula>
    </cfRule>
    <cfRule type="cellIs" dxfId="1027" priority="3" operator="equal">
      <formula>0</formula>
    </cfRule>
  </conditionalFormatting>
  <conditionalFormatting sqref="AC10:AC19">
    <cfRule type="dataBar" priority="5">
      <dataBar showValue="0">
        <cfvo type="min"/>
        <cfvo type="max"/>
        <color theme="6" tint="0.39997558519241921"/>
      </dataBar>
      <extLst>
        <ext xmlns:x14="http://schemas.microsoft.com/office/spreadsheetml/2009/9/main" uri="{B025F937-C7B1-47D3-B67F-A62EFF666E3E}">
          <x14:id>{2A30BE29-E1FF-4328-8FC1-01803A126896}</x14:id>
        </ext>
      </extLst>
    </cfRule>
  </conditionalFormatting>
  <conditionalFormatting sqref="AD10:AG19">
    <cfRule type="iconSet" priority="7">
      <iconSet showValue="0">
        <cfvo type="percent" val="0"/>
        <cfvo type="num" val="2"/>
        <cfvo type="num" val="3"/>
      </iconSet>
    </cfRule>
  </conditionalFormatting>
  <hyperlinks>
    <hyperlink ref="C10" location="'Mantenimiento 1'!A1" display="1." xr:uid="{AC12E9BE-850A-4026-AF95-778D5A07CBDB}"/>
    <hyperlink ref="D10" location="'Mantenimiento 1'!A1" display="Procesamiento del pedido de mantenimiento" xr:uid="{96922D02-384A-456D-984B-8734DBEF0821}"/>
    <hyperlink ref="C11" location="'Mantenimiento 2'!A1" display="2." xr:uid="{722EB687-E649-4C12-9F1E-6F91B3655A98}"/>
    <hyperlink ref="D11" location="'Mantenimiento 2'!A1" display="Solución remota" xr:uid="{140D736D-7812-4623-8F25-D906712CA1EE}"/>
    <hyperlink ref="C12" location="'Mantenimiento 3'!A1" display="3." xr:uid="{0103B242-F9C7-4B13-87A9-E4EF377CB6B5}"/>
    <hyperlink ref="D12" location="'Mantenimiento 3'!A1" display="Calidad de los servicios en el PDV" xr:uid="{8867DC42-FC9B-4441-BFCE-C4ABB6A5917A}"/>
    <hyperlink ref="C13" location="'Mantenimiento 4'!A1" display="4." xr:uid="{1F3FE9E8-CCC4-40A7-A52B-5D3D7A79B0C6}"/>
    <hyperlink ref="D13" location="'Mantenimiento 4'!A1" display="Calidad de los servicios en el taller" xr:uid="{CF103607-F263-4319-9581-0E8FE77E4CFD}"/>
    <hyperlink ref="C14" location="'Mantenimiento 5'!A1" display="5." xr:uid="{49AA9D41-4549-4E1D-A42E-E8D88D9F524F}"/>
    <hyperlink ref="D14" location="'Mantenimiento 5'!A1" display="Tracking de SLA de mantenimiento" xr:uid="{2C368F14-AC5F-4F37-B568-C09DF82DED63}"/>
    <hyperlink ref="C15" location="'Mantenimiento 6'!A1" display="6." xr:uid="{565CF031-ED32-4FBE-92F1-E446AD14A507}"/>
    <hyperlink ref="D15" location="'Mantenimiento 6'!A1" display="Análisis de motivos de mantenimiento" xr:uid="{AF6AA49E-0AFE-4617-A2EB-ACA745D81CBA}"/>
    <hyperlink ref="C16" location="'Mantenimiento 7'!A1" display="7." xr:uid="{F55A6ADC-254D-4202-A3A4-E481F602770B}"/>
    <hyperlink ref="D16" location="'Mantenimiento 7'!A1" display="Productividad y capacitación de los técnicos" xr:uid="{35D33AFA-8A72-4498-A1B1-505B0F4C86AA}"/>
    <hyperlink ref="C17" location="'Mantenimiento 8'!A1" display="8." xr:uid="{5CE3E60A-45FE-4DA2-BBDC-F6C37C80F52A}"/>
    <hyperlink ref="D17" location="'Mantenimiento 8'!A1" display="Mantenimiento de piezas de repuesto" xr:uid="{C1C0CC64-C773-4849-91EF-F1B9BC97E3EF}"/>
    <hyperlink ref="C18" location="'Mantenimiento 9'!A1" display="9." xr:uid="{CC73F108-1443-4424-AE20-24A566BBD3BA}"/>
    <hyperlink ref="D18" location="'Mantenimiento 9'!A1" display="Gestión de garantía de los proveedores" xr:uid="{4E49867F-589E-41F3-8B91-D329F25612CD}"/>
    <hyperlink ref="C19" location="'Mantenimiento 10'!A1" display="10." xr:uid="{6925CF91-536C-49CB-9F1B-4B9E4389814F}"/>
    <hyperlink ref="D19" location="'Mantenimiento 10'!A1" display="Conectividad para mantenimiento" xr:uid="{6B1D22EA-B5DF-4F26-91CF-28AA3FF2ED3F}"/>
  </hyperlinks>
  <pageMargins left="0.511811024" right="0.511811024" top="0.78740157499999996" bottom="0.78740157499999996" header="0.31496062000000002" footer="0.31496062000000002"/>
  <drawing r:id="rId1"/>
  <extLst>
    <ext xmlns:x14="http://schemas.microsoft.com/office/spreadsheetml/2009/9/main" uri="{78C0D931-6437-407d-A8EE-F0AAD7539E65}">
      <x14:conditionalFormattings>
        <x14:conditionalFormatting xmlns:xm="http://schemas.microsoft.com/office/excel/2006/main">
          <x14:cfRule type="dataBar" id="{1C12EA6E-C5F3-448F-B931-8A4EE6FA6205}">
            <x14:dataBar minLength="0" maxLength="100">
              <x14:cfvo type="autoMin"/>
              <x14:cfvo type="autoMax"/>
              <x14:negativeFillColor rgb="FFFF0000"/>
              <x14:axisColor rgb="FF000000"/>
            </x14:dataBar>
          </x14:cfRule>
          <xm:sqref>N10:N19</xm:sqref>
        </x14:conditionalFormatting>
        <x14:conditionalFormatting xmlns:xm="http://schemas.microsoft.com/office/excel/2006/main">
          <x14:cfRule type="iconSet" priority="9" id="{ABF39482-0918-4FAD-809F-03F3ECA0F059}">
            <x14:iconSet iconSet="3Stars" showValue="0">
              <x14:cfvo type="percent">
                <xm:f>0</xm:f>
              </x14:cfvo>
              <x14:cfvo type="num">
                <xm:f>2</xm:f>
              </x14:cfvo>
              <x14:cfvo type="num">
                <xm:f>3</xm:f>
              </x14:cfvo>
            </x14:iconSet>
          </x14:cfRule>
          <xm:sqref>S10:S19</xm:sqref>
        </x14:conditionalFormatting>
        <x14:conditionalFormatting xmlns:xm="http://schemas.microsoft.com/office/excel/2006/main">
          <x14:cfRule type="dataBar" id="{2A30BE29-E1FF-4328-8FC1-01803A126896}">
            <x14:dataBar minLength="0" maxLength="100">
              <x14:cfvo type="autoMin"/>
              <x14:cfvo type="autoMax"/>
              <x14:negativeFillColor rgb="FFFF0000"/>
              <x14:axisColor rgb="FF000000"/>
            </x14:dataBar>
          </x14:cfRule>
          <xm:sqref>AC10:AC19</xm:sqref>
        </x14:conditionalFormatting>
      </x14:conditionalFormattings>
    </ext>
  </extLst>
</worksheet>
</file>

<file path=xl/worksheets/sheet1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94673E1-CC81-4E07-A6DD-BA104943F7DD}">
  <dimension ref="A1:AM29"/>
  <sheetViews>
    <sheetView showGridLines="0" zoomScale="50" zoomScaleNormal="50" workbookViewId="0">
      <pane xSplit="5" ySplit="9" topLeftCell="F10" activePane="bottomRight" state="frozen"/>
      <selection activeCell="O2" sqref="O2"/>
      <selection pane="topRight" activeCell="O2" sqref="O2"/>
      <selection pane="bottomLeft" activeCell="O2" sqref="O2"/>
      <selection pane="bottomRight" activeCell="D10" sqref="D10"/>
    </sheetView>
  </sheetViews>
  <sheetFormatPr defaultColWidth="0" defaultRowHeight="15" customHeight="1" zeroHeight="1" outlineLevelCol="1" x14ac:dyDescent="0.35"/>
  <cols>
    <col min="1" max="1" width="2.1796875" customWidth="1"/>
    <col min="2" max="2" width="17.453125" customWidth="1"/>
    <col min="3" max="3" width="4" customWidth="1"/>
    <col min="4" max="4" width="43.54296875" customWidth="1"/>
    <col min="5" max="5" width="9.453125" customWidth="1"/>
    <col min="6" max="6" width="20.453125" customWidth="1"/>
    <col min="7" max="7" width="11.1796875" customWidth="1"/>
    <col min="8" max="11" width="5.81640625" customWidth="1" outlineLevel="1"/>
    <col min="12" max="12" width="20.54296875" customWidth="1"/>
    <col min="13" max="13" width="11.54296875" customWidth="1"/>
    <col min="14" max="14" width="10.81640625" customWidth="1"/>
    <col min="15" max="18" width="5.81640625" customWidth="1" outlineLevel="1"/>
    <col min="19" max="19" width="12.453125" customWidth="1" outlineLevel="1"/>
    <col min="20" max="20" width="16.81640625" customWidth="1" outlineLevel="1"/>
    <col min="21" max="21" width="6.1796875" bestFit="1" customWidth="1" outlineLevel="1"/>
    <col min="22" max="25" width="6.7265625" customWidth="1" outlineLevel="1"/>
    <col min="26" max="26" width="19.453125" customWidth="1"/>
    <col min="27" max="27" width="19.1796875" customWidth="1"/>
    <col min="28" max="28" width="12.1796875" customWidth="1"/>
    <col min="29" max="29" width="11.54296875" customWidth="1"/>
    <col min="30" max="33" width="5.81640625" customWidth="1" outlineLevel="1"/>
    <col min="34" max="34" width="9.1796875" customWidth="1"/>
    <col min="35" max="39" width="0" hidden="1" customWidth="1"/>
    <col min="40" max="16384" width="9.1796875" hidden="1"/>
  </cols>
  <sheetData>
    <row r="1" spans="1:33" ht="11.25" customHeight="1" x14ac:dyDescent="0.35">
      <c r="A1" s="13"/>
      <c r="B1" s="13"/>
      <c r="C1" s="13"/>
      <c r="D1" s="13"/>
      <c r="E1" s="13"/>
      <c r="F1" s="13"/>
      <c r="G1" s="13"/>
      <c r="H1" s="13"/>
      <c r="I1" s="13"/>
      <c r="J1" s="13"/>
      <c r="K1" s="13"/>
      <c r="L1" s="13"/>
      <c r="M1" s="13"/>
      <c r="N1" s="13"/>
      <c r="O1" s="13"/>
      <c r="P1" s="13"/>
      <c r="Q1" s="13"/>
      <c r="R1" s="13"/>
      <c r="S1" s="13"/>
      <c r="T1" s="13"/>
      <c r="U1" s="13"/>
      <c r="V1" s="13"/>
      <c r="W1" s="13"/>
      <c r="X1" s="13"/>
      <c r="Y1" s="13"/>
      <c r="Z1" s="13"/>
      <c r="AA1" s="13"/>
      <c r="AB1" s="13"/>
      <c r="AC1" s="13"/>
      <c r="AD1" s="13"/>
      <c r="AE1" s="13"/>
    </row>
    <row r="2" spans="1:33" ht="44" x14ac:dyDescent="0.5">
      <c r="B2" s="11"/>
      <c r="C2" s="11"/>
      <c r="D2" s="79" t="s">
        <v>0</v>
      </c>
      <c r="E2" s="79"/>
      <c r="F2" s="11"/>
      <c r="G2" s="11"/>
      <c r="H2" s="11"/>
      <c r="I2" s="11"/>
      <c r="J2" s="11"/>
      <c r="K2" s="11"/>
      <c r="L2" s="11"/>
      <c r="M2" s="11"/>
      <c r="N2" s="11"/>
      <c r="O2" s="11"/>
      <c r="P2" s="11"/>
      <c r="Q2" s="11"/>
      <c r="R2" s="11"/>
      <c r="S2" s="11"/>
      <c r="T2" s="11"/>
      <c r="U2" s="11"/>
      <c r="V2" s="11"/>
      <c r="W2" s="11"/>
      <c r="X2" s="11"/>
      <c r="Y2" s="11"/>
      <c r="Z2" s="11"/>
      <c r="AA2" s="11"/>
      <c r="AB2" s="11"/>
      <c r="AC2" s="11"/>
      <c r="AD2" s="11"/>
      <c r="AE2" s="11"/>
    </row>
    <row r="3" spans="1:33" ht="44" x14ac:dyDescent="0.35">
      <c r="B3" s="10"/>
      <c r="C3" s="10"/>
      <c r="D3" s="80" t="s">
        <v>1</v>
      </c>
      <c r="E3" s="80"/>
      <c r="F3" s="302" t="s">
        <v>161</v>
      </c>
      <c r="G3" s="302"/>
      <c r="H3" s="302"/>
      <c r="I3" s="302"/>
      <c r="J3" s="302"/>
      <c r="K3" s="302"/>
      <c r="L3" s="302"/>
      <c r="M3" s="302"/>
      <c r="N3" s="302"/>
      <c r="O3" s="302"/>
      <c r="P3" s="302"/>
      <c r="Q3" s="302"/>
      <c r="R3" s="302"/>
      <c r="S3" s="302"/>
      <c r="T3" s="302"/>
      <c r="U3" s="302"/>
      <c r="V3" s="302"/>
      <c r="W3" s="302"/>
      <c r="X3" s="302"/>
      <c r="Y3" s="302"/>
      <c r="Z3" s="302"/>
      <c r="AA3" s="302"/>
      <c r="AB3" s="302"/>
      <c r="AC3" s="302"/>
      <c r="AD3" s="302"/>
      <c r="AE3" s="302"/>
    </row>
    <row r="4" spans="1:33" ht="7.5" customHeight="1" x14ac:dyDescent="0.35"/>
    <row r="5" spans="1:33" ht="19.5" customHeight="1" x14ac:dyDescent="0.35">
      <c r="B5" s="284" t="s">
        <v>8</v>
      </c>
      <c r="C5" s="284"/>
      <c r="D5" s="284"/>
      <c r="F5" s="284" t="s">
        <v>9</v>
      </c>
      <c r="G5" s="284"/>
      <c r="H5" s="284"/>
      <c r="I5" s="284"/>
      <c r="J5" s="284"/>
      <c r="L5" s="284" t="s">
        <v>10</v>
      </c>
      <c r="M5" s="284"/>
      <c r="N5" s="130"/>
      <c r="O5" s="130"/>
      <c r="P5" s="130"/>
      <c r="Q5" s="130"/>
      <c r="R5" s="130"/>
      <c r="Z5" s="284" t="s">
        <v>11</v>
      </c>
      <c r="AA5" s="284"/>
      <c r="AB5" s="130"/>
      <c r="AC5" s="130"/>
      <c r="AD5" s="130"/>
      <c r="AE5" s="130"/>
      <c r="AF5" s="130"/>
    </row>
    <row r="6" spans="1:33" ht="11.25" customHeight="1" x14ac:dyDescent="0.35">
      <c r="U6" s="90">
        <v>6</v>
      </c>
      <c r="V6" s="90">
        <v>7</v>
      </c>
      <c r="W6" s="90">
        <v>8</v>
      </c>
      <c r="X6" s="90">
        <v>9</v>
      </c>
      <c r="Y6" s="90">
        <v>10</v>
      </c>
    </row>
    <row r="7" spans="1:33" ht="22.5" customHeight="1" x14ac:dyDescent="0.35">
      <c r="B7" s="241" t="s">
        <v>13</v>
      </c>
      <c r="C7" s="241" t="s">
        <v>14</v>
      </c>
      <c r="D7" s="241" t="s">
        <v>15</v>
      </c>
      <c r="E7" s="241" t="s">
        <v>16</v>
      </c>
      <c r="F7" s="242" t="s">
        <v>17</v>
      </c>
      <c r="G7" s="242" t="s">
        <v>18</v>
      </c>
      <c r="H7" s="243" t="s">
        <v>19</v>
      </c>
      <c r="I7" s="243" t="s">
        <v>20</v>
      </c>
      <c r="J7" s="243" t="s">
        <v>21</v>
      </c>
      <c r="K7" s="243" t="s">
        <v>22</v>
      </c>
      <c r="L7" s="240" t="s">
        <v>23</v>
      </c>
      <c r="M7" s="240" t="s">
        <v>24</v>
      </c>
      <c r="N7" s="240" t="s">
        <v>25</v>
      </c>
      <c r="O7" s="245" t="s">
        <v>19</v>
      </c>
      <c r="P7" s="245" t="s">
        <v>20</v>
      </c>
      <c r="Q7" s="245" t="s">
        <v>21</v>
      </c>
      <c r="R7" s="245" t="s">
        <v>22</v>
      </c>
      <c r="S7" s="246" t="s">
        <v>26</v>
      </c>
      <c r="T7" s="246" t="s">
        <v>27</v>
      </c>
      <c r="U7" s="244" t="s">
        <v>28</v>
      </c>
      <c r="V7" s="244" t="s">
        <v>29</v>
      </c>
      <c r="W7" s="244" t="s">
        <v>30</v>
      </c>
      <c r="X7" s="244" t="s">
        <v>31</v>
      </c>
      <c r="Y7" s="244" t="s">
        <v>32</v>
      </c>
      <c r="Z7" s="259" t="s">
        <v>33</v>
      </c>
      <c r="AA7" s="259" t="s">
        <v>34</v>
      </c>
      <c r="AB7" s="259" t="s">
        <v>35</v>
      </c>
      <c r="AC7" s="259" t="s">
        <v>36</v>
      </c>
      <c r="AD7" s="247" t="s">
        <v>19</v>
      </c>
      <c r="AE7" s="247" t="s">
        <v>20</v>
      </c>
      <c r="AF7" s="247" t="s">
        <v>21</v>
      </c>
      <c r="AG7" s="247" t="s">
        <v>22</v>
      </c>
    </row>
    <row r="8" spans="1:33" ht="15" customHeight="1" x14ac:dyDescent="0.35">
      <c r="B8" s="241"/>
      <c r="C8" s="241"/>
      <c r="D8" s="241"/>
      <c r="E8" s="241"/>
      <c r="F8" s="242"/>
      <c r="G8" s="242"/>
      <c r="H8" s="243"/>
      <c r="I8" s="243"/>
      <c r="J8" s="243"/>
      <c r="K8" s="243"/>
      <c r="L8" s="240"/>
      <c r="M8" s="240"/>
      <c r="N8" s="240"/>
      <c r="O8" s="245"/>
      <c r="P8" s="245"/>
      <c r="Q8" s="245"/>
      <c r="R8" s="245"/>
      <c r="S8" s="246"/>
      <c r="T8" s="246"/>
      <c r="U8" s="244"/>
      <c r="V8" s="244"/>
      <c r="W8" s="244"/>
      <c r="X8" s="244"/>
      <c r="Y8" s="244"/>
      <c r="Z8" s="259"/>
      <c r="AA8" s="259"/>
      <c r="AB8" s="259"/>
      <c r="AC8" s="259"/>
      <c r="AD8" s="247"/>
      <c r="AE8" s="247"/>
      <c r="AF8" s="247"/>
      <c r="AG8" s="247"/>
    </row>
    <row r="9" spans="1:33" ht="15" customHeight="1" x14ac:dyDescent="0.35">
      <c r="B9" s="131" t="s">
        <v>37</v>
      </c>
      <c r="C9" s="131" t="s">
        <v>14</v>
      </c>
      <c r="D9" s="131" t="s">
        <v>15</v>
      </c>
      <c r="E9" s="131" t="s">
        <v>16</v>
      </c>
      <c r="F9" s="132" t="s">
        <v>17</v>
      </c>
      <c r="G9" s="132" t="s">
        <v>38</v>
      </c>
      <c r="H9" s="133" t="s">
        <v>19</v>
      </c>
      <c r="I9" s="133" t="s">
        <v>20</v>
      </c>
      <c r="J9" s="133" t="s">
        <v>21</v>
      </c>
      <c r="K9" s="133" t="s">
        <v>22</v>
      </c>
      <c r="L9" s="134" t="s">
        <v>23</v>
      </c>
      <c r="M9" s="134" t="s">
        <v>39</v>
      </c>
      <c r="N9" s="134" t="s">
        <v>40</v>
      </c>
      <c r="O9" s="150" t="s">
        <v>19</v>
      </c>
      <c r="P9" s="150" t="s">
        <v>20</v>
      </c>
      <c r="Q9" s="150" t="s">
        <v>21</v>
      </c>
      <c r="R9" s="150" t="s">
        <v>22</v>
      </c>
      <c r="S9" s="151" t="s">
        <v>26</v>
      </c>
      <c r="T9" s="151" t="s">
        <v>27</v>
      </c>
      <c r="U9" s="152" t="s">
        <v>28</v>
      </c>
      <c r="V9" s="152" t="s">
        <v>29</v>
      </c>
      <c r="W9" s="152" t="s">
        <v>30</v>
      </c>
      <c r="X9" s="152" t="s">
        <v>31</v>
      </c>
      <c r="Y9" s="152" t="s">
        <v>32</v>
      </c>
      <c r="Z9" s="135" t="s">
        <v>33</v>
      </c>
      <c r="AA9" s="135" t="s">
        <v>34</v>
      </c>
      <c r="AB9" s="135" t="s">
        <v>35</v>
      </c>
      <c r="AC9" s="135" t="s">
        <v>36</v>
      </c>
      <c r="AD9" s="136" t="s">
        <v>19</v>
      </c>
      <c r="AE9" s="136" t="s">
        <v>20</v>
      </c>
      <c r="AF9" s="136" t="s">
        <v>21</v>
      </c>
      <c r="AG9" s="136" t="s">
        <v>22</v>
      </c>
    </row>
    <row r="10" spans="1:33" ht="47.25" customHeight="1" x14ac:dyDescent="0.35">
      <c r="B10" s="114" t="s">
        <v>141</v>
      </c>
      <c r="C10" s="171" t="s">
        <v>43</v>
      </c>
      <c r="D10" s="171" t="s">
        <v>142</v>
      </c>
      <c r="E10" s="71">
        <v>0.02</v>
      </c>
      <c r="F10" s="75" t="str">
        <f>'Descarte 1'!$D$7</f>
        <v>Melhor Pratica</v>
      </c>
      <c r="G10" s="87">
        <f>IF($F10="Não cumpre",0,IF($F10="Parcial",$E10*0.4,IF($F10="Cumpre",$E10*0.7,IF($F10="Mais que cumpre",$E10*0.85,IF($F10="Melhor Pratica",E10,0)))))</f>
        <v>0.02</v>
      </c>
      <c r="H10" s="102">
        <f>'Descarte 1'!$F$7</f>
        <v>3</v>
      </c>
      <c r="I10" s="102">
        <f>'Descarte 1'!$G$7</f>
        <v>3</v>
      </c>
      <c r="J10" s="102">
        <f>'Descarte 1'!$H$7</f>
        <v>3</v>
      </c>
      <c r="K10" s="102">
        <f>'Descarte 1'!$I$7</f>
        <v>3</v>
      </c>
      <c r="L10" s="75" t="str">
        <f>IF('Descarte 1'!$D$10="","",'Descarte 1'!$D$10)</f>
        <v>Melhor Prática</v>
      </c>
      <c r="M10" s="76">
        <f>IF($L10="Não cumpre",0,IF($L10="Parcial",$E10*0.4,IF($L10="Cumpre",$E10*0.7,IF($L10="Mais que cumpre",$E10*0.85,IF($L10="Melhor Pratica",E10,0)))))</f>
        <v>0</v>
      </c>
      <c r="N10" s="77" t="str">
        <f>IFERROR(G10/M10,"")</f>
        <v/>
      </c>
      <c r="O10" s="102" t="str">
        <f>'Descarte 1'!$F$10</f>
        <v>-</v>
      </c>
      <c r="P10" s="102" t="str">
        <f>'Descarte 1'!$G$10</f>
        <v>-</v>
      </c>
      <c r="Q10" s="102" t="str">
        <f>'Descarte 1'!$H$10</f>
        <v>D</v>
      </c>
      <c r="R10" s="102" t="str">
        <f>'Descarte 1'!$I$10</f>
        <v>D</v>
      </c>
      <c r="S10" s="128">
        <f>IF('Descarte 1'!$M$10="","",'Descarte 1'!$M$10)</f>
        <v>3</v>
      </c>
      <c r="T10" s="103" t="str">
        <f>IF('Descarte 1'!$O$10="","",'Descarte 1'!$O$10)</f>
        <v>Baja</v>
      </c>
      <c r="U10" s="94">
        <f>IF('Descarte 1'!$Q$9&lt;=Estratégia!$U$6,0.5,0)+IF('Descarte 1'!$S$9&gt;=Descarte!$U$6,0.5,0)</f>
        <v>0.5</v>
      </c>
      <c r="V10" s="93">
        <f>IF('Descarte 1'!$Q$9&lt;=Estratégia!$V$6,0.5,0)+IF('Descarte 1'!$S$9&gt;=Estratégia!$V$6,0.5,0)</f>
        <v>0.5</v>
      </c>
      <c r="W10" s="93">
        <f>IF('Descarte 1'!$Q$9&lt;=Estratégia!$W$6,0.5,0)+IF('Descarte 1'!$S$9&gt;=Estratégia!$W$6,0.5,0)</f>
        <v>0.5</v>
      </c>
      <c r="X10" s="93">
        <f>IF('Descarte 1'!$Q$9&lt;=Estratégia!$X$6,0.5,0)+IF('Descarte 1'!$S$9&gt;=Estratégia!$X$6,0.5,0)</f>
        <v>0.5</v>
      </c>
      <c r="Y10" s="93">
        <f>IF('Descarte 1'!$Q$9&lt;=Estratégia!$Y$6,0.5,0)+IF('Descarte 1'!$S$9&gt;=Estratégia!$Y$6,0.5,0)</f>
        <v>0.5</v>
      </c>
      <c r="Z10" s="78" t="str">
        <f>'Descarte 1'!$D$15</f>
        <v>À Tempo</v>
      </c>
      <c r="AA10" s="75" t="str">
        <f>IF('Descarte 1'!$D$12="","",'Descarte 1'!$D$12)</f>
        <v>Cumpre</v>
      </c>
      <c r="AB10" s="76">
        <f>IF($AA10="Não cumpre",0,IF($AA10="Parcial",$E10*0.4,IF($AA10="Cumpre",$E10*0.7,IF($AA10="Mais que cumpre",$E10*0.85,IF($AA10="Melhor Pratica",E10,0)))))</f>
        <v>1.3999999999999999E-2</v>
      </c>
      <c r="AC10" s="77" t="str">
        <f>IFERROR(AB10/M10,"")</f>
        <v/>
      </c>
      <c r="AD10" s="102">
        <f>'Descarte 1'!$F$12</f>
        <v>3</v>
      </c>
      <c r="AE10" s="102">
        <f>'Descarte 1'!$G$12</f>
        <v>3</v>
      </c>
      <c r="AF10" s="102">
        <f>'Descarte 1'!$H$12</f>
        <v>2</v>
      </c>
      <c r="AG10" s="102">
        <f>'Descarte 1'!$I$12</f>
        <v>3</v>
      </c>
    </row>
    <row r="11" spans="1:33" ht="45.75" customHeight="1" x14ac:dyDescent="0.35">
      <c r="B11" s="114" t="s">
        <v>141</v>
      </c>
      <c r="C11" s="171" t="s">
        <v>45</v>
      </c>
      <c r="D11" s="171" t="s">
        <v>143</v>
      </c>
      <c r="E11" s="73">
        <v>5.0000000000000001E-3</v>
      </c>
      <c r="F11" s="75" t="str">
        <f>'Descarte 2'!$D$7</f>
        <v>Não cumpre</v>
      </c>
      <c r="G11" s="87">
        <f>IF($F11="Não cumpre",0,IF($F11="Parcial",$E11*0.4,IF($F11="Cumpre",$E11*0.7,IF($F11="Mais que cumpre",$E11*0.85,IF($F11="Melhor Pratica",E11,0)))))</f>
        <v>0</v>
      </c>
      <c r="H11" s="102">
        <f>'Descarte 2'!$F$7</f>
        <v>2</v>
      </c>
      <c r="I11" s="102">
        <f>'Descarte 2'!$G$7</f>
        <v>3</v>
      </c>
      <c r="J11" s="102">
        <f>'Descarte 2'!$H$7</f>
        <v>3</v>
      </c>
      <c r="K11" s="102">
        <f>'Descarte 2'!$I$7</f>
        <v>2</v>
      </c>
      <c r="L11" s="75" t="str">
        <f>IF('Descarte 2'!$D$10="","",'Descarte 2'!$D$10)</f>
        <v>Melhor Prática</v>
      </c>
      <c r="M11" s="76">
        <f>IF($L11="Não cumpre",0,IF($L11="Parcial",$E11*0.4,IF($L11="Cumpre",$E11*0.7,IF($L11="Mais que cumpre",$E11*0.85,IF($L11="Melhor Pratica",E11,0)))))</f>
        <v>0</v>
      </c>
      <c r="N11" s="77" t="str">
        <f t="shared" ref="N11:N14" si="0">IFERROR(G11/M11,"")</f>
        <v/>
      </c>
      <c r="O11" s="102" t="str">
        <f>'Descarte 2'!$F$10</f>
        <v>-</v>
      </c>
      <c r="P11" s="102" t="str">
        <f>'Descarte 2'!$G$10</f>
        <v>-</v>
      </c>
      <c r="Q11" s="102" t="str">
        <f>'Descarte 2'!$H$10</f>
        <v>-</v>
      </c>
      <c r="R11" s="102" t="str">
        <f>'Descarte 2'!$I$10</f>
        <v>D</v>
      </c>
      <c r="S11" s="129">
        <f>IF('Descarte 2'!$M$10="","",'Descarte 2'!$M$10)</f>
        <v>3</v>
      </c>
      <c r="T11" s="103" t="str">
        <f>IF('Descarte 2'!$O$10="","",'Descarte 2'!$O$10)</f>
        <v>Baja</v>
      </c>
      <c r="U11" s="94">
        <f>IF('Descarte 2'!$Q$9&lt;=Estratégia!$U$6,0.5,0)+IF('Descarte 2'!$S$9&gt;=Descarte!$U$6,0.5,0)</f>
        <v>0.5</v>
      </c>
      <c r="V11" s="93">
        <f>IF('Descarte 2'!$Q$9&lt;=Estratégia!$V$6,0.5,0)+IF('Descarte 2'!$S$9&gt;=Estratégia!$V$6,0.5,0)</f>
        <v>0.5</v>
      </c>
      <c r="W11" s="93">
        <f>IF('Descarte 2'!$Q$9&lt;=Estratégia!$W$6,0.5,0)+IF('Descarte 2'!$S$9&gt;=Estratégia!$W$6,0.5,0)</f>
        <v>1</v>
      </c>
      <c r="X11" s="93">
        <f>IF('Descarte 2'!$Q$9&lt;=Estratégia!$X$6,0.5,0)+IF('Descarte 2'!$S$9&gt;=Estratégia!$X$6,0.5,0)</f>
        <v>1</v>
      </c>
      <c r="Y11" s="93">
        <f>IF('Descarte 2'!$Q$9&lt;=Estratégia!$Y$6,0.5,0)+IF('Descarte 2'!$S$9&gt;=Estratégia!$Y$6,0.5,0)</f>
        <v>1</v>
      </c>
      <c r="Z11" s="78" t="str">
        <f>'Descarte 2'!$D$15</f>
        <v>À Tempo</v>
      </c>
      <c r="AA11" s="75" t="str">
        <f>IF('Descarte 2'!$D$12="","",'Descarte 2'!$D$12)</f>
        <v>Mais que cumpre</v>
      </c>
      <c r="AB11" s="76">
        <f>IF($AA11="Não cumpre",0,IF($AA11="Parcial",$E11*0.4,IF($AA11="Cumpre",$E11*0.7,IF($AA11="Mais que cumpre",$E11*0.85,IF($AA11="Melhor Pratica",E11,0)))))</f>
        <v>4.2500000000000003E-3</v>
      </c>
      <c r="AC11" s="77" t="str">
        <f t="shared" ref="AC11:AC14" si="1">IFERROR(AB11/M11,"")</f>
        <v/>
      </c>
      <c r="AD11" s="102">
        <f>'Descarte 2'!$F$12</f>
        <v>3</v>
      </c>
      <c r="AE11" s="102">
        <f>'Descarte 2'!$G$12</f>
        <v>3</v>
      </c>
      <c r="AF11" s="102">
        <f>'Descarte 2'!$H$12</f>
        <v>3</v>
      </c>
      <c r="AG11" s="102" t="str">
        <f>'Descarte 2'!$I$12</f>
        <v/>
      </c>
    </row>
    <row r="12" spans="1:33" ht="45.75" customHeight="1" x14ac:dyDescent="0.35">
      <c r="B12" s="114" t="s">
        <v>144</v>
      </c>
      <c r="C12" s="171" t="s">
        <v>47</v>
      </c>
      <c r="D12" s="171" t="s">
        <v>145</v>
      </c>
      <c r="E12" s="71">
        <v>0.01</v>
      </c>
      <c r="F12" s="75" t="str">
        <f>'Descarte 3'!$D$7</f>
        <v>Cumpre</v>
      </c>
      <c r="G12" s="87">
        <f>IF($F12="Não cumpre",0,IF($F12="Parcial",$E12*0.4,IF($F12="Cumpre",$E12*0.7,IF($F12="Mais que cumpre",$E12*0.85,IF($F12="Melhor Pratica",E12,0)))))</f>
        <v>6.9999999999999993E-3</v>
      </c>
      <c r="H12" s="102">
        <f>'Descarte 3'!$F$7</f>
        <v>3</v>
      </c>
      <c r="I12" s="102">
        <f>'Descarte 3'!$G$7</f>
        <v>3</v>
      </c>
      <c r="J12" s="102" t="str">
        <f>'Descarte 3'!$H$7</f>
        <v/>
      </c>
      <c r="K12" s="102" t="str">
        <f>'Descarte 3'!$I$7</f>
        <v/>
      </c>
      <c r="L12" s="75" t="str">
        <f>IF('Descarte 3'!$D$10="","",'Descarte 3'!$D$10)</f>
        <v>Mais que Cumpre</v>
      </c>
      <c r="M12" s="76">
        <f>IF($L12="Não cumpre",0,IF($L12="Parcial",$E12*0.4,IF($L12="Cumpre",$E12*0.7,IF($L12="Mais que cumpre",$E12*0.85,IF($L12="Melhor Pratica",E12,0)))))</f>
        <v>8.5000000000000006E-3</v>
      </c>
      <c r="N12" s="77">
        <f t="shared" si="0"/>
        <v>0.82352941176470573</v>
      </c>
      <c r="O12" s="102" t="str">
        <f>'Descarte 3'!$F$10</f>
        <v>-</v>
      </c>
      <c r="P12" s="102" t="str">
        <f>'Descarte 3'!$G$10</f>
        <v>D</v>
      </c>
      <c r="Q12" s="102" t="str">
        <f>'Descarte 3'!$H$10</f>
        <v>D</v>
      </c>
      <c r="R12" s="102" t="str">
        <f>'Descarte 3'!$I$10</f>
        <v>D</v>
      </c>
      <c r="S12" s="129">
        <f>IF('Descarte 3'!$M$10="","",'Descarte 3'!$M$10)</f>
        <v>3</v>
      </c>
      <c r="T12" s="103" t="str">
        <f>IF('Descarte 3'!$O$10="","",'Descarte 3'!$O$10)</f>
        <v>Alta</v>
      </c>
      <c r="U12" s="94">
        <f>IF('Descarte 3'!$Q$9&lt;=Estratégia!$U$6,0.5,0)+IF('Descarte 3'!$S$9&gt;=Descarte!$U$6,0.5,0)</f>
        <v>0.5</v>
      </c>
      <c r="V12" s="93">
        <f>IF('Descarte 3'!$Q$9&lt;=Estratégia!$V$6,0.5,0)+IF('Descarte 3'!$S$9&gt;=Estratégia!$V$6,0.5,0)</f>
        <v>0.5</v>
      </c>
      <c r="W12" s="93">
        <f>IF('Descarte 3'!$Q$9&lt;=Estratégia!$W$6,0.5,0)+IF('Descarte 3'!$S$9&gt;=Estratégia!$W$6,0.5,0)</f>
        <v>0.5</v>
      </c>
      <c r="X12" s="93">
        <f>IF('Descarte 3'!$Q$9&lt;=Estratégia!$X$6,0.5,0)+IF('Descarte 3'!$S$9&gt;=Estratégia!$X$6,0.5,0)</f>
        <v>0.5</v>
      </c>
      <c r="Y12" s="93">
        <f>IF('Descarte 3'!$Q$9&lt;=Estratégia!$Y$6,0.5,0)+IF('Descarte 3'!$S$9&gt;=Estratégia!$Y$6,0.5,0)</f>
        <v>0.5</v>
      </c>
      <c r="Z12" s="78" t="str">
        <f>'Descarte 3'!$D$15</f>
        <v>Atrasado</v>
      </c>
      <c r="AA12" s="75" t="str">
        <f>IF('Descarte 3'!$D$12="","",'Descarte 3'!$D$12)</f>
        <v>Mais que cumpre</v>
      </c>
      <c r="AB12" s="76">
        <f>IF($AA12="Não cumpre",0,IF($AA12="Parcial",$E12*0.4,IF($AA12="Cumpre",$E12*0.7,IF($AA12="Mais que cumpre",$E12*0.85,IF($AA12="Melhor Pratica",E12,0)))))</f>
        <v>8.5000000000000006E-3</v>
      </c>
      <c r="AC12" s="77">
        <f t="shared" si="1"/>
        <v>1</v>
      </c>
      <c r="AD12" s="102">
        <f>'Descarte 3'!$F$12</f>
        <v>3</v>
      </c>
      <c r="AE12" s="102">
        <f>'Descarte 3'!$G$12</f>
        <v>3</v>
      </c>
      <c r="AF12" s="102">
        <f>'Descarte 3'!$H$12</f>
        <v>3</v>
      </c>
      <c r="AG12" s="102" t="str">
        <f>'Descarte 3'!$I$12</f>
        <v/>
      </c>
    </row>
    <row r="13" spans="1:33" ht="45.75" customHeight="1" x14ac:dyDescent="0.35">
      <c r="B13" s="114" t="s">
        <v>69</v>
      </c>
      <c r="C13" s="171" t="s">
        <v>49</v>
      </c>
      <c r="D13" s="171" t="s">
        <v>146</v>
      </c>
      <c r="E13" s="73">
        <v>0.01</v>
      </c>
      <c r="F13" s="75" t="str">
        <f>'Descarte 4'!$D$7</f>
        <v>Não cumpre</v>
      </c>
      <c r="G13" s="87">
        <f>IF($F13="Não cumpre",0,IF($F13="Parcial",$E13*0.4,IF($F13="Cumpre",$E13*0.7,IF($F13="Mais que cumpre",$E13*0.85,IF($F13="Melhor Pratica",E13,0)))))</f>
        <v>0</v>
      </c>
      <c r="H13" s="102">
        <f>'Descarte 4'!$F$7</f>
        <v>2</v>
      </c>
      <c r="I13" s="102" t="str">
        <f>'Descarte 4'!$G$7</f>
        <v/>
      </c>
      <c r="J13" s="102" t="str">
        <f>'Descarte 4'!$H$7</f>
        <v/>
      </c>
      <c r="K13" s="102" t="str">
        <f>'Descarte 4'!$I$7</f>
        <v/>
      </c>
      <c r="L13" s="75" t="str">
        <f>IF('Descarte 4'!$D$10="","",'Descarte 4'!$D$10)</f>
        <v>Cumpre</v>
      </c>
      <c r="M13" s="76">
        <f>IF($L13="Não cumpre",0,IF($L13="Parcial",$E13*0.4,IF($L13="Cumpre",$E13*0.7,IF($L13="Mais que cumpre",$E13*0.85,IF($L13="Melhor Pratica",E13,0)))))</f>
        <v>6.9999999999999993E-3</v>
      </c>
      <c r="N13" s="77">
        <f t="shared" si="0"/>
        <v>0</v>
      </c>
      <c r="O13" s="102" t="str">
        <f>'Descarte 4'!$F$10</f>
        <v>-</v>
      </c>
      <c r="P13" s="102" t="str">
        <f>'Descarte 4'!$G$10</f>
        <v>-</v>
      </c>
      <c r="Q13" s="102" t="str">
        <f>'Descarte 4'!$H$10</f>
        <v>D</v>
      </c>
      <c r="R13" s="102" t="str">
        <f>'Descarte 4'!$I$10</f>
        <v>-</v>
      </c>
      <c r="S13" s="129">
        <f>IF('Descarte 4'!$M$10="","",'Descarte 4'!$M$10)</f>
        <v>3</v>
      </c>
      <c r="T13" s="103" t="str">
        <f>IF('Descarte 4'!$O$10="","",'Descarte 4'!$O$10)</f>
        <v>Baja</v>
      </c>
      <c r="U13" s="94">
        <f>IF('Descarte 4'!$Q$9&lt;=Estratégia!$U$6,0.5,0)+IF('Descarte 4'!$S$9&gt;=Descarte!$U$6,0.5,0)</f>
        <v>0.5</v>
      </c>
      <c r="V13" s="93">
        <f>IF('Descarte 4'!$Q$9&lt;=Estratégia!$V$6,0.5,0)+IF('Descarte 4'!$S$9&gt;=Estratégia!$V$6,0.5,0)</f>
        <v>0.5</v>
      </c>
      <c r="W13" s="93">
        <f>IF('Descarte 4'!$Q$9&lt;=Estratégia!$W$6,0.5,0)+IF('Descarte 4'!$S$9&gt;=Estratégia!$W$6,0.5,0)</f>
        <v>1</v>
      </c>
      <c r="X13" s="93">
        <f>IF('Descarte 4'!$Q$9&lt;=Estratégia!$X$6,0.5,0)+IF('Descarte 4'!$S$9&gt;=Estratégia!$X$6,0.5,0)</f>
        <v>1</v>
      </c>
      <c r="Y13" s="93">
        <f>IF('Descarte 4'!$Q$9&lt;=Estratégia!$Y$6,0.5,0)+IF('Descarte 4'!$S$9&gt;=Estratégia!$Y$6,0.5,0)</f>
        <v>1</v>
      </c>
      <c r="Z13" s="78" t="str">
        <f>'Descarte 4'!$D$15</f>
        <v>À Tempo</v>
      </c>
      <c r="AA13" s="75" t="str">
        <f>IF('Descarte 4'!$D$12="","",'Descarte 4'!$D$12)</f>
        <v>Mais que cumpre</v>
      </c>
      <c r="AB13" s="76">
        <f>IF($AA13="Não cumpre",0,IF($AA13="Parcial",$E13*0.4,IF($AA13="Cumpre",$E13*0.7,IF($AA13="Mais que cumpre",$E13*0.85,IF($AA13="Melhor Pratica",E13,0)))))</f>
        <v>8.5000000000000006E-3</v>
      </c>
      <c r="AC13" s="77">
        <f t="shared" si="1"/>
        <v>1.2142857142857144</v>
      </c>
      <c r="AD13" s="102">
        <f>'Descarte 4'!$F$12</f>
        <v>3</v>
      </c>
      <c r="AE13" s="102">
        <f>'Descarte 4'!$G$12</f>
        <v>3</v>
      </c>
      <c r="AF13" s="102">
        <f>'Descarte 4'!$H$12</f>
        <v>3</v>
      </c>
      <c r="AG13" s="102" t="str">
        <f>'Descarte 4'!$I$12</f>
        <v/>
      </c>
    </row>
    <row r="14" spans="1:33" ht="45.75" customHeight="1" x14ac:dyDescent="0.35">
      <c r="B14" s="114" t="s">
        <v>147</v>
      </c>
      <c r="C14" s="171" t="s">
        <v>52</v>
      </c>
      <c r="D14" s="171" t="s">
        <v>148</v>
      </c>
      <c r="E14" s="71">
        <v>5.0000000000000001E-3</v>
      </c>
      <c r="F14" s="75" t="str">
        <f>'Descarte 5'!$D$7</f>
        <v>Cumpre</v>
      </c>
      <c r="G14" s="87">
        <f>IF($F14="Não cumpre",0,IF($F14="Parcial",$E14*0.4,IF($F14="Cumpre",$E14*0.7,IF($F14="Mais que cumpre",$E14*0.85,IF($F14="Melhor Pratica",E14,0)))))</f>
        <v>3.4999999999999996E-3</v>
      </c>
      <c r="H14" s="102">
        <f>'Descarte 5'!$F$7</f>
        <v>3</v>
      </c>
      <c r="I14" s="102">
        <f>'Descarte 5'!$G$7</f>
        <v>3</v>
      </c>
      <c r="J14" s="102">
        <f>'Descarte 5'!$H$7</f>
        <v>2</v>
      </c>
      <c r="K14" s="102">
        <f>'Descarte 5'!$I$7</f>
        <v>2</v>
      </c>
      <c r="L14" s="75" t="str">
        <f>IF('Descarte 5'!$D$10="","",'Descarte 5'!$D$10)</f>
        <v>Mais que Cumpre</v>
      </c>
      <c r="M14" s="76">
        <f>IF($L14="Não cumpre",0,IF($L14="Parcial",$E14*0.4,IF($L14="Cumpre",$E14*0.7,IF($L14="Mais que cumpre",$E14*0.85,IF($L14="Melhor Pratica",E14,0)))))</f>
        <v>4.2500000000000003E-3</v>
      </c>
      <c r="N14" s="77">
        <f t="shared" si="0"/>
        <v>0.82352941176470573</v>
      </c>
      <c r="O14" s="102" t="str">
        <f>'Descarte 5'!$F$10</f>
        <v>-</v>
      </c>
      <c r="P14" s="102" t="str">
        <f>'Descarte 5'!$G$10</f>
        <v>-</v>
      </c>
      <c r="Q14" s="102" t="str">
        <f>'Descarte 5'!$H$10</f>
        <v>-</v>
      </c>
      <c r="R14" s="102" t="str">
        <f>'Descarte 5'!$I$10</f>
        <v>-</v>
      </c>
      <c r="S14" s="129">
        <f>IF('Descarte 5'!$M$10="","",'Descarte 5'!$M$10)</f>
        <v>3</v>
      </c>
      <c r="T14" s="103" t="str">
        <f>IF('Descarte 5'!$O$10="","",'Descarte 5'!$O$10)</f>
        <v/>
      </c>
      <c r="U14" s="94">
        <f>IF('Descarte 5'!$Q$9&lt;=Estratégia!$U$6,0.5,0)+IF('Descarte 5'!$S$9&gt;=Descarte!$U$6,0.5,0)</f>
        <v>0.5</v>
      </c>
      <c r="V14" s="93">
        <f>IF('Descarte 5'!$Q$9&lt;=Estratégia!$V$6,0.5,0)+IF('Descarte 5'!$S$9&gt;=Estratégia!$V$6,0.5,0)</f>
        <v>0.5</v>
      </c>
      <c r="W14" s="93">
        <f>IF('Descarte 5'!$Q$9&lt;=Estratégia!$W$6,0.5,0)+IF('Descarte 5'!$S$9&gt;=Estratégia!$W$6,0.5,0)</f>
        <v>0.5</v>
      </c>
      <c r="X14" s="93">
        <f>IF('Descarte 5'!$Q$9&lt;=Estratégia!$X$6,0.5,0)+IF('Descarte 5'!$S$9&gt;=Estratégia!$X$6,0.5,0)</f>
        <v>0.5</v>
      </c>
      <c r="Y14" s="93">
        <f>IF('Descarte 5'!$Q$9&lt;=Estratégia!$Y$6,0.5,0)+IF('Descarte 5'!$S$9&gt;=Estratégia!$Y$6,0.5,0)</f>
        <v>0.5</v>
      </c>
      <c r="Z14" s="78" t="str">
        <f>'Descarte 5'!$D$15</f>
        <v>Não Planificado</v>
      </c>
      <c r="AA14" s="75" t="str">
        <f>IF('Descarte 5'!$D$12="","",'Descarte 5'!$D$12)</f>
        <v>Melhor Pratica</v>
      </c>
      <c r="AB14" s="76">
        <f>IF($AA14="Não cumpre",0,IF($AA14="Parcial",$E14*0.4,IF($AA14="Cumpre",$E14*0.7,IF($AA14="Mais que cumpre",$E14*0.85,IF($AA14="Melhor Pratica",E14,0)))))</f>
        <v>5.0000000000000001E-3</v>
      </c>
      <c r="AC14" s="77">
        <f t="shared" si="1"/>
        <v>1.1764705882352942</v>
      </c>
      <c r="AD14" s="102">
        <f>'Descarte 5'!$F$12</f>
        <v>3</v>
      </c>
      <c r="AE14" s="102">
        <f>'Descarte 5'!$G$12</f>
        <v>3</v>
      </c>
      <c r="AF14" s="102">
        <f>'Descarte 5'!$H$12</f>
        <v>3</v>
      </c>
      <c r="AG14" s="102">
        <f>'Descarte 5'!$I$12</f>
        <v>3</v>
      </c>
    </row>
    <row r="15" spans="1:33" ht="14.5" x14ac:dyDescent="0.35"/>
    <row r="16" spans="1:33" ht="11.25" customHeight="1" x14ac:dyDescent="0.35">
      <c r="B16" s="81"/>
      <c r="C16" s="248" t="s">
        <v>149</v>
      </c>
      <c r="D16" s="248"/>
      <c r="E16" s="249">
        <f>SUM(E10:E14)</f>
        <v>0.05</v>
      </c>
      <c r="F16" s="299"/>
      <c r="G16" s="252">
        <f>SUM(G10:G14)</f>
        <v>3.0499999999999999E-2</v>
      </c>
      <c r="H16" s="88"/>
      <c r="I16" s="88"/>
      <c r="J16" s="88"/>
      <c r="K16" s="88"/>
      <c r="L16" s="82"/>
      <c r="M16" s="254">
        <f>SUM(M10:M14)</f>
        <v>1.975E-2</v>
      </c>
      <c r="N16" s="256">
        <f>IFERROR(G16/M16,"")</f>
        <v>1.5443037974683544</v>
      </c>
      <c r="O16" s="89"/>
      <c r="P16" s="89"/>
      <c r="Q16" s="89"/>
      <c r="R16" s="89"/>
      <c r="S16" s="89"/>
      <c r="T16" s="89"/>
      <c r="U16" s="89"/>
      <c r="V16" s="89"/>
      <c r="W16" s="89"/>
      <c r="X16" s="89"/>
      <c r="Y16" s="89"/>
      <c r="Z16" s="83"/>
      <c r="AA16" s="84"/>
      <c r="AB16" s="258">
        <f>SUM(AB10:AB14)</f>
        <v>4.0250000000000001E-2</v>
      </c>
      <c r="AC16" s="260">
        <f>IFERROR(M16/AB16,"")</f>
        <v>0.49068322981366458</v>
      </c>
      <c r="AD16" s="247"/>
      <c r="AE16" s="247"/>
      <c r="AF16" s="247"/>
      <c r="AG16" s="247"/>
    </row>
    <row r="17" spans="2:33" ht="22.5" x14ac:dyDescent="0.35">
      <c r="B17" s="81"/>
      <c r="C17" s="248"/>
      <c r="D17" s="248"/>
      <c r="E17" s="249"/>
      <c r="F17" s="300"/>
      <c r="G17" s="253"/>
      <c r="H17" s="88"/>
      <c r="I17" s="88"/>
      <c r="J17" s="88"/>
      <c r="K17" s="88"/>
      <c r="L17" s="85"/>
      <c r="M17" s="255"/>
      <c r="N17" s="257"/>
      <c r="O17" s="89"/>
      <c r="P17" s="89"/>
      <c r="Q17" s="89"/>
      <c r="R17" s="89"/>
      <c r="S17" s="89"/>
      <c r="T17" s="89"/>
      <c r="U17" s="89"/>
      <c r="V17" s="89"/>
      <c r="W17" s="89"/>
      <c r="X17" s="89"/>
      <c r="Y17" s="89"/>
      <c r="Z17" s="83"/>
      <c r="AA17" s="84"/>
      <c r="AB17" s="258"/>
      <c r="AC17" s="260"/>
      <c r="AD17" s="247"/>
      <c r="AE17" s="247"/>
      <c r="AF17" s="247"/>
      <c r="AG17" s="247"/>
    </row>
    <row r="18" spans="2:33" ht="14.5" x14ac:dyDescent="0.35"/>
    <row r="19" spans="2:33" ht="15" customHeight="1" x14ac:dyDescent="0.35"/>
    <row r="20" spans="2:33" ht="15" customHeight="1" x14ac:dyDescent="0.35"/>
    <row r="21" spans="2:33" ht="15" customHeight="1" x14ac:dyDescent="0.35"/>
    <row r="22" spans="2:33" ht="15" customHeight="1" x14ac:dyDescent="0.35"/>
    <row r="23" spans="2:33" ht="15" customHeight="1" x14ac:dyDescent="0.35"/>
    <row r="24" spans="2:33" ht="15" customHeight="1" x14ac:dyDescent="0.35"/>
    <row r="25" spans="2:33" ht="15" customHeight="1" x14ac:dyDescent="0.35"/>
    <row r="26" spans="2:33" ht="15" customHeight="1" x14ac:dyDescent="0.35"/>
    <row r="27" spans="2:33" ht="15" customHeight="1" x14ac:dyDescent="0.35"/>
    <row r="28" spans="2:33" ht="15" customHeight="1" x14ac:dyDescent="0.35"/>
    <row r="29" spans="2:33" ht="15" customHeight="1" x14ac:dyDescent="0.35"/>
  </sheetData>
  <autoFilter ref="B9:AG9" xr:uid="{F3416D7B-8507-4AF1-AC12-A67AE73E163C}"/>
  <dataConsolidate/>
  <mergeCells count="49">
    <mergeCell ref="AC16:AC17"/>
    <mergeCell ref="AD16:AD17"/>
    <mergeCell ref="AE16:AE17"/>
    <mergeCell ref="AF16:AF17"/>
    <mergeCell ref="AG16:AG17"/>
    <mergeCell ref="AE7:AE8"/>
    <mergeCell ref="AF7:AF8"/>
    <mergeCell ref="AG7:AG8"/>
    <mergeCell ref="C16:D17"/>
    <mergeCell ref="E16:E17"/>
    <mergeCell ref="F16:F17"/>
    <mergeCell ref="G16:G17"/>
    <mergeCell ref="M16:M17"/>
    <mergeCell ref="N16:N17"/>
    <mergeCell ref="AB16:AB17"/>
    <mergeCell ref="Y7:Y8"/>
    <mergeCell ref="Z7:Z8"/>
    <mergeCell ref="AA7:AA8"/>
    <mergeCell ref="AB7:AB8"/>
    <mergeCell ref="AC7:AC8"/>
    <mergeCell ref="AD7:AD8"/>
    <mergeCell ref="X7:X8"/>
    <mergeCell ref="M7:M8"/>
    <mergeCell ref="N7:N8"/>
    <mergeCell ref="O7:O8"/>
    <mergeCell ref="P7:P8"/>
    <mergeCell ref="Q7:Q8"/>
    <mergeCell ref="R7:R8"/>
    <mergeCell ref="S7:S8"/>
    <mergeCell ref="T7:T8"/>
    <mergeCell ref="U7:U8"/>
    <mergeCell ref="V7:V8"/>
    <mergeCell ref="W7:W8"/>
    <mergeCell ref="L7:L8"/>
    <mergeCell ref="F3:AE3"/>
    <mergeCell ref="B5:D5"/>
    <mergeCell ref="F5:J5"/>
    <mergeCell ref="L5:M5"/>
    <mergeCell ref="Z5:AA5"/>
    <mergeCell ref="B7:B8"/>
    <mergeCell ref="C7:C8"/>
    <mergeCell ref="D7:D8"/>
    <mergeCell ref="E7:E8"/>
    <mergeCell ref="F7:F8"/>
    <mergeCell ref="G7:G8"/>
    <mergeCell ref="H7:H8"/>
    <mergeCell ref="I7:I8"/>
    <mergeCell ref="J7:J8"/>
    <mergeCell ref="K7:K8"/>
  </mergeCells>
  <conditionalFormatting sqref="H10:K14">
    <cfRule type="iconSet" priority="6">
      <iconSet showValue="0">
        <cfvo type="percent" val="0"/>
        <cfvo type="num" val="2"/>
        <cfvo type="num" val="3"/>
      </iconSet>
    </cfRule>
  </conditionalFormatting>
  <conditionalFormatting sqref="N10:N14">
    <cfRule type="dataBar" priority="4">
      <dataBar showValue="0">
        <cfvo type="min"/>
        <cfvo type="max"/>
        <color rgb="FF63C384"/>
      </dataBar>
      <extLst>
        <ext xmlns:x14="http://schemas.microsoft.com/office/spreadsheetml/2009/9/main" uri="{B025F937-C7B1-47D3-B67F-A62EFF666E3E}">
          <x14:id>{990DAA0B-1E5E-4E36-B435-3169D22B79C5}</x14:id>
        </ext>
      </extLst>
    </cfRule>
  </conditionalFormatting>
  <conditionalFormatting sqref="O10:R14">
    <cfRule type="iconSet" priority="8">
      <iconSet showValue="0">
        <cfvo type="percent" val="0"/>
        <cfvo type="num" val="2"/>
        <cfvo type="num" val="3"/>
      </iconSet>
    </cfRule>
  </conditionalFormatting>
  <conditionalFormatting sqref="U10:Y14">
    <cfRule type="cellIs" dxfId="1026" priority="1" operator="equal">
      <formula>2</formula>
    </cfRule>
    <cfRule type="cellIs" dxfId="1025" priority="2" operator="equal">
      <formula>1</formula>
    </cfRule>
    <cfRule type="cellIs" dxfId="1024" priority="3" operator="equal">
      <formula>0</formula>
    </cfRule>
  </conditionalFormatting>
  <conditionalFormatting sqref="AC10:AC14">
    <cfRule type="dataBar" priority="5">
      <dataBar showValue="0">
        <cfvo type="min"/>
        <cfvo type="max"/>
        <color theme="6" tint="0.39997558519241921"/>
      </dataBar>
      <extLst>
        <ext xmlns:x14="http://schemas.microsoft.com/office/spreadsheetml/2009/9/main" uri="{B025F937-C7B1-47D3-B67F-A62EFF666E3E}">
          <x14:id>{7A121A5A-E928-4648-8E6C-7B93CFB0E97F}</x14:id>
        </ext>
      </extLst>
    </cfRule>
  </conditionalFormatting>
  <conditionalFormatting sqref="AD10:AG14">
    <cfRule type="iconSet" priority="7">
      <iconSet showValue="0">
        <cfvo type="percent" val="0"/>
        <cfvo type="num" val="2"/>
        <cfvo type="num" val="3"/>
      </iconSet>
    </cfRule>
  </conditionalFormatting>
  <hyperlinks>
    <hyperlink ref="D10" location="'Descarte 1'!A1" display="Control de movimientos y stock de EDF" xr:uid="{917035C8-164C-4920-BD3C-3D9DD5DCBFD9}"/>
    <hyperlink ref="C10" location="'Descarte 1'!A1" display="1." xr:uid="{94B4D7F9-6665-4CC4-B35E-7E7FAAE294E7}"/>
    <hyperlink ref="C11" location="'Descarte 2'!A1" display="2." xr:uid="{8E7B0A50-910F-4773-A8E5-981CD46CA1CE}"/>
    <hyperlink ref="D11" location="'Descarte 2'!A1" display="Aprobación y segregación del descarte" xr:uid="{8733AC01-901D-48C9-BF9B-37C88DDB4360}"/>
    <hyperlink ref="C12" location="'Descarte 3'!A1" display="3." xr:uid="{D86E099C-B539-4113-B155-A9F8C00E5083}"/>
    <hyperlink ref="D12" location="'Descarte 3'!A1" display="Análisis del descarte" xr:uid="{1FD0E88A-7348-4C9A-9ECE-8FFB5A87B604}"/>
    <hyperlink ref="C13" location="'Descarte 4'!A1" display="4." xr:uid="{9F904C36-025A-47EE-8148-7F2FB60341AB}"/>
    <hyperlink ref="D13" location="'Descarte 4'!A1" display="Sustentabilidad para descarte" xr:uid="{38657C1C-E894-43C6-8BE0-3DABF8519983}"/>
    <hyperlink ref="C14" location="'Descarte 5'!A1" display="5." xr:uid="{63145799-492B-4D18-A063-0D0682FAE939}"/>
    <hyperlink ref="D14" location="'Descarte 5'!A1" display="Política de descarte de equipos" xr:uid="{88A79620-C312-40B1-B692-148FEB0FBB34}"/>
  </hyperlinks>
  <pageMargins left="0.511811024" right="0.511811024" top="0.78740157499999996" bottom="0.78740157499999996" header="0.31496062000000002" footer="0.31496062000000002"/>
  <drawing r:id="rId1"/>
  <extLst>
    <ext xmlns:x14="http://schemas.microsoft.com/office/spreadsheetml/2009/9/main" uri="{78C0D931-6437-407d-A8EE-F0AAD7539E65}">
      <x14:conditionalFormattings>
        <x14:conditionalFormatting xmlns:xm="http://schemas.microsoft.com/office/excel/2006/main">
          <x14:cfRule type="dataBar" id="{990DAA0B-1E5E-4E36-B435-3169D22B79C5}">
            <x14:dataBar minLength="0" maxLength="100">
              <x14:cfvo type="autoMin"/>
              <x14:cfvo type="autoMax"/>
              <x14:negativeFillColor rgb="FFFF0000"/>
              <x14:axisColor rgb="FF000000"/>
            </x14:dataBar>
          </x14:cfRule>
          <xm:sqref>N10:N14</xm:sqref>
        </x14:conditionalFormatting>
        <x14:conditionalFormatting xmlns:xm="http://schemas.microsoft.com/office/excel/2006/main">
          <x14:cfRule type="iconSet" priority="9" id="{E774A135-AB60-4A87-9A30-06C1003A2F71}">
            <x14:iconSet iconSet="3Stars" showValue="0">
              <x14:cfvo type="percent">
                <xm:f>0</xm:f>
              </x14:cfvo>
              <x14:cfvo type="num">
                <xm:f>2</xm:f>
              </x14:cfvo>
              <x14:cfvo type="num">
                <xm:f>3</xm:f>
              </x14:cfvo>
            </x14:iconSet>
          </x14:cfRule>
          <xm:sqref>S10:S14</xm:sqref>
        </x14:conditionalFormatting>
        <x14:conditionalFormatting xmlns:xm="http://schemas.microsoft.com/office/excel/2006/main">
          <x14:cfRule type="dataBar" id="{7A121A5A-E928-4648-8E6C-7B93CFB0E97F}">
            <x14:dataBar minLength="0" maxLength="100">
              <x14:cfvo type="autoMin"/>
              <x14:cfvo type="autoMax"/>
              <x14:negativeFillColor rgb="FFFF0000"/>
              <x14:axisColor rgb="FF000000"/>
            </x14:dataBar>
          </x14:cfRule>
          <xm:sqref>AC10:AC14</xm:sqref>
        </x14:conditionalFormatting>
      </x14:conditionalFormattings>
    </ext>
  </extLst>
</worksheet>
</file>

<file path=xl/worksheets/sheet1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ED65FAA-42E1-4A93-8E23-9518D9005FED}">
  <dimension ref="A1:AB51"/>
  <sheetViews>
    <sheetView showGridLines="0" zoomScale="40" zoomScaleNormal="40" workbookViewId="0">
      <pane xSplit="3" ySplit="4" topLeftCell="F9" activePane="bottomRight" state="frozen"/>
      <selection activeCell="O2" sqref="O2"/>
      <selection pane="topRight" activeCell="O2" sqref="O2"/>
      <selection pane="bottomLeft" activeCell="O2" sqref="O2"/>
      <selection pane="bottomRight" activeCell="O2" sqref="O2"/>
    </sheetView>
  </sheetViews>
  <sheetFormatPr defaultColWidth="0" defaultRowHeight="15" customHeight="1" zeroHeight="1" outlineLevelRow="2" outlineLevelCol="1" x14ac:dyDescent="0.35"/>
  <cols>
    <col min="1" max="1" width="1.26953125" customWidth="1"/>
    <col min="2" max="2" width="4.7265625" customWidth="1"/>
    <col min="3" max="3" width="20.1796875" customWidth="1"/>
    <col min="4" max="4" width="17.453125" customWidth="1" outlineLevel="1"/>
    <col min="5" max="5" width="10" customWidth="1" outlineLevel="1"/>
    <col min="6" max="8" width="6.1796875" customWidth="1" outlineLevel="1"/>
    <col min="9" max="9" width="6.26953125" customWidth="1" outlineLevel="1"/>
    <col min="10" max="10" width="2.1796875" customWidth="1"/>
    <col min="11" max="23" width="23" customWidth="1"/>
    <col min="24" max="24" width="17" hidden="1" customWidth="1"/>
    <col min="25" max="25" width="16.453125" hidden="1" customWidth="1"/>
    <col min="26" max="26" width="10.54296875" hidden="1" customWidth="1"/>
    <col min="27" max="27" width="16.81640625" hidden="1" customWidth="1"/>
    <col min="28" max="28" width="14.54296875" hidden="1" customWidth="1"/>
  </cols>
  <sheetData>
    <row r="1" spans="1:28" ht="11.25" customHeight="1" x14ac:dyDescent="0.35">
      <c r="A1" s="13"/>
      <c r="B1" s="13"/>
      <c r="C1" s="13"/>
      <c r="D1" s="13"/>
      <c r="E1" s="13"/>
      <c r="F1" s="13"/>
      <c r="G1" s="13"/>
      <c r="H1" s="13"/>
      <c r="I1" s="13"/>
      <c r="J1" s="13"/>
      <c r="K1" s="13"/>
      <c r="L1" s="13"/>
      <c r="M1" s="13"/>
      <c r="N1" s="13"/>
      <c r="O1" s="13"/>
      <c r="P1" s="13"/>
      <c r="Q1" s="13"/>
      <c r="R1" s="13"/>
      <c r="S1" s="13"/>
      <c r="T1" s="13"/>
      <c r="U1" s="13"/>
      <c r="V1" s="13"/>
      <c r="W1" s="13"/>
      <c r="X1" s="13"/>
      <c r="Y1" s="19"/>
      <c r="Z1" s="19"/>
      <c r="AA1" s="19"/>
    </row>
    <row r="2" spans="1:28" ht="43.5" customHeight="1" x14ac:dyDescent="0.5">
      <c r="A2" s="1"/>
      <c r="C2" s="11"/>
      <c r="D2" s="279" t="s">
        <v>0</v>
      </c>
      <c r="E2" s="279"/>
      <c r="F2" s="279"/>
      <c r="G2" s="279"/>
      <c r="H2" s="279"/>
      <c r="I2" s="279"/>
      <c r="J2" s="62"/>
      <c r="K2" s="62"/>
      <c r="L2" s="62"/>
      <c r="M2" s="62"/>
      <c r="N2" s="62"/>
      <c r="O2" s="62"/>
      <c r="P2" s="62"/>
      <c r="Q2" s="62"/>
      <c r="R2" s="62"/>
      <c r="S2" s="62"/>
      <c r="T2" s="62"/>
      <c r="U2" s="62"/>
      <c r="V2" s="62"/>
      <c r="W2" s="11"/>
      <c r="X2" s="11"/>
      <c r="Y2" s="20"/>
      <c r="Z2" s="20"/>
      <c r="AA2" s="20"/>
    </row>
    <row r="3" spans="1:28" ht="19.5" customHeight="1" x14ac:dyDescent="0.35">
      <c r="A3" s="1"/>
      <c r="C3" s="10"/>
      <c r="D3" s="280" t="s">
        <v>1</v>
      </c>
      <c r="E3" s="280"/>
      <c r="F3" s="280"/>
      <c r="G3" s="280"/>
      <c r="H3" s="280"/>
      <c r="I3" s="280"/>
      <c r="J3" s="63"/>
      <c r="K3" s="303" t="s">
        <v>217</v>
      </c>
      <c r="L3" s="303"/>
      <c r="M3" s="303"/>
      <c r="N3" s="303"/>
      <c r="O3" s="303"/>
      <c r="P3" s="303"/>
      <c r="Q3" s="303"/>
      <c r="R3" s="303"/>
      <c r="S3" s="303"/>
      <c r="T3" s="63"/>
      <c r="U3" s="63"/>
      <c r="V3" s="63"/>
      <c r="W3" s="10"/>
      <c r="X3" s="10"/>
      <c r="Y3" s="12"/>
      <c r="Z3" s="12"/>
      <c r="AA3" s="12"/>
    </row>
    <row r="4" spans="1:28" ht="35.25" customHeight="1" x14ac:dyDescent="0.35">
      <c r="A4" s="1"/>
      <c r="B4" s="1"/>
      <c r="C4" s="10"/>
      <c r="D4" s="281"/>
      <c r="E4" s="281"/>
      <c r="F4" s="281"/>
      <c r="G4" s="281"/>
      <c r="H4" s="281"/>
      <c r="I4" s="281"/>
      <c r="J4" s="61"/>
      <c r="K4" s="304"/>
      <c r="L4" s="304"/>
      <c r="M4" s="304"/>
      <c r="N4" s="304"/>
      <c r="O4" s="304"/>
      <c r="P4" s="304"/>
      <c r="Q4" s="304"/>
      <c r="R4" s="304"/>
      <c r="S4" s="304"/>
      <c r="T4" s="61"/>
      <c r="U4" s="61"/>
      <c r="V4" s="61"/>
      <c r="W4" s="61"/>
      <c r="X4" s="14"/>
      <c r="Y4" s="21"/>
      <c r="Z4" s="22"/>
      <c r="AA4" s="22"/>
    </row>
    <row r="5" spans="1:28" ht="32.5" x14ac:dyDescent="0.6">
      <c r="A5" s="1"/>
      <c r="B5" s="15"/>
      <c r="C5" s="13"/>
      <c r="D5" s="284" t="s">
        <v>294</v>
      </c>
      <c r="E5" s="284"/>
      <c r="F5" s="284"/>
      <c r="G5" s="284"/>
      <c r="H5" s="284"/>
      <c r="I5" s="284"/>
      <c r="J5" s="26"/>
      <c r="K5" s="284" t="s">
        <v>295</v>
      </c>
      <c r="L5" s="284"/>
      <c r="M5" s="284"/>
      <c r="N5" s="284"/>
      <c r="O5" s="284"/>
      <c r="P5" s="284"/>
      <c r="Q5" s="284"/>
      <c r="R5" s="284"/>
      <c r="S5" s="27"/>
      <c r="T5" s="25"/>
      <c r="U5" s="25"/>
      <c r="V5" s="25"/>
      <c r="W5" s="9"/>
      <c r="X5" s="9"/>
      <c r="Y5" s="23"/>
    </row>
    <row r="6" spans="1:28" ht="33" customHeight="1" x14ac:dyDescent="0.8">
      <c r="A6" s="1"/>
      <c r="B6" s="15"/>
      <c r="C6" s="15"/>
      <c r="D6" s="28" t="s">
        <v>296</v>
      </c>
      <c r="E6" s="28" t="s">
        <v>16</v>
      </c>
      <c r="F6" s="28" t="s">
        <v>19</v>
      </c>
      <c r="G6" s="28" t="s">
        <v>20</v>
      </c>
      <c r="H6" s="28" t="s">
        <v>21</v>
      </c>
      <c r="I6" s="28" t="s">
        <v>22</v>
      </c>
      <c r="J6" s="29"/>
      <c r="K6" s="44" t="s">
        <v>297</v>
      </c>
      <c r="L6" s="66"/>
      <c r="M6" s="30"/>
      <c r="N6" s="30"/>
      <c r="O6" s="30"/>
      <c r="P6" s="30"/>
      <c r="Q6" s="30"/>
      <c r="R6" s="31"/>
      <c r="S6" s="31"/>
      <c r="T6" s="25"/>
      <c r="U6" s="25"/>
      <c r="V6" s="25"/>
      <c r="W6" s="9"/>
      <c r="X6" s="9"/>
      <c r="Y6" s="23"/>
    </row>
    <row r="7" spans="1:28" ht="78" customHeight="1" outlineLevel="1" x14ac:dyDescent="0.35">
      <c r="A7" s="1"/>
      <c r="B7" s="267" t="s">
        <v>222</v>
      </c>
      <c r="C7" s="267"/>
      <c r="D7" s="67" t="str">
        <f>IF(F7="","",IF(AND(I7=3,H7=3,G7=3,F7=3),"Melhor Prática",
IF(AND(H7=3,G7=3,F7=3),"Mais que Cumpre",
IF(AND(G7=3,F7=3),"Cumpre",
IF(F7=3,"Parcial","Não cumpre")))))</f>
        <v>Parcial</v>
      </c>
      <c r="E7" s="47">
        <f>IF($D7="Não cumpre",0,IF($D7="Parcial",$E$18*0.4,IF($D7="Cumpre",$E$18*0.7,IF($D7="Mais que Cumpre",$E$18*0.85,IF($D7="Melhor Prática",$E$18,0)))))</f>
        <v>4.0000000000000001E-3</v>
      </c>
      <c r="F7" s="48">
        <f>IF($K$24&lt;&gt;"",IF($K$24=3,3,IF($K$24=2,2,1)),"")</f>
        <v>3</v>
      </c>
      <c r="G7" s="48">
        <f>IF($N$24&lt;&gt;"",IF($N$24=3,3,IF($N$24=2,2,1)),"")</f>
        <v>2</v>
      </c>
      <c r="H7" s="48">
        <f>IF($Q$24&lt;&gt;"",IF($Q$24=3,3,IF($Q$24=2,2,1)),"")</f>
        <v>2</v>
      </c>
      <c r="I7" s="48">
        <f>IF($T$24&lt;&gt;"",IF($T$24=3,3,IF($T$24=2,2,1)),"")</f>
        <v>3</v>
      </c>
      <c r="J7" s="32"/>
      <c r="K7" s="49" t="s">
        <v>298</v>
      </c>
      <c r="L7" s="46" t="s">
        <v>224</v>
      </c>
      <c r="M7" s="271"/>
      <c r="N7" s="271"/>
      <c r="O7" s="271"/>
      <c r="P7" s="46" t="s">
        <v>226</v>
      </c>
      <c r="Q7" s="271"/>
      <c r="R7" s="271"/>
      <c r="S7" s="271"/>
      <c r="U7" s="25"/>
      <c r="V7" s="25"/>
      <c r="W7" s="9"/>
      <c r="X7" s="9"/>
      <c r="Y7" s="23"/>
    </row>
    <row r="8" spans="1:28" ht="14.25" customHeight="1" outlineLevel="1" x14ac:dyDescent="0.35">
      <c r="A8" s="1"/>
      <c r="B8" s="64"/>
      <c r="C8" s="64"/>
      <c r="D8" s="67"/>
      <c r="E8" s="47"/>
      <c r="F8" s="48"/>
      <c r="G8" s="48"/>
      <c r="H8" s="48"/>
      <c r="I8" s="48"/>
      <c r="J8" s="32"/>
      <c r="K8" s="49"/>
      <c r="L8" s="46"/>
      <c r="M8" s="271"/>
      <c r="N8" s="271"/>
      <c r="O8" s="271"/>
      <c r="P8" s="46"/>
      <c r="Q8" s="271"/>
      <c r="R8" s="271"/>
      <c r="S8" s="271"/>
      <c r="U8" s="25"/>
      <c r="V8" s="25"/>
      <c r="W8" s="9"/>
      <c r="X8" s="9"/>
      <c r="Y8" s="23"/>
    </row>
    <row r="9" spans="1:28" ht="9.75" customHeight="1" x14ac:dyDescent="0.45">
      <c r="A9" s="1"/>
      <c r="B9" s="1"/>
      <c r="C9" s="1"/>
      <c r="D9" s="34"/>
      <c r="E9" s="35"/>
      <c r="F9" s="35"/>
      <c r="G9" s="35"/>
      <c r="H9" s="35"/>
      <c r="I9" s="35"/>
      <c r="J9" s="35"/>
      <c r="K9" s="35"/>
      <c r="L9" s="35"/>
      <c r="M9" s="35"/>
      <c r="N9" s="35"/>
      <c r="O9" s="35"/>
      <c r="P9" s="35"/>
      <c r="Q9" s="92" t="str">
        <f>IF(Q10="Junio",6,IF(Q10="Julio",7,IF(Q10="Agosto",8,IF(Q10="Septiembre",9,IF(Q10="Octubre",10,"")))))</f>
        <v/>
      </c>
      <c r="R9" s="35"/>
      <c r="S9" s="92" t="str">
        <f>IF(S10="Junio",6,IF(S10="Julio",7,IF(S10="Agosto",8,IF(S10="Septiembre",9,IF(S10="Octubre",10,"")))))</f>
        <v/>
      </c>
      <c r="T9" s="33"/>
      <c r="U9" s="33"/>
      <c r="V9" s="33"/>
      <c r="W9" s="1"/>
      <c r="X9" s="1"/>
    </row>
    <row r="10" spans="1:28" ht="59.25" customHeight="1" outlineLevel="1" x14ac:dyDescent="0.35">
      <c r="A10" s="1"/>
      <c r="B10" s="273" t="s">
        <v>299</v>
      </c>
      <c r="C10" s="273"/>
      <c r="D10" s="110" t="s">
        <v>249</v>
      </c>
      <c r="E10" s="51">
        <f>IF($D10="Não cumpre",0,IF($D10="Parcial",$E$18*0.4,IF($D10="Cumpre",$E$18*0.7,IF($D10="Mais que Cumpre",$E$18*0.85,IF($D10="Melhor Prática",$E$18,0)))))</f>
        <v>0.01</v>
      </c>
      <c r="F10" s="52" t="str">
        <f>IF(K20="D","D","-")</f>
        <v>-</v>
      </c>
      <c r="G10" s="52" t="str">
        <f>IF(N20="D","D","-")</f>
        <v>D</v>
      </c>
      <c r="H10" s="52" t="str">
        <f>IF(Q20="D","D","-")</f>
        <v>-</v>
      </c>
      <c r="I10" s="52" t="str">
        <f>IF(T20="D","D","-")</f>
        <v>D</v>
      </c>
      <c r="J10" s="32"/>
      <c r="K10" s="65" t="s">
        <v>300</v>
      </c>
      <c r="L10" s="50" t="s">
        <v>230</v>
      </c>
      <c r="M10" s="74">
        <v>3</v>
      </c>
      <c r="N10" s="50" t="s">
        <v>231</v>
      </c>
      <c r="O10" s="53" t="s">
        <v>232</v>
      </c>
      <c r="P10" s="50" t="s">
        <v>233</v>
      </c>
      <c r="Q10" s="91" t="s">
        <v>234</v>
      </c>
      <c r="R10" s="50" t="s">
        <v>235</v>
      </c>
      <c r="S10" s="91" t="s">
        <v>301</v>
      </c>
      <c r="T10" s="50" t="s">
        <v>237</v>
      </c>
      <c r="U10" s="53" t="s">
        <v>302</v>
      </c>
      <c r="V10" s="25"/>
      <c r="W10" s="9"/>
      <c r="X10" s="9"/>
      <c r="Y10" s="23"/>
    </row>
    <row r="11" spans="1:28" ht="20.5" x14ac:dyDescent="0.4">
      <c r="A11" s="1"/>
      <c r="B11" s="17"/>
      <c r="C11" s="17"/>
      <c r="D11" s="36"/>
      <c r="E11" s="31"/>
      <c r="F11" s="37"/>
      <c r="G11" s="37"/>
      <c r="H11" s="37"/>
      <c r="I11" s="37"/>
      <c r="J11" s="31"/>
      <c r="K11" s="25"/>
      <c r="L11" s="25"/>
      <c r="M11" s="25"/>
      <c r="N11" s="25"/>
      <c r="O11" s="25"/>
      <c r="P11" s="25"/>
      <c r="Q11" s="25"/>
      <c r="R11" s="25"/>
      <c r="S11" s="25"/>
      <c r="T11" s="25"/>
      <c r="U11" s="25"/>
      <c r="V11" s="25"/>
      <c r="W11" s="9"/>
      <c r="X11" s="9"/>
      <c r="Y11" s="23"/>
    </row>
    <row r="12" spans="1:28" ht="18" customHeight="1" outlineLevel="1" x14ac:dyDescent="0.35">
      <c r="A12" s="1"/>
      <c r="B12" s="274" t="s">
        <v>239</v>
      </c>
      <c r="C12" s="274"/>
      <c r="D12" s="276" t="str">
        <f>IF(F12="","",IF(AND(I12=3,H12=3,G12=3,F12=3),"Melhor Prática",
IF(AND(H12=3,G12=3,F12=3),"Mais que Cumpre",
IF(AND(G12=3,F12=3),"Cumpre",
IF(F12=3,"Parcial","Não cumpre")))))</f>
        <v>Melhor Prática</v>
      </c>
      <c r="E12" s="277">
        <f>IF($D12="Não cumpre",0,IF($D12="Parcial",$E$18*0.4,IF($D12="Cumpre",$E$18*0.7,IF($D12="Mais que Cumpre",$E$18*0.85,IF($D12="Melhor Prática",$E$18,0)))))</f>
        <v>0.01</v>
      </c>
      <c r="F12" s="272">
        <f>IF($L$24&lt;&gt;"",IF($L$24=3,3,IF($L$24=2,2,1)),"")</f>
        <v>3</v>
      </c>
      <c r="G12" s="272">
        <f>IF($O$24&lt;&gt;"",IF($O$24=3,3,IF($O$24=2,2,1)),"")</f>
        <v>3</v>
      </c>
      <c r="H12" s="272">
        <f>IF($R$24&lt;&gt;"",IF($R$24=3,3,IF($R$24=2,2,1)),"")</f>
        <v>3</v>
      </c>
      <c r="I12" s="272">
        <f>IF($U$24&lt;&gt;"",IF($U$24=3,3,IF($U$24=2,2,1)),"")</f>
        <v>3</v>
      </c>
      <c r="J12" s="32"/>
      <c r="K12" s="305" t="s">
        <v>240</v>
      </c>
      <c r="L12" s="278"/>
      <c r="M12" s="285" t="s">
        <v>331</v>
      </c>
      <c r="N12" s="286"/>
      <c r="O12" s="305" t="s">
        <v>240</v>
      </c>
      <c r="P12" s="278"/>
      <c r="Q12" s="285"/>
      <c r="R12" s="286"/>
      <c r="S12" s="278" t="s">
        <v>240</v>
      </c>
      <c r="T12" s="278"/>
      <c r="U12" s="285" t="s">
        <v>303</v>
      </c>
      <c r="V12" s="286"/>
      <c r="W12" s="9"/>
      <c r="X12" s="9"/>
      <c r="Y12" s="23"/>
      <c r="Z12" s="2"/>
      <c r="AA12" s="2"/>
      <c r="AB12" s="2"/>
    </row>
    <row r="13" spans="1:28" ht="35.25" customHeight="1" outlineLevel="1" x14ac:dyDescent="0.35">
      <c r="A13" s="1"/>
      <c r="B13" s="275"/>
      <c r="C13" s="275"/>
      <c r="D13" s="276" t="str">
        <f t="shared" ref="D13:D14" si="0">IF(F13="","",IF(AND(I13=3,H13=3,G13=3,F13=3),"MEJOR PRÁCTICA",
IF(AND(H13=3,G13=3,F13=3),"MÁS QUE CUMPLE",
IF(AND(G13=3,F13=3),"CUMPLE",
IF(F13=3,"PARCIAL","NO CUMPLE")))))</f>
        <v/>
      </c>
      <c r="E13" s="277">
        <f>IF($D13="No Cumple",0,IF($D13="Parcial",$E$18*0.4,IF($D13="Cumple",$E$18*0.7,IF($D13="Más que Cumple",$E$18*0.85,IF($D13="Mejor Práctica",$E$18,0)))))</f>
        <v>0</v>
      </c>
      <c r="F13" s="272"/>
      <c r="G13" s="272"/>
      <c r="H13" s="272"/>
      <c r="I13" s="272"/>
      <c r="J13" s="32"/>
      <c r="K13" s="168" t="s">
        <v>33</v>
      </c>
      <c r="L13" s="287" t="s">
        <v>242</v>
      </c>
      <c r="M13" s="287"/>
      <c r="N13" s="169" t="s">
        <v>243</v>
      </c>
      <c r="O13" s="168" t="s">
        <v>33</v>
      </c>
      <c r="P13" s="287" t="s">
        <v>242</v>
      </c>
      <c r="Q13" s="287"/>
      <c r="R13" s="169" t="s">
        <v>243</v>
      </c>
      <c r="S13" s="100" t="s">
        <v>33</v>
      </c>
      <c r="T13" s="287" t="s">
        <v>242</v>
      </c>
      <c r="U13" s="287"/>
      <c r="V13" s="100" t="s">
        <v>304</v>
      </c>
      <c r="W13" s="1"/>
      <c r="X13" s="1"/>
      <c r="Z13" s="3"/>
      <c r="AA13" s="4"/>
      <c r="AB13" s="5"/>
    </row>
    <row r="14" spans="1:28" ht="18.75" customHeight="1" outlineLevel="1" x14ac:dyDescent="0.35">
      <c r="A14" s="1"/>
      <c r="B14" s="275"/>
      <c r="C14" s="275"/>
      <c r="D14" s="276" t="str">
        <f t="shared" si="0"/>
        <v/>
      </c>
      <c r="E14" s="277">
        <f>IF($D14="No Cumple",0,IF($D14="Parcial",$E$18*0.4,IF($D14="Cumple",$E$18*0.7,IF($D14="Más que Cumple",$E$18*0.85,IF($D14="Mejor Práctica",$E$18,0)))))</f>
        <v>0</v>
      </c>
      <c r="F14" s="38"/>
      <c r="G14" s="38"/>
      <c r="H14" s="38"/>
      <c r="I14" s="38"/>
      <c r="J14" s="32"/>
      <c r="K14" s="270" t="s">
        <v>1029</v>
      </c>
      <c r="L14" s="292"/>
      <c r="M14" s="292"/>
      <c r="N14" s="269" t="s">
        <v>249</v>
      </c>
      <c r="O14" s="270"/>
      <c r="P14" s="292"/>
      <c r="Q14" s="292"/>
      <c r="R14" s="269"/>
      <c r="S14" s="268"/>
      <c r="T14" s="292"/>
      <c r="U14" s="292"/>
      <c r="V14" s="269"/>
      <c r="W14" s="1"/>
      <c r="X14" s="1"/>
      <c r="Z14" s="6"/>
      <c r="AA14" s="7"/>
      <c r="AB14" s="8"/>
    </row>
    <row r="15" spans="1:28" ht="21" customHeight="1" outlineLevel="1" x14ac:dyDescent="0.35">
      <c r="A15" s="1"/>
      <c r="B15" s="275"/>
      <c r="C15" s="275"/>
      <c r="D15" s="288" t="str">
        <f>IF(S10&lt;&gt;"",IF(OR(S14="finalizado",O14="finalizado",K14="finalizado"),"Finalizado",
IF(OR(AND(S10=U12,S14&lt;&gt;"finalizado"),AND(S10=Q12,O14&lt;&gt;"finalizado"),AND(S10=M12,K14&lt;&gt;"finalizado")),"Atrasado","No Prazo")),"Não Planificado")</f>
        <v>Finalizado</v>
      </c>
      <c r="E15" s="288"/>
      <c r="F15" s="288"/>
      <c r="G15" s="288"/>
      <c r="H15" s="288"/>
      <c r="I15" s="288"/>
      <c r="J15" s="26"/>
      <c r="K15" s="270"/>
      <c r="L15" s="292"/>
      <c r="M15" s="292"/>
      <c r="N15" s="269"/>
      <c r="O15" s="270"/>
      <c r="P15" s="292"/>
      <c r="Q15" s="292"/>
      <c r="R15" s="269"/>
      <c r="S15" s="268"/>
      <c r="T15" s="292"/>
      <c r="U15" s="292"/>
      <c r="V15" s="269"/>
      <c r="W15" s="1"/>
      <c r="X15" s="1"/>
      <c r="Z15" s="6"/>
      <c r="AA15" s="7"/>
      <c r="AB15" s="7"/>
    </row>
    <row r="16" spans="1:28" ht="21" customHeight="1" x14ac:dyDescent="0.4">
      <c r="A16" s="1"/>
      <c r="B16" s="17"/>
      <c r="C16" s="17"/>
      <c r="D16" s="9"/>
      <c r="E16" s="86" t="str">
        <f>IF(COUNTA(F16:I16)=0,"NBC","BC")</f>
        <v>BC</v>
      </c>
      <c r="F16" s="86"/>
      <c r="G16" s="86"/>
      <c r="H16" s="86"/>
      <c r="I16" s="9" t="s">
        <v>305</v>
      </c>
      <c r="J16" s="16"/>
      <c r="K16" s="9"/>
      <c r="L16" s="9"/>
      <c r="M16" s="9"/>
      <c r="N16" s="9"/>
      <c r="O16" s="9"/>
      <c r="P16" s="9"/>
      <c r="Q16" s="9"/>
      <c r="R16" s="9"/>
      <c r="S16" s="9"/>
      <c r="T16" s="9"/>
      <c r="U16" s="9"/>
      <c r="V16" s="9"/>
      <c r="W16" s="9"/>
      <c r="X16" s="9"/>
      <c r="Y16" s="23"/>
    </row>
    <row r="17" spans="1:25" ht="21" customHeight="1" x14ac:dyDescent="0.4">
      <c r="A17" s="1"/>
      <c r="B17" s="17"/>
      <c r="C17" s="17"/>
      <c r="D17" s="9"/>
      <c r="E17" s="9"/>
      <c r="F17" s="9"/>
      <c r="G17" s="9"/>
      <c r="H17" s="9"/>
      <c r="I17" s="9"/>
      <c r="J17" s="16"/>
      <c r="K17" s="290" t="s">
        <v>246</v>
      </c>
      <c r="L17" s="291"/>
      <c r="M17" s="296"/>
      <c r="N17" s="290" t="s">
        <v>247</v>
      </c>
      <c r="O17" s="291"/>
      <c r="P17" s="296"/>
      <c r="Q17" s="290" t="s">
        <v>228</v>
      </c>
      <c r="R17" s="291"/>
      <c r="S17" s="296"/>
      <c r="T17" s="291" t="s">
        <v>249</v>
      </c>
      <c r="U17" s="291"/>
      <c r="V17" s="296"/>
      <c r="W17" s="9"/>
      <c r="X17" s="9"/>
      <c r="Y17" s="23"/>
    </row>
    <row r="18" spans="1:25" ht="20.25" customHeight="1" outlineLevel="2" x14ac:dyDescent="0.35">
      <c r="A18" s="1"/>
      <c r="B18" s="289" t="s">
        <v>306</v>
      </c>
      <c r="C18" s="289"/>
      <c r="D18" s="42" t="s">
        <v>16</v>
      </c>
      <c r="E18" s="39">
        <v>0.01</v>
      </c>
      <c r="F18" s="41"/>
      <c r="G18" s="41"/>
      <c r="H18" s="41"/>
      <c r="I18" s="41"/>
      <c r="J18" s="9"/>
      <c r="K18" s="270" t="s">
        <v>251</v>
      </c>
      <c r="L18" s="268"/>
      <c r="M18" s="269"/>
      <c r="N18" s="270" t="s">
        <v>252</v>
      </c>
      <c r="O18" s="268"/>
      <c r="P18" s="269"/>
      <c r="Q18" s="270" t="s">
        <v>253</v>
      </c>
      <c r="R18" s="268"/>
      <c r="S18" s="269"/>
      <c r="T18" s="268" t="s">
        <v>254</v>
      </c>
      <c r="U18" s="268"/>
      <c r="V18" s="269"/>
      <c r="W18" s="9"/>
      <c r="X18" s="9"/>
      <c r="Y18" s="23"/>
    </row>
    <row r="19" spans="1:25" ht="124.5" customHeight="1" outlineLevel="2" x14ac:dyDescent="0.35">
      <c r="A19" s="1"/>
      <c r="B19" s="289"/>
      <c r="C19" s="289"/>
      <c r="D19" s="42" t="s">
        <v>255</v>
      </c>
      <c r="E19" s="268" t="s">
        <v>256</v>
      </c>
      <c r="F19" s="268"/>
      <c r="G19" s="268"/>
      <c r="H19" s="268"/>
      <c r="I19" s="268"/>
      <c r="J19" s="25"/>
      <c r="K19" s="270"/>
      <c r="L19" s="268"/>
      <c r="M19" s="269"/>
      <c r="N19" s="270"/>
      <c r="O19" s="268"/>
      <c r="P19" s="269"/>
      <c r="Q19" s="270"/>
      <c r="R19" s="268"/>
      <c r="S19" s="269"/>
      <c r="T19" s="268"/>
      <c r="U19" s="268"/>
      <c r="V19" s="269"/>
      <c r="W19" s="9"/>
      <c r="X19" s="9"/>
      <c r="Y19" s="23"/>
    </row>
    <row r="20" spans="1:25" ht="18.75" customHeight="1" outlineLevel="2" x14ac:dyDescent="0.35">
      <c r="A20" s="1"/>
      <c r="B20" s="289"/>
      <c r="C20" s="289"/>
      <c r="D20" s="293" t="s">
        <v>37</v>
      </c>
      <c r="E20" s="294" t="s">
        <v>42</v>
      </c>
      <c r="F20" s="294"/>
      <c r="G20" s="294"/>
      <c r="H20" s="294"/>
      <c r="I20" s="294"/>
      <c r="J20" s="25"/>
      <c r="K20" s="270" t="s">
        <v>257</v>
      </c>
      <c r="L20" s="268"/>
      <c r="M20" s="269"/>
      <c r="N20" s="270" t="s">
        <v>307</v>
      </c>
      <c r="O20" s="268"/>
      <c r="P20" s="269"/>
      <c r="Q20" s="270" t="s">
        <v>257</v>
      </c>
      <c r="R20" s="268"/>
      <c r="S20" s="269"/>
      <c r="T20" s="268" t="s">
        <v>307</v>
      </c>
      <c r="U20" s="268"/>
      <c r="V20" s="269"/>
      <c r="W20" s="9"/>
      <c r="X20" s="9"/>
      <c r="Y20" s="23"/>
    </row>
    <row r="21" spans="1:25" ht="40.5" customHeight="1" outlineLevel="2" x14ac:dyDescent="0.35">
      <c r="A21" s="18">
        <v>5.0000000000000001E-3</v>
      </c>
      <c r="B21" s="289"/>
      <c r="C21" s="289"/>
      <c r="D21" s="293"/>
      <c r="E21" s="294"/>
      <c r="F21" s="294"/>
      <c r="G21" s="294"/>
      <c r="H21" s="294"/>
      <c r="I21" s="294"/>
      <c r="J21" s="25"/>
      <c r="K21" s="270" t="s">
        <v>258</v>
      </c>
      <c r="L21" s="268"/>
      <c r="M21" s="269"/>
      <c r="N21" s="270" t="s">
        <v>259</v>
      </c>
      <c r="O21" s="268"/>
      <c r="P21" s="269"/>
      <c r="Q21" s="270" t="s">
        <v>259</v>
      </c>
      <c r="R21" s="268"/>
      <c r="S21" s="269"/>
      <c r="T21" s="268" t="s">
        <v>260</v>
      </c>
      <c r="U21" s="268"/>
      <c r="V21" s="269"/>
      <c r="W21" s="9"/>
      <c r="X21" s="9"/>
      <c r="Y21" s="23"/>
    </row>
    <row r="22" spans="1:25" ht="14.5" x14ac:dyDescent="0.35">
      <c r="A22" s="1"/>
      <c r="B22" s="9"/>
      <c r="C22" s="9"/>
      <c r="D22" s="9"/>
      <c r="E22" s="9"/>
      <c r="F22" s="9"/>
      <c r="G22" s="9"/>
      <c r="H22" s="9"/>
      <c r="I22" s="9"/>
      <c r="J22" s="9"/>
      <c r="K22" s="68"/>
      <c r="L22" s="9"/>
      <c r="M22" s="69"/>
      <c r="N22" s="68"/>
      <c r="O22" s="9"/>
      <c r="P22" s="69"/>
      <c r="Q22" s="68"/>
      <c r="R22" s="9"/>
      <c r="S22" s="69"/>
      <c r="T22" s="9"/>
      <c r="U22" s="9"/>
      <c r="V22" s="69"/>
      <c r="W22" s="9"/>
      <c r="X22" s="9"/>
      <c r="Y22" s="23"/>
    </row>
    <row r="23" spans="1:25" ht="41" x14ac:dyDescent="0.35">
      <c r="A23" s="1"/>
      <c r="B23" s="9"/>
      <c r="C23" s="9"/>
      <c r="D23" s="9"/>
      <c r="G23" s="9"/>
      <c r="H23" s="9"/>
      <c r="K23" s="54" t="s">
        <v>9</v>
      </c>
      <c r="L23" s="24" t="s">
        <v>261</v>
      </c>
      <c r="M23" s="55" t="s">
        <v>262</v>
      </c>
      <c r="N23" s="54" t="s">
        <v>9</v>
      </c>
      <c r="O23" s="24" t="s">
        <v>261</v>
      </c>
      <c r="P23" s="55" t="s">
        <v>262</v>
      </c>
      <c r="Q23" s="54" t="s">
        <v>9</v>
      </c>
      <c r="R23" s="24" t="s">
        <v>261</v>
      </c>
      <c r="S23" s="55" t="s">
        <v>262</v>
      </c>
      <c r="T23" s="64" t="s">
        <v>9</v>
      </c>
      <c r="U23" s="24" t="s">
        <v>261</v>
      </c>
      <c r="V23" s="55" t="s">
        <v>262</v>
      </c>
      <c r="X23" s="9"/>
      <c r="Y23" s="23"/>
    </row>
    <row r="24" spans="1:25" ht="36.75" customHeight="1" x14ac:dyDescent="0.35">
      <c r="A24" s="1"/>
      <c r="B24" s="9"/>
      <c r="C24" s="9"/>
      <c r="D24" s="9"/>
      <c r="F24" s="297" t="s">
        <v>308</v>
      </c>
      <c r="G24" s="298" t="s">
        <v>33</v>
      </c>
      <c r="H24" s="298"/>
      <c r="I24" s="298"/>
      <c r="K24" s="56">
        <v>3</v>
      </c>
      <c r="L24" s="40">
        <v>3</v>
      </c>
      <c r="M24" s="295"/>
      <c r="N24" s="56">
        <v>2</v>
      </c>
      <c r="O24" s="40">
        <v>3</v>
      </c>
      <c r="P24" s="295"/>
      <c r="Q24" s="56">
        <v>2</v>
      </c>
      <c r="R24" s="40">
        <v>3</v>
      </c>
      <c r="S24" s="295"/>
      <c r="T24" s="40">
        <v>3</v>
      </c>
      <c r="U24" s="40">
        <v>3</v>
      </c>
      <c r="V24" s="295"/>
      <c r="X24" s="9"/>
      <c r="Y24" s="23"/>
    </row>
    <row r="25" spans="1:25" ht="19.5" customHeight="1" x14ac:dyDescent="0.35">
      <c r="A25" s="1"/>
      <c r="B25" s="9"/>
      <c r="C25" s="9"/>
      <c r="D25" s="9"/>
      <c r="F25" s="297"/>
      <c r="G25" s="298"/>
      <c r="H25" s="298"/>
      <c r="I25" s="298"/>
      <c r="K25" s="57"/>
      <c r="L25" s="43"/>
      <c r="M25" s="295"/>
      <c r="N25" s="57"/>
      <c r="O25" s="43"/>
      <c r="P25" s="295"/>
      <c r="Q25" s="57"/>
      <c r="R25" s="43"/>
      <c r="S25" s="295"/>
      <c r="T25" s="43"/>
      <c r="U25" s="43"/>
      <c r="V25" s="295"/>
      <c r="X25" s="9"/>
      <c r="Y25" s="23"/>
    </row>
    <row r="26" spans="1:25" ht="208.5" customHeight="1" x14ac:dyDescent="0.35">
      <c r="A26" s="1"/>
      <c r="B26" s="9"/>
      <c r="C26" s="9"/>
      <c r="D26" s="9"/>
      <c r="F26" s="297"/>
      <c r="G26" s="298" t="s">
        <v>309</v>
      </c>
      <c r="H26" s="298"/>
      <c r="I26" s="298"/>
      <c r="K26" s="58" t="s">
        <v>310</v>
      </c>
      <c r="L26" s="45"/>
      <c r="M26" s="295"/>
      <c r="N26" s="58" t="s">
        <v>311</v>
      </c>
      <c r="O26" s="45" t="s">
        <v>1032</v>
      </c>
      <c r="P26" s="295"/>
      <c r="Q26" s="58" t="s">
        <v>1031</v>
      </c>
      <c r="R26" s="45" t="s">
        <v>1032</v>
      </c>
      <c r="S26" s="295"/>
      <c r="T26" s="45" t="s">
        <v>312</v>
      </c>
      <c r="U26" s="45"/>
      <c r="V26" s="295"/>
      <c r="X26" s="9"/>
      <c r="Y26" s="23"/>
    </row>
    <row r="27" spans="1:25" ht="18" customHeight="1" x14ac:dyDescent="0.35">
      <c r="A27" s="1"/>
      <c r="B27" s="9"/>
      <c r="C27" s="9"/>
      <c r="D27" s="9"/>
      <c r="F27" s="297"/>
      <c r="G27" s="298" t="s">
        <v>313</v>
      </c>
      <c r="H27" s="298"/>
      <c r="I27" s="298"/>
      <c r="K27" s="59"/>
      <c r="L27" s="25"/>
      <c r="M27" s="60"/>
      <c r="N27" s="59"/>
      <c r="O27" s="25"/>
      <c r="P27" s="101"/>
      <c r="Q27" s="59"/>
      <c r="R27" s="25"/>
      <c r="S27" s="60"/>
      <c r="T27" s="25"/>
      <c r="U27" s="25"/>
      <c r="V27" s="60"/>
      <c r="X27" s="9"/>
      <c r="Y27" s="23"/>
    </row>
    <row r="28" spans="1:25" ht="18" customHeight="1" x14ac:dyDescent="0.35">
      <c r="A28" s="1"/>
      <c r="B28" s="9"/>
      <c r="C28" s="9"/>
      <c r="D28" s="9"/>
      <c r="F28" s="297"/>
      <c r="G28" s="298"/>
      <c r="H28" s="298"/>
      <c r="I28" s="298"/>
      <c r="K28" s="59"/>
      <c r="L28" s="25"/>
      <c r="M28" s="60"/>
      <c r="N28" s="59"/>
      <c r="O28" s="25"/>
      <c r="P28" s="101"/>
      <c r="Q28" s="59"/>
      <c r="R28" s="25"/>
      <c r="S28" s="60"/>
      <c r="T28" s="25"/>
      <c r="U28" s="25"/>
      <c r="V28" s="60"/>
      <c r="X28" s="9"/>
      <c r="Y28" s="23"/>
    </row>
    <row r="29" spans="1:25" ht="18" customHeight="1" x14ac:dyDescent="0.35">
      <c r="A29" s="1"/>
      <c r="B29" s="9"/>
      <c r="C29" s="9"/>
      <c r="D29" s="9"/>
      <c r="F29" s="297"/>
      <c r="G29" s="298"/>
      <c r="H29" s="298"/>
      <c r="I29" s="298"/>
      <c r="K29" s="59"/>
      <c r="L29" s="25"/>
      <c r="M29" s="60"/>
      <c r="N29" s="59"/>
      <c r="O29" s="25"/>
      <c r="P29" s="101"/>
      <c r="Q29" s="59"/>
      <c r="R29" s="25"/>
      <c r="S29" s="60"/>
      <c r="T29" s="25"/>
      <c r="U29" s="25"/>
      <c r="V29" s="60"/>
      <c r="X29" s="9"/>
      <c r="Y29" s="23"/>
    </row>
    <row r="30" spans="1:25" ht="18" customHeight="1" x14ac:dyDescent="0.35">
      <c r="A30" s="1"/>
      <c r="B30" s="9"/>
      <c r="C30" s="9"/>
      <c r="D30" s="9"/>
      <c r="F30" s="297"/>
      <c r="G30" s="298"/>
      <c r="H30" s="298"/>
      <c r="I30" s="298"/>
      <c r="K30" s="59"/>
      <c r="L30" s="25"/>
      <c r="M30" s="60"/>
      <c r="N30" s="59"/>
      <c r="O30" s="25"/>
      <c r="P30" s="101"/>
      <c r="Q30" s="59"/>
      <c r="R30" s="25"/>
      <c r="S30" s="60"/>
      <c r="T30" s="25"/>
      <c r="U30" s="25"/>
      <c r="V30" s="60"/>
      <c r="X30" s="9"/>
      <c r="Y30" s="23"/>
    </row>
    <row r="31" spans="1:25" ht="18" customHeight="1" x14ac:dyDescent="0.35">
      <c r="A31" s="1"/>
      <c r="B31" s="9"/>
      <c r="C31" s="9"/>
      <c r="D31" s="9"/>
      <c r="F31" s="297"/>
      <c r="G31" s="298"/>
      <c r="H31" s="298"/>
      <c r="I31" s="298"/>
      <c r="K31" s="59"/>
      <c r="L31" s="25"/>
      <c r="M31" s="60"/>
      <c r="N31" s="59"/>
      <c r="O31" s="25"/>
      <c r="P31" s="101"/>
      <c r="Q31" s="59"/>
      <c r="R31" s="25"/>
      <c r="S31" s="60"/>
      <c r="T31" s="25"/>
      <c r="U31" s="25"/>
      <c r="V31" s="60"/>
      <c r="X31" s="9"/>
      <c r="Y31" s="23"/>
    </row>
    <row r="32" spans="1:25" ht="18" customHeight="1" x14ac:dyDescent="0.35">
      <c r="A32" s="1"/>
      <c r="B32" s="9"/>
      <c r="C32" s="9"/>
      <c r="D32" s="9"/>
      <c r="F32" s="297"/>
      <c r="G32" s="298"/>
      <c r="H32" s="298"/>
      <c r="I32" s="298"/>
      <c r="K32" s="59"/>
      <c r="L32" s="25"/>
      <c r="M32" s="60"/>
      <c r="N32" s="59"/>
      <c r="O32" s="25"/>
      <c r="P32" s="101"/>
      <c r="Q32" s="59"/>
      <c r="R32" s="25"/>
      <c r="S32" s="60"/>
      <c r="T32" s="25"/>
      <c r="U32" s="25"/>
      <c r="V32" s="60"/>
      <c r="X32" s="9"/>
      <c r="Y32" s="23"/>
    </row>
    <row r="33" spans="1:25" ht="18" customHeight="1" x14ac:dyDescent="0.35">
      <c r="A33" s="1"/>
      <c r="B33" s="9"/>
      <c r="C33" s="9"/>
      <c r="D33" s="9"/>
      <c r="F33" s="297"/>
      <c r="G33" s="298"/>
      <c r="H33" s="298"/>
      <c r="I33" s="298"/>
      <c r="K33" s="59"/>
      <c r="L33" s="25"/>
      <c r="M33" s="60"/>
      <c r="N33" s="59"/>
      <c r="O33" s="25"/>
      <c r="P33" s="101"/>
      <c r="Q33" s="59"/>
      <c r="R33" s="25"/>
      <c r="S33" s="60"/>
      <c r="T33" s="25"/>
      <c r="U33" s="25"/>
      <c r="V33" s="60"/>
      <c r="X33" s="9"/>
      <c r="Y33" s="23"/>
    </row>
    <row r="34" spans="1:25" ht="18" customHeight="1" x14ac:dyDescent="0.35">
      <c r="A34" s="1"/>
      <c r="B34" s="9"/>
      <c r="C34" s="9"/>
      <c r="D34" s="9"/>
      <c r="F34" s="297"/>
      <c r="G34" s="298"/>
      <c r="H34" s="298"/>
      <c r="I34" s="298"/>
      <c r="K34" s="59"/>
      <c r="L34" s="25"/>
      <c r="M34" s="60"/>
      <c r="N34" s="59"/>
      <c r="O34" s="25"/>
      <c r="P34" s="101"/>
      <c r="Q34" s="59"/>
      <c r="R34" s="25"/>
      <c r="S34" s="60"/>
      <c r="T34" s="25"/>
      <c r="U34" s="25"/>
      <c r="V34" s="60"/>
      <c r="X34" s="9"/>
      <c r="Y34" s="23"/>
    </row>
    <row r="35" spans="1:25" ht="18" customHeight="1" x14ac:dyDescent="0.35">
      <c r="A35" s="1"/>
      <c r="B35" s="9"/>
      <c r="C35" s="9"/>
      <c r="D35" s="9"/>
      <c r="F35" s="297"/>
      <c r="G35" s="298"/>
      <c r="H35" s="298"/>
      <c r="I35" s="298"/>
      <c r="K35" s="59"/>
      <c r="L35" s="25"/>
      <c r="M35" s="60"/>
      <c r="N35" s="59"/>
      <c r="O35" s="25"/>
      <c r="P35" s="101"/>
      <c r="Q35" s="59"/>
      <c r="R35" s="25"/>
      <c r="S35" s="60"/>
      <c r="T35" s="25"/>
      <c r="U35" s="25"/>
      <c r="V35" s="60"/>
      <c r="X35" s="9"/>
      <c r="Y35" s="23"/>
    </row>
    <row r="36" spans="1:25" ht="18" customHeight="1" x14ac:dyDescent="0.35">
      <c r="A36" s="1"/>
      <c r="B36" s="9"/>
      <c r="C36" s="9"/>
      <c r="D36" s="9"/>
      <c r="F36" s="297"/>
      <c r="G36" s="298"/>
      <c r="H36" s="298"/>
      <c r="I36" s="298"/>
      <c r="K36" s="59"/>
      <c r="L36" s="25"/>
      <c r="M36" s="60"/>
      <c r="N36" s="59"/>
      <c r="O36" s="25"/>
      <c r="P36" s="101"/>
      <c r="Q36" s="59"/>
      <c r="R36" s="25"/>
      <c r="S36" s="60"/>
      <c r="T36" s="25"/>
      <c r="U36" s="25"/>
      <c r="V36" s="60"/>
      <c r="X36" s="9"/>
      <c r="Y36" s="23"/>
    </row>
    <row r="37" spans="1:25" ht="18" customHeight="1" x14ac:dyDescent="0.35">
      <c r="A37" s="1"/>
      <c r="B37" s="9"/>
      <c r="C37" s="9"/>
      <c r="D37" s="9"/>
      <c r="F37" s="297"/>
      <c r="G37" s="298"/>
      <c r="H37" s="298"/>
      <c r="I37" s="298"/>
      <c r="K37" s="59"/>
      <c r="L37" s="25"/>
      <c r="M37" s="60"/>
      <c r="N37" s="59"/>
      <c r="O37" s="25"/>
      <c r="P37" s="101"/>
      <c r="Q37" s="59"/>
      <c r="R37" s="25"/>
      <c r="S37" s="60"/>
      <c r="T37" s="25"/>
      <c r="U37" s="25"/>
      <c r="V37" s="60"/>
      <c r="X37" s="9"/>
      <c r="Y37" s="23"/>
    </row>
    <row r="38" spans="1:25" ht="18" customHeight="1" x14ac:dyDescent="0.35">
      <c r="A38" s="1"/>
      <c r="B38" s="9"/>
      <c r="C38" s="9"/>
      <c r="D38" s="9"/>
      <c r="F38" s="297"/>
      <c r="G38" s="298"/>
      <c r="H38" s="298"/>
      <c r="I38" s="298"/>
      <c r="K38" s="59"/>
      <c r="L38" s="25"/>
      <c r="M38" s="60"/>
      <c r="N38" s="59"/>
      <c r="O38" s="25"/>
      <c r="P38" s="101"/>
      <c r="Q38" s="59"/>
      <c r="R38" s="25"/>
      <c r="S38" s="60"/>
      <c r="T38" s="25"/>
      <c r="U38" s="25"/>
      <c r="V38" s="60"/>
      <c r="X38" s="9"/>
      <c r="Y38" s="23"/>
    </row>
    <row r="39" spans="1:25" ht="18" customHeight="1" x14ac:dyDescent="0.35">
      <c r="A39" s="1"/>
      <c r="B39" s="9"/>
      <c r="C39" s="9"/>
      <c r="D39" s="9"/>
      <c r="F39" s="297"/>
      <c r="G39" s="298"/>
      <c r="H39" s="298"/>
      <c r="I39" s="298"/>
      <c r="K39" s="59"/>
      <c r="L39" s="25"/>
      <c r="M39" s="60"/>
      <c r="N39" s="59"/>
      <c r="O39" s="25"/>
      <c r="P39" s="101"/>
      <c r="Q39" s="59"/>
      <c r="R39" s="25"/>
      <c r="S39" s="60"/>
      <c r="T39" s="25"/>
      <c r="U39" s="25"/>
      <c r="V39" s="60"/>
      <c r="X39" s="9"/>
      <c r="Y39" s="23"/>
    </row>
    <row r="40" spans="1:25" ht="18" customHeight="1" x14ac:dyDescent="0.35">
      <c r="A40" s="1"/>
      <c r="B40" s="9"/>
      <c r="C40" s="9"/>
      <c r="D40" s="9"/>
      <c r="F40" s="297"/>
      <c r="G40" s="298"/>
      <c r="H40" s="298"/>
      <c r="I40" s="298"/>
      <c r="K40" s="59"/>
      <c r="L40" s="25"/>
      <c r="M40" s="60"/>
      <c r="N40" s="59"/>
      <c r="O40" s="25"/>
      <c r="P40" s="101"/>
      <c r="Q40" s="59"/>
      <c r="R40" s="25"/>
      <c r="S40" s="60"/>
      <c r="T40" s="25"/>
      <c r="U40" s="25"/>
      <c r="V40" s="60"/>
      <c r="X40" s="9"/>
      <c r="Y40" s="23"/>
    </row>
    <row r="41" spans="1:25" ht="18" customHeight="1" x14ac:dyDescent="0.35">
      <c r="A41" s="1"/>
      <c r="B41" s="9"/>
      <c r="C41" s="9"/>
      <c r="D41" s="9"/>
      <c r="F41" s="297"/>
      <c r="G41" s="298"/>
      <c r="H41" s="298"/>
      <c r="I41" s="298"/>
      <c r="K41" s="59"/>
      <c r="L41" s="25"/>
      <c r="M41" s="60"/>
      <c r="N41" s="59"/>
      <c r="O41" s="25"/>
      <c r="P41" s="101"/>
      <c r="Q41" s="59"/>
      <c r="R41" s="25"/>
      <c r="S41" s="60"/>
      <c r="T41" s="25"/>
      <c r="U41" s="25"/>
      <c r="V41" s="60"/>
      <c r="X41" s="9"/>
      <c r="Y41" s="23"/>
    </row>
    <row r="42" spans="1:25" ht="18" customHeight="1" x14ac:dyDescent="0.35">
      <c r="A42" s="1"/>
      <c r="B42" s="9"/>
      <c r="C42" s="9"/>
      <c r="D42" s="9"/>
      <c r="F42" s="297"/>
      <c r="G42" s="298"/>
      <c r="H42" s="298"/>
      <c r="I42" s="298"/>
      <c r="K42" s="59"/>
      <c r="L42" s="25"/>
      <c r="M42" s="60"/>
      <c r="N42" s="59"/>
      <c r="O42" s="25"/>
      <c r="P42" s="101"/>
      <c r="Q42" s="59"/>
      <c r="R42" s="25"/>
      <c r="S42" s="60"/>
      <c r="T42" s="25"/>
      <c r="U42" s="25"/>
      <c r="V42" s="60"/>
      <c r="X42" s="9"/>
      <c r="Y42" s="23"/>
    </row>
    <row r="43" spans="1:25" ht="18" customHeight="1" x14ac:dyDescent="0.35">
      <c r="A43" s="1"/>
      <c r="B43" s="9"/>
      <c r="C43" s="9"/>
      <c r="D43" s="9"/>
      <c r="F43" s="297"/>
      <c r="G43" s="298"/>
      <c r="H43" s="298"/>
      <c r="I43" s="298"/>
      <c r="K43" s="59"/>
      <c r="L43" s="25"/>
      <c r="M43" s="60"/>
      <c r="N43" s="59"/>
      <c r="O43" s="25"/>
      <c r="P43" s="101"/>
      <c r="Q43" s="59"/>
      <c r="R43" s="25"/>
      <c r="S43" s="60"/>
      <c r="T43" s="25"/>
      <c r="U43" s="25"/>
      <c r="V43" s="60"/>
      <c r="X43" s="9"/>
      <c r="Y43" s="23"/>
    </row>
    <row r="44" spans="1:25" ht="18" customHeight="1" x14ac:dyDescent="0.35">
      <c r="A44" s="1"/>
      <c r="B44" s="9"/>
      <c r="C44" s="9"/>
      <c r="D44" s="9"/>
      <c r="F44" s="297"/>
      <c r="G44" s="298"/>
      <c r="H44" s="298"/>
      <c r="I44" s="298"/>
      <c r="K44" s="59"/>
      <c r="L44" s="25"/>
      <c r="M44" s="60"/>
      <c r="N44" s="59"/>
      <c r="O44" s="25"/>
      <c r="P44" s="101"/>
      <c r="Q44" s="59"/>
      <c r="R44" s="25"/>
      <c r="S44" s="60"/>
      <c r="T44" s="25"/>
      <c r="U44" s="25"/>
      <c r="V44" s="60"/>
      <c r="X44" s="9"/>
      <c r="Y44" s="23"/>
    </row>
    <row r="45" spans="1:25" ht="18" customHeight="1" x14ac:dyDescent="0.35">
      <c r="A45" s="1"/>
      <c r="B45" s="9"/>
      <c r="C45" s="9"/>
      <c r="D45" s="9"/>
      <c r="F45" s="297"/>
      <c r="G45" s="298"/>
      <c r="H45" s="298"/>
      <c r="I45" s="298"/>
      <c r="K45" s="59"/>
      <c r="L45" s="25"/>
      <c r="M45" s="60"/>
      <c r="N45" s="59"/>
      <c r="O45" s="25"/>
      <c r="P45" s="101"/>
      <c r="Q45" s="59"/>
      <c r="R45" s="25"/>
      <c r="S45" s="60"/>
      <c r="T45" s="25"/>
      <c r="U45" s="25"/>
      <c r="V45" s="60"/>
      <c r="X45" s="9"/>
      <c r="Y45" s="23"/>
    </row>
    <row r="46" spans="1:25" ht="18" customHeight="1" x14ac:dyDescent="0.35">
      <c r="A46" s="1"/>
      <c r="B46" s="9"/>
      <c r="C46" s="9"/>
      <c r="D46" s="9"/>
      <c r="F46" s="297"/>
      <c r="G46" s="298"/>
      <c r="H46" s="298"/>
      <c r="I46" s="298"/>
      <c r="K46" s="59"/>
      <c r="L46" s="25"/>
      <c r="M46" s="60"/>
      <c r="N46" s="59"/>
      <c r="O46" s="25"/>
      <c r="P46" s="101"/>
      <c r="Q46" s="59"/>
      <c r="R46" s="25"/>
      <c r="S46" s="60"/>
      <c r="T46" s="25"/>
      <c r="U46" s="25"/>
      <c r="V46" s="60"/>
      <c r="X46" s="9"/>
      <c r="Y46" s="23"/>
    </row>
    <row r="47" spans="1:25" ht="18" customHeight="1" x14ac:dyDescent="0.35">
      <c r="A47" s="1"/>
      <c r="B47" s="9"/>
      <c r="C47" s="9"/>
      <c r="D47" s="9"/>
      <c r="F47" s="297"/>
      <c r="G47" s="298"/>
      <c r="H47" s="298"/>
      <c r="I47" s="298"/>
      <c r="K47" s="59"/>
      <c r="L47" s="25"/>
      <c r="M47" s="60"/>
      <c r="N47" s="59"/>
      <c r="O47" s="25"/>
      <c r="P47" s="101"/>
      <c r="Q47" s="59"/>
      <c r="R47" s="25"/>
      <c r="S47" s="60"/>
      <c r="T47" s="25"/>
      <c r="U47" s="25"/>
      <c r="V47" s="60"/>
      <c r="X47" s="9"/>
      <c r="Y47" s="23"/>
    </row>
    <row r="48" spans="1:25" ht="18" customHeight="1" x14ac:dyDescent="0.35">
      <c r="A48" s="1"/>
      <c r="B48" s="9"/>
      <c r="C48" s="9"/>
      <c r="D48" s="9"/>
      <c r="F48" s="297"/>
      <c r="G48" s="298"/>
      <c r="H48" s="298"/>
      <c r="I48" s="298"/>
      <c r="K48" s="59"/>
      <c r="L48" s="25"/>
      <c r="M48" s="60"/>
      <c r="N48" s="59"/>
      <c r="O48" s="25"/>
      <c r="P48" s="101"/>
      <c r="Q48" s="59"/>
      <c r="R48" s="25"/>
      <c r="S48" s="60"/>
      <c r="T48" s="25"/>
      <c r="U48" s="25"/>
      <c r="V48" s="60"/>
      <c r="X48" s="9"/>
      <c r="Y48" s="23"/>
    </row>
    <row r="49" spans="1:25" ht="18" customHeight="1" x14ac:dyDescent="0.35">
      <c r="A49" s="1"/>
      <c r="B49" s="9"/>
      <c r="C49" s="9"/>
      <c r="D49" s="9"/>
      <c r="F49" s="297"/>
      <c r="G49" s="298"/>
      <c r="H49" s="298"/>
      <c r="I49" s="298"/>
      <c r="K49" s="59"/>
      <c r="L49" s="25"/>
      <c r="M49" s="60"/>
      <c r="N49" s="59"/>
      <c r="O49" s="25"/>
      <c r="P49" s="60"/>
      <c r="Q49" s="59"/>
      <c r="R49" s="25"/>
      <c r="S49" s="60"/>
      <c r="T49" s="25"/>
      <c r="U49" s="25"/>
      <c r="V49" s="60"/>
      <c r="X49" s="9"/>
      <c r="Y49" s="23"/>
    </row>
    <row r="50" spans="1:25" ht="14.5" x14ac:dyDescent="0.35">
      <c r="S50" s="1"/>
      <c r="V50" s="1"/>
    </row>
    <row r="51" spans="1:25" ht="14.5" x14ac:dyDescent="0.35"/>
  </sheetData>
  <mergeCells count="63">
    <mergeCell ref="F24:F49"/>
    <mergeCell ref="G24:I25"/>
    <mergeCell ref="M24:M26"/>
    <mergeCell ref="P24:P26"/>
    <mergeCell ref="S24:S26"/>
    <mergeCell ref="V24:V26"/>
    <mergeCell ref="G26:I26"/>
    <mergeCell ref="G27:I49"/>
    <mergeCell ref="Q20:S20"/>
    <mergeCell ref="T20:V20"/>
    <mergeCell ref="K21:M21"/>
    <mergeCell ref="N21:P21"/>
    <mergeCell ref="Q21:S21"/>
    <mergeCell ref="T21:V21"/>
    <mergeCell ref="T18:V19"/>
    <mergeCell ref="E19:I19"/>
    <mergeCell ref="D20:D21"/>
    <mergeCell ref="E20:I21"/>
    <mergeCell ref="K20:M20"/>
    <mergeCell ref="N20:P20"/>
    <mergeCell ref="D15:I15"/>
    <mergeCell ref="B18:C21"/>
    <mergeCell ref="K18:M19"/>
    <mergeCell ref="N18:P19"/>
    <mergeCell ref="Q18:S19"/>
    <mergeCell ref="Q17:S17"/>
    <mergeCell ref="T17:V17"/>
    <mergeCell ref="S12:T12"/>
    <mergeCell ref="U12:V12"/>
    <mergeCell ref="L13:M13"/>
    <mergeCell ref="P13:Q13"/>
    <mergeCell ref="T13:U13"/>
    <mergeCell ref="L14:M15"/>
    <mergeCell ref="N14:N15"/>
    <mergeCell ref="O14:O15"/>
    <mergeCell ref="P14:Q15"/>
    <mergeCell ref="Q12:R12"/>
    <mergeCell ref="R14:R15"/>
    <mergeCell ref="S14:S15"/>
    <mergeCell ref="T14:U15"/>
    <mergeCell ref="V14:V15"/>
    <mergeCell ref="K12:L12"/>
    <mergeCell ref="M12:N12"/>
    <mergeCell ref="O12:P12"/>
    <mergeCell ref="K17:M17"/>
    <mergeCell ref="N17:P17"/>
    <mergeCell ref="K14:K15"/>
    <mergeCell ref="B7:C7"/>
    <mergeCell ref="M7:O8"/>
    <mergeCell ref="Q7:S8"/>
    <mergeCell ref="G12:G13"/>
    <mergeCell ref="D2:I2"/>
    <mergeCell ref="D3:I4"/>
    <mergeCell ref="K3:S4"/>
    <mergeCell ref="D5:I5"/>
    <mergeCell ref="K5:R5"/>
    <mergeCell ref="B10:C10"/>
    <mergeCell ref="B12:C15"/>
    <mergeCell ref="D12:D14"/>
    <mergeCell ref="E12:E14"/>
    <mergeCell ref="F12:F13"/>
    <mergeCell ref="H12:H13"/>
    <mergeCell ref="I12:I13"/>
  </mergeCells>
  <conditionalFormatting sqref="D15:I15">
    <cfRule type="containsText" dxfId="1023" priority="5" operator="containsText" text="Finalizado">
      <formula>NOT(ISERROR(SEARCH("Finalizado",D15)))</formula>
    </cfRule>
    <cfRule type="containsText" dxfId="1022" priority="6" operator="containsText" text="Não Planificado">
      <formula>NOT(ISERROR(SEARCH("Não Planificado",D15)))</formula>
    </cfRule>
    <cfRule type="containsText" dxfId="1021" priority="7" operator="containsText" text="No Prazo">
      <formula>NOT(ISERROR(SEARCH("No Prazo",D15)))</formula>
    </cfRule>
    <cfRule type="containsText" dxfId="1020" priority="8" operator="containsText" text="Atrasado">
      <formula>NOT(ISERROR(SEARCH("Atrasado",D15)))</formula>
    </cfRule>
  </conditionalFormatting>
  <conditionalFormatting sqref="F7:F8">
    <cfRule type="iconSet" priority="22">
      <iconSet showValue="0">
        <cfvo type="percent" val="0"/>
        <cfvo type="num" val="2"/>
        <cfvo type="num" val="3"/>
      </iconSet>
    </cfRule>
  </conditionalFormatting>
  <conditionalFormatting sqref="F12 F14">
    <cfRule type="iconSet" priority="20">
      <iconSet showValue="0">
        <cfvo type="percent" val="0"/>
        <cfvo type="num" val="2"/>
        <cfvo type="num" val="3"/>
      </iconSet>
    </cfRule>
  </conditionalFormatting>
  <conditionalFormatting sqref="G7:I8">
    <cfRule type="iconSet" priority="21">
      <iconSet showValue="0">
        <cfvo type="percent" val="0"/>
        <cfvo type="num" val="2"/>
        <cfvo type="num" val="3"/>
      </iconSet>
    </cfRule>
  </conditionalFormatting>
  <conditionalFormatting sqref="G12:I12 G14:I14">
    <cfRule type="iconSet" priority="19">
      <iconSet showValue="0">
        <cfvo type="percent" val="0"/>
        <cfvo type="num" val="2"/>
        <cfvo type="num" val="3"/>
      </iconSet>
    </cfRule>
  </conditionalFormatting>
  <conditionalFormatting sqref="K24:L24 N24:O24 Q24:R24 T24:U24">
    <cfRule type="iconSet" priority="9">
      <iconSet showValue="0">
        <cfvo type="percent" val="0"/>
        <cfvo type="num" val="2"/>
        <cfvo type="num" val="3"/>
      </iconSet>
    </cfRule>
  </conditionalFormatting>
  <conditionalFormatting sqref="K25:L25">
    <cfRule type="containsText" dxfId="1019" priority="23" operator="containsText" text="PENDIENTE">
      <formula>NOT(ISERROR(SEARCH("PENDIENTE",K25)))</formula>
    </cfRule>
    <cfRule type="containsText" dxfId="1018" priority="24" operator="containsText" text="NO VALIDADO">
      <formula>NOT(ISERROR(SEARCH("NO VALIDADO",K25)))</formula>
    </cfRule>
    <cfRule type="containsText" dxfId="1017" priority="25" operator="containsText" text="VALIDADO">
      <formula>NOT(ISERROR(SEARCH("VALIDADO",K25)))</formula>
    </cfRule>
  </conditionalFormatting>
  <conditionalFormatting sqref="N25:O25">
    <cfRule type="containsText" dxfId="1016" priority="16" operator="containsText" text="PENDIENTE">
      <formula>NOT(ISERROR(SEARCH("PENDIENTE",N25)))</formula>
    </cfRule>
    <cfRule type="containsText" dxfId="1015" priority="17" operator="containsText" text="NO VALIDADO">
      <formula>NOT(ISERROR(SEARCH("NO VALIDADO",N25)))</formula>
    </cfRule>
    <cfRule type="containsText" dxfId="1014" priority="18" operator="containsText" text="VALIDADO">
      <formula>NOT(ISERROR(SEARCH("VALIDADO",N25)))</formula>
    </cfRule>
  </conditionalFormatting>
  <conditionalFormatting sqref="Q25:R25">
    <cfRule type="containsText" dxfId="1013" priority="1" operator="containsText" text="PENDIENTE">
      <formula>NOT(ISERROR(SEARCH("PENDIENTE",Q25)))</formula>
    </cfRule>
    <cfRule type="containsText" dxfId="1012" priority="2" operator="containsText" text="NO VALIDADO">
      <formula>NOT(ISERROR(SEARCH("NO VALIDADO",Q25)))</formula>
    </cfRule>
    <cfRule type="containsText" dxfId="1011" priority="3" operator="containsText" text="VALIDADO">
      <formula>NOT(ISERROR(SEARCH("VALIDADO",Q25)))</formula>
    </cfRule>
  </conditionalFormatting>
  <conditionalFormatting sqref="T25:U25">
    <cfRule type="containsText" dxfId="1010" priority="10" operator="containsText" text="PENDIENTE">
      <formula>NOT(ISERROR(SEARCH("PENDIENTE",T25)))</formula>
    </cfRule>
    <cfRule type="containsText" dxfId="1009" priority="11" operator="containsText" text="NO VALIDADO">
      <formula>NOT(ISERROR(SEARCH("NO VALIDADO",T25)))</formula>
    </cfRule>
    <cfRule type="containsText" dxfId="1008" priority="12" operator="containsText" text="VALIDADO">
      <formula>NOT(ISERROR(SEARCH("VALIDADO",T25)))</formula>
    </cfRule>
  </conditionalFormatting>
  <dataValidations count="6">
    <dataValidation type="list" allowBlank="1" showInputMessage="1" showErrorMessage="1" sqref="D10 R14:R15 N14:N15 V14:V15" xr:uid="{E6196AD4-ABE8-44EE-85AA-690E5B2F9F2B}">
      <formula1>"Não Cumpre, Parcial, Cumpre, Mais que Cumpre, Melhor Prática"</formula1>
    </dataValidation>
    <dataValidation type="list" allowBlank="1" showInputMessage="1" showErrorMessage="1" sqref="O10" xr:uid="{6F04151B-6E7F-42F5-99E3-D5027329FE27}">
      <formula1>"Alta,Baixa,Não Planificado"</formula1>
    </dataValidation>
    <dataValidation type="list" allowBlank="1" showInputMessage="1" showErrorMessage="1" sqref="AB14:AB15" xr:uid="{9CC3824D-892F-42BC-ACD2-3B9999F271BA}">
      <formula1>"No Cumple, Parcial, Cumple, Más que Cumple, Mejor Práctica"</formula1>
    </dataValidation>
    <dataValidation type="list" allowBlank="1" showInputMessage="1" showErrorMessage="1" sqref="K14:K15 O14:O15 S14:S15" xr:uid="{81437541-CBE1-4300-9E4F-0C9C1AE83E12}">
      <formula1>"No Iniciado, En Progreso,Finalizado"</formula1>
    </dataValidation>
    <dataValidation type="list" allowBlank="1" showInputMessage="1" showErrorMessage="1" sqref="M12:N12 Q12:R12 U12:V12" xr:uid="{6367283C-435E-4005-9FE5-8A340F858F60}">
      <formula1>"Maio,Junho,Julho,Agosto,Setembro,Outubro"</formula1>
    </dataValidation>
    <dataValidation type="list" allowBlank="1" showInputMessage="1" showErrorMessage="1" sqref="Q10 S10" xr:uid="{197DB5B9-7924-448F-A7BA-07160328F95E}">
      <formula1>" Junho,Julho,Agosto,Setembro,Outubro"</formula1>
    </dataValidation>
  </dataValidations>
  <pageMargins left="0.511811024" right="0.511811024" top="0.78740157499999996" bottom="0.78740157499999996" header="0.31496062000000002" footer="0.31496062000000002"/>
  <pageSetup paperSize="9" orientation="portrait" r:id="rId1"/>
  <drawing r:id="rId2"/>
  <extLst>
    <ext xmlns:x14="http://schemas.microsoft.com/office/spreadsheetml/2009/9/main" uri="{78C0D931-6437-407d-A8EE-F0AAD7539E65}">
      <x14:conditionalFormattings>
        <x14:conditionalFormatting xmlns:xm="http://schemas.microsoft.com/office/excel/2006/main">
          <x14:cfRule type="iconSet" priority="4" id="{9A69A548-0E5F-4596-ADDD-9928F32C6AD1}">
            <x14:iconSet iconSet="3Stars" showValue="0">
              <x14:cfvo type="percent">
                <xm:f>0</xm:f>
              </x14:cfvo>
              <x14:cfvo type="num">
                <xm:f>2</xm:f>
              </x14:cfvo>
              <x14:cfvo type="num">
                <xm:f>3</xm:f>
              </x14:cfvo>
            </x14:iconSet>
          </x14:cfRule>
          <xm:sqref>M10</xm:sqref>
        </x14:conditionalFormatting>
      </x14:conditionalFormattings>
    </ext>
  </extLst>
</worksheet>
</file>

<file path=xl/worksheets/sheet1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320AC76-0296-4E6B-9F28-50FFE985FB39}">
  <dimension ref="A1:AB51"/>
  <sheetViews>
    <sheetView showGridLines="0" zoomScale="40" zoomScaleNormal="40" workbookViewId="0">
      <pane xSplit="3" ySplit="4" topLeftCell="D8" activePane="bottomRight" state="frozen"/>
      <selection activeCell="O2" sqref="O2"/>
      <selection pane="topRight" activeCell="O2" sqref="O2"/>
      <selection pane="bottomLeft" activeCell="O2" sqref="O2"/>
      <selection pane="bottomRight" activeCell="O2" sqref="O2"/>
    </sheetView>
  </sheetViews>
  <sheetFormatPr defaultColWidth="0" defaultRowHeight="15" customHeight="1" zeroHeight="1" outlineLevelRow="2" outlineLevelCol="1" x14ac:dyDescent="0.35"/>
  <cols>
    <col min="1" max="1" width="1.26953125" customWidth="1"/>
    <col min="2" max="2" width="4.7265625" customWidth="1"/>
    <col min="3" max="3" width="20.1796875" customWidth="1"/>
    <col min="4" max="4" width="17.453125" customWidth="1" outlineLevel="1"/>
    <col min="5" max="5" width="10" customWidth="1" outlineLevel="1"/>
    <col min="6" max="8" width="6.1796875" customWidth="1" outlineLevel="1"/>
    <col min="9" max="9" width="6.26953125" customWidth="1" outlineLevel="1"/>
    <col min="10" max="10" width="2.1796875" customWidth="1"/>
    <col min="11" max="23" width="23" customWidth="1"/>
    <col min="24" max="24" width="17" hidden="1" customWidth="1"/>
    <col min="25" max="25" width="16.453125" hidden="1" customWidth="1"/>
    <col min="26" max="26" width="10.54296875" hidden="1" customWidth="1"/>
    <col min="27" max="27" width="16.81640625" hidden="1" customWidth="1"/>
    <col min="28" max="28" width="14.54296875" hidden="1" customWidth="1"/>
  </cols>
  <sheetData>
    <row r="1" spans="1:28" ht="11.25" customHeight="1" x14ac:dyDescent="0.35">
      <c r="A1" s="13"/>
      <c r="B1" s="13"/>
      <c r="C1" s="13"/>
      <c r="D1" s="13"/>
      <c r="E1" s="13"/>
      <c r="F1" s="13"/>
      <c r="G1" s="13"/>
      <c r="H1" s="13"/>
      <c r="I1" s="13"/>
      <c r="J1" s="13"/>
      <c r="K1" s="13"/>
      <c r="L1" s="13"/>
      <c r="M1" s="13"/>
      <c r="N1" s="13"/>
      <c r="O1" s="13"/>
      <c r="P1" s="13"/>
      <c r="Q1" s="13"/>
      <c r="R1" s="13"/>
      <c r="S1" s="13"/>
      <c r="T1" s="13"/>
      <c r="U1" s="13"/>
      <c r="V1" s="13"/>
      <c r="W1" s="13"/>
      <c r="X1" s="13"/>
      <c r="Y1" s="19"/>
      <c r="Z1" s="19"/>
      <c r="AA1" s="19"/>
    </row>
    <row r="2" spans="1:28" ht="43.5" customHeight="1" x14ac:dyDescent="0.5">
      <c r="A2" s="1"/>
      <c r="C2" s="11"/>
      <c r="D2" s="279" t="s">
        <v>0</v>
      </c>
      <c r="E2" s="279"/>
      <c r="F2" s="279"/>
      <c r="G2" s="279"/>
      <c r="H2" s="279"/>
      <c r="I2" s="279"/>
      <c r="J2" s="62"/>
      <c r="K2" s="62"/>
      <c r="L2" s="62"/>
      <c r="M2" s="62"/>
      <c r="N2" s="62"/>
      <c r="O2" s="62"/>
      <c r="P2" s="62"/>
      <c r="Q2" s="62"/>
      <c r="R2" s="62"/>
      <c r="S2" s="62"/>
      <c r="T2" s="62"/>
      <c r="U2" s="62"/>
      <c r="V2" s="62"/>
      <c r="W2" s="11"/>
      <c r="X2" s="11"/>
      <c r="Y2" s="20"/>
      <c r="Z2" s="20"/>
      <c r="AA2" s="20"/>
    </row>
    <row r="3" spans="1:28" ht="19.5" customHeight="1" x14ac:dyDescent="0.35">
      <c r="A3" s="1"/>
      <c r="C3" s="10"/>
      <c r="D3" s="280" t="s">
        <v>1</v>
      </c>
      <c r="E3" s="280"/>
      <c r="F3" s="280"/>
      <c r="G3" s="280"/>
      <c r="H3" s="280"/>
      <c r="I3" s="280"/>
      <c r="J3" s="63"/>
      <c r="K3" s="306" t="s">
        <v>314</v>
      </c>
      <c r="L3" s="306"/>
      <c r="M3" s="306"/>
      <c r="N3" s="306"/>
      <c r="O3" s="306"/>
      <c r="P3" s="306"/>
      <c r="Q3" s="306"/>
      <c r="R3" s="306"/>
      <c r="S3" s="306"/>
      <c r="T3" s="63"/>
      <c r="U3" s="63"/>
      <c r="V3" s="63"/>
      <c r="W3" s="10"/>
      <c r="X3" s="10"/>
      <c r="Y3" s="12"/>
      <c r="Z3" s="12"/>
      <c r="AA3" s="12"/>
    </row>
    <row r="4" spans="1:28" ht="35.25" customHeight="1" x14ac:dyDescent="0.35">
      <c r="A4" s="1"/>
      <c r="B4" s="1"/>
      <c r="C4" s="10"/>
      <c r="D4" s="281"/>
      <c r="E4" s="281"/>
      <c r="F4" s="281"/>
      <c r="G4" s="281"/>
      <c r="H4" s="281"/>
      <c r="I4" s="281"/>
      <c r="J4" s="61"/>
      <c r="K4" s="307"/>
      <c r="L4" s="307"/>
      <c r="M4" s="307"/>
      <c r="N4" s="307"/>
      <c r="O4" s="307"/>
      <c r="P4" s="307"/>
      <c r="Q4" s="307"/>
      <c r="R4" s="307"/>
      <c r="S4" s="307"/>
      <c r="T4" s="61"/>
      <c r="U4" s="61"/>
      <c r="V4" s="61"/>
      <c r="W4" s="61"/>
      <c r="X4" s="14"/>
      <c r="Y4" s="21"/>
      <c r="Z4" s="22"/>
      <c r="AA4" s="22"/>
    </row>
    <row r="5" spans="1:28" ht="32.5" x14ac:dyDescent="0.6">
      <c r="A5" s="1"/>
      <c r="B5" s="15"/>
      <c r="C5" s="13"/>
      <c r="D5" s="284" t="s">
        <v>294</v>
      </c>
      <c r="E5" s="284"/>
      <c r="F5" s="284"/>
      <c r="G5" s="284"/>
      <c r="H5" s="284"/>
      <c r="I5" s="284"/>
      <c r="J5" s="26"/>
      <c r="K5" s="284" t="s">
        <v>295</v>
      </c>
      <c r="L5" s="284"/>
      <c r="M5" s="284"/>
      <c r="N5" s="284"/>
      <c r="O5" s="284"/>
      <c r="P5" s="284"/>
      <c r="Q5" s="284"/>
      <c r="R5" s="284"/>
      <c r="S5" s="27"/>
      <c r="T5" s="25"/>
      <c r="U5" s="25"/>
      <c r="V5" s="25"/>
      <c r="W5" s="9"/>
      <c r="X5" s="9"/>
      <c r="Y5" s="23"/>
    </row>
    <row r="6" spans="1:28" ht="33" customHeight="1" x14ac:dyDescent="0.8">
      <c r="A6" s="1"/>
      <c r="B6" s="15"/>
      <c r="C6" s="15"/>
      <c r="D6" s="28" t="s">
        <v>296</v>
      </c>
      <c r="E6" s="28" t="s">
        <v>16</v>
      </c>
      <c r="F6" s="28" t="s">
        <v>19</v>
      </c>
      <c r="G6" s="28" t="s">
        <v>20</v>
      </c>
      <c r="H6" s="28" t="s">
        <v>21</v>
      </c>
      <c r="I6" s="28" t="s">
        <v>22</v>
      </c>
      <c r="J6" s="29"/>
      <c r="K6" s="44" t="s">
        <v>221</v>
      </c>
      <c r="L6" s="66"/>
      <c r="M6" s="30"/>
      <c r="N6" s="30"/>
      <c r="O6" s="30"/>
      <c r="P6" s="30"/>
      <c r="Q6" s="30"/>
      <c r="R6" s="31"/>
      <c r="S6" s="31"/>
      <c r="T6" s="25"/>
      <c r="U6" s="25"/>
      <c r="V6" s="25"/>
      <c r="W6" s="9"/>
      <c r="X6" s="9"/>
      <c r="Y6" s="23"/>
    </row>
    <row r="7" spans="1:28" ht="78" customHeight="1" outlineLevel="1" x14ac:dyDescent="0.35">
      <c r="A7" s="1"/>
      <c r="B7" s="267" t="s">
        <v>222</v>
      </c>
      <c r="C7" s="267"/>
      <c r="D7" s="67" t="str">
        <f>IF(F7="","",IF(AND(I7=3,H7=3,G7=3,F7=3),"Melhor Prática",
IF(AND(H7=3,G7=3,F7=3),"Mais que Cumpre",
IF(AND(G7=3,F7=3),"Cumpre",
IF(F7=3,"Parcial","Não cumpre")))))</f>
        <v>Melhor Prática</v>
      </c>
      <c r="E7" s="47">
        <f>IF($D7="Não cumpre",0,IF($D7="Parcial",$E$18*0.4,IF($D7="Cumpre",$E$18*0.7,IF($D7="Mais que Cumpre",$E$18*0.85,IF($D7="Melhor Prática",$E$18,0)))))</f>
        <v>0.01</v>
      </c>
      <c r="F7" s="48">
        <f>IF($K$24&lt;&gt;"",IF($K$24=3,3,IF($K$24=2,2,1)),"")</f>
        <v>3</v>
      </c>
      <c r="G7" s="48">
        <f>IF($N$24&lt;&gt;"",IF($N$24=3,3,IF($N$24=2,2,1)),"")</f>
        <v>3</v>
      </c>
      <c r="H7" s="48">
        <f>IF($Q$24&lt;&gt;"",IF($Q$24=3,3,IF($Q$24=2,2,1)),"")</f>
        <v>3</v>
      </c>
      <c r="I7" s="48">
        <f>IF($T$24&lt;&gt;"",IF($T$24=3,3,IF($T$24=2,2,1)),"")</f>
        <v>3</v>
      </c>
      <c r="J7" s="32"/>
      <c r="K7" s="49" t="s">
        <v>298</v>
      </c>
      <c r="L7" s="46" t="s">
        <v>224</v>
      </c>
      <c r="M7" s="271"/>
      <c r="N7" s="271"/>
      <c r="O7" s="271"/>
      <c r="P7" s="46" t="s">
        <v>226</v>
      </c>
      <c r="Q7" s="271"/>
      <c r="R7" s="271"/>
      <c r="S7" s="271"/>
      <c r="U7" s="25"/>
      <c r="V7" s="25"/>
      <c r="W7" s="9"/>
      <c r="X7" s="9"/>
      <c r="Y7" s="23"/>
    </row>
    <row r="8" spans="1:28" ht="14.25" customHeight="1" outlineLevel="1" x14ac:dyDescent="0.35">
      <c r="A8" s="1"/>
      <c r="B8" s="64"/>
      <c r="C8" s="64"/>
      <c r="D8" s="67"/>
      <c r="E8" s="47"/>
      <c r="F8" s="48"/>
      <c r="G8" s="48"/>
      <c r="H8" s="48"/>
      <c r="I8" s="48"/>
      <c r="J8" s="32"/>
      <c r="K8" s="49"/>
      <c r="L8" s="46"/>
      <c r="M8" s="271"/>
      <c r="N8" s="271"/>
      <c r="O8" s="271"/>
      <c r="P8" s="46"/>
      <c r="Q8" s="271"/>
      <c r="R8" s="271"/>
      <c r="S8" s="271"/>
      <c r="U8" s="25"/>
      <c r="V8" s="25"/>
      <c r="W8" s="9"/>
      <c r="X8" s="9"/>
      <c r="Y8" s="23"/>
    </row>
    <row r="9" spans="1:28" ht="9.75" customHeight="1" x14ac:dyDescent="0.45">
      <c r="A9" s="1"/>
      <c r="B9" s="1"/>
      <c r="C9" s="1"/>
      <c r="D9" s="34"/>
      <c r="E9" s="35"/>
      <c r="F9" s="35"/>
      <c r="G9" s="35"/>
      <c r="H9" s="35"/>
      <c r="I9" s="35"/>
      <c r="J9" s="35"/>
      <c r="K9" s="35"/>
      <c r="L9" s="35"/>
      <c r="M9" s="35"/>
      <c r="N9" s="35"/>
      <c r="O9" s="35"/>
      <c r="P9" s="35"/>
      <c r="Q9" s="92" t="str">
        <f>IF(Q10="Junio",6,IF(Q10="Julio",7,IF(Q10="Agosto",8,IF(Q10="Septiembre",9,IF(Q10="Octubre",10,"")))))</f>
        <v/>
      </c>
      <c r="R9" s="35"/>
      <c r="S9" s="92" t="str">
        <f>IF(S10="Junio",6,IF(S10="Julio",7,IF(S10="Agosto",8,IF(S10="Septiembre",9,IF(S10="Octubre",10,"")))))</f>
        <v/>
      </c>
      <c r="T9" s="33"/>
      <c r="U9" s="33"/>
      <c r="V9" s="33"/>
      <c r="W9" s="1"/>
      <c r="X9" s="1"/>
    </row>
    <row r="10" spans="1:28" ht="59.25" customHeight="1" outlineLevel="1" x14ac:dyDescent="0.35">
      <c r="A10" s="1"/>
      <c r="B10" s="273" t="s">
        <v>299</v>
      </c>
      <c r="C10" s="273"/>
      <c r="D10" s="110" t="s">
        <v>249</v>
      </c>
      <c r="E10" s="51">
        <f>IF($D10="Não cumpre",0,IF($D10="Parcial",$E$18*0.4,IF($D10="Cumpre",$E$18*0.7,IF($D10="Mais que Cumpre",$E$18*0.85,IF($D10="Melhor Prática",$E$18,0)))))</f>
        <v>0.01</v>
      </c>
      <c r="F10" s="52" t="str">
        <f>IF(K20="D","D","-")</f>
        <v>-</v>
      </c>
      <c r="G10" s="52" t="str">
        <f>IF(N20="D","D","-")</f>
        <v>-</v>
      </c>
      <c r="H10" s="52" t="str">
        <f>IF(Q20="D","D","-")</f>
        <v>-</v>
      </c>
      <c r="I10" s="52" t="str">
        <f>IF(T20="D","D","-")</f>
        <v>-</v>
      </c>
      <c r="J10" s="32"/>
      <c r="K10" s="65" t="s">
        <v>300</v>
      </c>
      <c r="L10" s="50" t="s">
        <v>230</v>
      </c>
      <c r="M10" s="74">
        <v>1</v>
      </c>
      <c r="N10" s="50" t="s">
        <v>231</v>
      </c>
      <c r="O10" s="53" t="s">
        <v>315</v>
      </c>
      <c r="P10" s="50" t="s">
        <v>233</v>
      </c>
      <c r="Q10" s="91" t="s">
        <v>234</v>
      </c>
      <c r="R10" s="50" t="s">
        <v>235</v>
      </c>
      <c r="S10" s="91" t="s">
        <v>234</v>
      </c>
      <c r="T10" s="50" t="s">
        <v>237</v>
      </c>
      <c r="U10" s="53"/>
      <c r="V10" s="25"/>
      <c r="W10" s="9"/>
      <c r="X10" s="9"/>
      <c r="Y10" s="23"/>
    </row>
    <row r="11" spans="1:28" ht="20.5" x14ac:dyDescent="0.4">
      <c r="A11" s="1"/>
      <c r="B11" s="17"/>
      <c r="C11" s="17"/>
      <c r="D11" s="36"/>
      <c r="E11" s="31"/>
      <c r="F11" s="37"/>
      <c r="G11" s="37"/>
      <c r="H11" s="37"/>
      <c r="I11" s="37"/>
      <c r="J11" s="31"/>
      <c r="K11" s="25"/>
      <c r="L11" s="25"/>
      <c r="M11" s="25"/>
      <c r="N11" s="25"/>
      <c r="O11" s="25"/>
      <c r="P11" s="25"/>
      <c r="Q11" s="25"/>
      <c r="R11" s="25"/>
      <c r="S11" s="25"/>
      <c r="T11" s="25"/>
      <c r="U11" s="25"/>
      <c r="V11" s="25"/>
      <c r="W11" s="9"/>
      <c r="X11" s="9"/>
      <c r="Y11" s="23"/>
    </row>
    <row r="12" spans="1:28" ht="18" customHeight="1" outlineLevel="1" x14ac:dyDescent="0.35">
      <c r="A12" s="1"/>
      <c r="B12" s="274" t="s">
        <v>239</v>
      </c>
      <c r="C12" s="274"/>
      <c r="D12" s="276" t="str">
        <f>IF(F12="","",IF(AND(I12=3,H12=3,G12=3,F12=3),"Melhor Prática",
IF(AND(H12=3,G12=3,F12=3),"Mais que Cumpre",
IF(AND(G12=3,F12=3),"Cumpre",
IF(F12=3,"Parcial","Não cumpre")))))</f>
        <v/>
      </c>
      <c r="E12" s="277">
        <f>IF($D12="Não cumpre",0,IF($D12="Parcial",$E$18*0.4,IF($D12="Cumpre",$E$18*0.7,IF($D12="Mais que Cumpre",$E$18*0.85,IF($D12="Melhor Prática",$E$18,0)))))</f>
        <v>0</v>
      </c>
      <c r="F12" s="272" t="str">
        <f>IF($L$24&lt;&gt;"",IF($L$24=3,3,IF($L$24=2,2,1)),"")</f>
        <v/>
      </c>
      <c r="G12" s="272" t="str">
        <f>IF($O$24&lt;&gt;"",IF($O$24=3,3,IF($O$24=2,2,1)),"")</f>
        <v/>
      </c>
      <c r="H12" s="272" t="str">
        <f>IF($R$24&lt;&gt;"",IF($R$24=3,3,IF($R$24=2,2,1)),"")</f>
        <v/>
      </c>
      <c r="I12" s="272" t="str">
        <f>IF($U$24&lt;&gt;"",IF($U$24=3,3,IF($U$24=2,2,1)),"")</f>
        <v/>
      </c>
      <c r="J12" s="32"/>
      <c r="K12" s="305" t="s">
        <v>240</v>
      </c>
      <c r="L12" s="278"/>
      <c r="M12" s="285" t="s">
        <v>241</v>
      </c>
      <c r="N12" s="286"/>
      <c r="O12" s="305" t="s">
        <v>240</v>
      </c>
      <c r="P12" s="278"/>
      <c r="Q12" s="285"/>
      <c r="R12" s="286"/>
      <c r="S12" s="278" t="s">
        <v>240</v>
      </c>
      <c r="T12" s="278"/>
      <c r="U12" s="285" t="s">
        <v>303</v>
      </c>
      <c r="V12" s="286"/>
      <c r="W12" s="9"/>
      <c r="X12" s="9"/>
      <c r="Y12" s="23"/>
      <c r="Z12" s="2"/>
      <c r="AA12" s="2"/>
      <c r="AB12" s="2"/>
    </row>
    <row r="13" spans="1:28" ht="35.25" customHeight="1" outlineLevel="1" x14ac:dyDescent="0.35">
      <c r="A13" s="1"/>
      <c r="B13" s="275"/>
      <c r="C13" s="275"/>
      <c r="D13" s="276" t="str">
        <f t="shared" ref="D13:D14" si="0">IF(F13="","",IF(AND(I13=3,H13=3,G13=3,F13=3),"MEJOR PRÁCTICA",
IF(AND(H13=3,G13=3,F13=3),"MÁS QUE CUMPLE",
IF(AND(G13=3,F13=3),"CUMPLE",
IF(F13=3,"PARCIAL","NO CUMPLE")))))</f>
        <v/>
      </c>
      <c r="E13" s="277">
        <f>IF($D13="No Cumple",0,IF($D13="Parcial",$E$18*0.4,IF($D13="Cumple",$E$18*0.7,IF($D13="Más que Cumple",$E$18*0.85,IF($D13="Mejor Práctica",$E$18,0)))))</f>
        <v>0</v>
      </c>
      <c r="F13" s="272"/>
      <c r="G13" s="272"/>
      <c r="H13" s="272"/>
      <c r="I13" s="272"/>
      <c r="J13" s="32"/>
      <c r="K13" s="168" t="s">
        <v>33</v>
      </c>
      <c r="L13" s="287" t="s">
        <v>242</v>
      </c>
      <c r="M13" s="287"/>
      <c r="N13" s="169" t="s">
        <v>243</v>
      </c>
      <c r="O13" s="168" t="s">
        <v>33</v>
      </c>
      <c r="P13" s="287" t="s">
        <v>242</v>
      </c>
      <c r="Q13" s="287"/>
      <c r="R13" s="169" t="s">
        <v>243</v>
      </c>
      <c r="S13" s="100" t="s">
        <v>33</v>
      </c>
      <c r="T13" s="287" t="s">
        <v>242</v>
      </c>
      <c r="U13" s="287"/>
      <c r="V13" s="100" t="s">
        <v>304</v>
      </c>
      <c r="W13" s="1"/>
      <c r="X13" s="1"/>
      <c r="Z13" s="3"/>
      <c r="AA13" s="4"/>
      <c r="AB13" s="5"/>
    </row>
    <row r="14" spans="1:28" ht="18.75" customHeight="1" outlineLevel="1" x14ac:dyDescent="0.35">
      <c r="A14" s="1"/>
      <c r="B14" s="275"/>
      <c r="C14" s="275"/>
      <c r="D14" s="276" t="str">
        <f t="shared" si="0"/>
        <v/>
      </c>
      <c r="E14" s="277">
        <f>IF($D14="No Cumple",0,IF($D14="Parcial",$E$18*0.4,IF($D14="Cumple",$E$18*0.7,IF($D14="Más que Cumple",$E$18*0.85,IF($D14="Mejor Práctica",$E$18,0)))))</f>
        <v>0</v>
      </c>
      <c r="F14" s="38"/>
      <c r="G14" s="38"/>
      <c r="H14" s="38"/>
      <c r="I14" s="38"/>
      <c r="J14" s="32"/>
      <c r="K14" s="270"/>
      <c r="L14" s="292"/>
      <c r="M14" s="292"/>
      <c r="N14" s="269"/>
      <c r="O14" s="270"/>
      <c r="P14" s="292"/>
      <c r="Q14" s="292"/>
      <c r="R14" s="269"/>
      <c r="S14" s="268"/>
      <c r="T14" s="292"/>
      <c r="U14" s="292"/>
      <c r="V14" s="269"/>
      <c r="W14" s="1"/>
      <c r="X14" s="1"/>
      <c r="Z14" s="6"/>
      <c r="AA14" s="7"/>
      <c r="AB14" s="8"/>
    </row>
    <row r="15" spans="1:28" ht="21" customHeight="1" outlineLevel="1" x14ac:dyDescent="0.35">
      <c r="A15" s="1"/>
      <c r="B15" s="275"/>
      <c r="C15" s="275"/>
      <c r="D15" s="288" t="str">
        <f>IF(S10&lt;&gt;"",IF(OR(S14="finalizado",O14="finalizado",K14="finalizado"),"Finalizado",
IF(OR(AND(S10=U12,S14&lt;&gt;"finalizado"),AND(S10=Q12,O14&lt;&gt;"finalizado"),AND(S10=M12,K14&lt;&gt;"finalizado")),"Atrasado","No Prazo")),"Não Planificado")</f>
        <v>No Prazo</v>
      </c>
      <c r="E15" s="288"/>
      <c r="F15" s="288"/>
      <c r="G15" s="288"/>
      <c r="H15" s="288"/>
      <c r="I15" s="288"/>
      <c r="J15" s="26"/>
      <c r="K15" s="270"/>
      <c r="L15" s="292"/>
      <c r="M15" s="292"/>
      <c r="N15" s="269"/>
      <c r="O15" s="270"/>
      <c r="P15" s="292"/>
      <c r="Q15" s="292"/>
      <c r="R15" s="269"/>
      <c r="S15" s="268"/>
      <c r="T15" s="292"/>
      <c r="U15" s="292"/>
      <c r="V15" s="269"/>
      <c r="W15" s="1"/>
      <c r="X15" s="1"/>
      <c r="Z15" s="6"/>
      <c r="AA15" s="7"/>
      <c r="AB15" s="7"/>
    </row>
    <row r="16" spans="1:28" ht="21" customHeight="1" x14ac:dyDescent="0.4">
      <c r="A16" s="1"/>
      <c r="B16" s="17"/>
      <c r="C16" s="17"/>
      <c r="D16" s="9"/>
      <c r="E16" s="86" t="str">
        <f>IF(COUNTA(F16:I16)=0,"NBC","BC")</f>
        <v>BC</v>
      </c>
      <c r="F16" s="86" t="s">
        <v>248</v>
      </c>
      <c r="G16" s="86" t="s">
        <v>248</v>
      </c>
      <c r="H16" s="86" t="s">
        <v>248</v>
      </c>
      <c r="I16" s="9"/>
      <c r="J16" s="16"/>
      <c r="K16" s="9"/>
      <c r="L16" s="9"/>
      <c r="M16" s="9"/>
      <c r="N16" s="9"/>
      <c r="O16" s="9"/>
      <c r="P16" s="9"/>
      <c r="Q16" s="9"/>
      <c r="R16" s="9"/>
      <c r="S16" s="9"/>
      <c r="T16" s="9"/>
      <c r="U16" s="9"/>
      <c r="V16" s="9"/>
      <c r="W16" s="9"/>
      <c r="X16" s="9"/>
      <c r="Y16" s="23"/>
    </row>
    <row r="17" spans="1:25" ht="21" customHeight="1" x14ac:dyDescent="0.4">
      <c r="A17" s="1"/>
      <c r="B17" s="17"/>
      <c r="C17" s="17"/>
      <c r="D17" s="9"/>
      <c r="E17" s="9"/>
      <c r="F17" s="9"/>
      <c r="G17" s="9"/>
      <c r="H17" s="9"/>
      <c r="I17" s="9"/>
      <c r="J17" s="16"/>
      <c r="K17" s="290" t="s">
        <v>246</v>
      </c>
      <c r="L17" s="291"/>
      <c r="M17" s="296"/>
      <c r="N17" s="290" t="s">
        <v>247</v>
      </c>
      <c r="O17" s="291"/>
      <c r="P17" s="296"/>
      <c r="Q17" s="290" t="s">
        <v>228</v>
      </c>
      <c r="R17" s="291"/>
      <c r="S17" s="296"/>
      <c r="T17" s="291" t="s">
        <v>249</v>
      </c>
      <c r="U17" s="291"/>
      <c r="V17" s="296"/>
      <c r="W17" s="9"/>
      <c r="X17" s="9"/>
      <c r="Y17" s="23"/>
    </row>
    <row r="18" spans="1:25" ht="20.25" customHeight="1" outlineLevel="2" x14ac:dyDescent="0.35">
      <c r="A18" s="1"/>
      <c r="B18" s="289" t="s">
        <v>316</v>
      </c>
      <c r="C18" s="289"/>
      <c r="D18" s="42" t="s">
        <v>16</v>
      </c>
      <c r="E18" s="39">
        <v>0.01</v>
      </c>
      <c r="F18" s="41"/>
      <c r="G18" s="41"/>
      <c r="H18" s="41"/>
      <c r="I18" s="41"/>
      <c r="J18" s="9"/>
      <c r="K18" s="270" t="s">
        <v>317</v>
      </c>
      <c r="L18" s="268"/>
      <c r="M18" s="269"/>
      <c r="N18" s="270" t="s">
        <v>318</v>
      </c>
      <c r="O18" s="268"/>
      <c r="P18" s="269"/>
      <c r="Q18" s="270" t="s">
        <v>319</v>
      </c>
      <c r="R18" s="268"/>
      <c r="S18" s="269"/>
      <c r="T18" s="268" t="s">
        <v>320</v>
      </c>
      <c r="U18" s="268"/>
      <c r="V18" s="269"/>
      <c r="W18" s="9"/>
      <c r="X18" s="9"/>
      <c r="Y18" s="23"/>
    </row>
    <row r="19" spans="1:25" ht="124.5" customHeight="1" outlineLevel="2" x14ac:dyDescent="0.35">
      <c r="A19" s="1"/>
      <c r="B19" s="289"/>
      <c r="C19" s="289"/>
      <c r="D19" s="42" t="s">
        <v>255</v>
      </c>
      <c r="E19" s="268" t="s">
        <v>321</v>
      </c>
      <c r="F19" s="268"/>
      <c r="G19" s="268"/>
      <c r="H19" s="268"/>
      <c r="I19" s="268"/>
      <c r="J19" s="25"/>
      <c r="K19" s="270"/>
      <c r="L19" s="268"/>
      <c r="M19" s="269"/>
      <c r="N19" s="270"/>
      <c r="O19" s="268"/>
      <c r="P19" s="269"/>
      <c r="Q19" s="270"/>
      <c r="R19" s="268"/>
      <c r="S19" s="269"/>
      <c r="T19" s="268"/>
      <c r="U19" s="268"/>
      <c r="V19" s="269"/>
      <c r="W19" s="9"/>
      <c r="X19" s="9"/>
      <c r="Y19" s="23"/>
    </row>
    <row r="20" spans="1:25" ht="18.75" customHeight="1" outlineLevel="2" x14ac:dyDescent="0.35">
      <c r="A20" s="1"/>
      <c r="B20" s="289"/>
      <c r="C20" s="289"/>
      <c r="D20" s="293" t="s">
        <v>37</v>
      </c>
      <c r="E20" s="294" t="s">
        <v>42</v>
      </c>
      <c r="F20" s="294"/>
      <c r="G20" s="294"/>
      <c r="H20" s="294"/>
      <c r="I20" s="294"/>
      <c r="J20" s="25"/>
      <c r="K20" s="270" t="s">
        <v>257</v>
      </c>
      <c r="L20" s="268"/>
      <c r="M20" s="269"/>
      <c r="N20" s="270"/>
      <c r="O20" s="268"/>
      <c r="P20" s="269"/>
      <c r="Q20" s="270" t="s">
        <v>257</v>
      </c>
      <c r="R20" s="268"/>
      <c r="S20" s="269"/>
      <c r="T20" s="268"/>
      <c r="U20" s="268"/>
      <c r="V20" s="269"/>
      <c r="W20" s="9"/>
      <c r="X20" s="9"/>
      <c r="Y20" s="23"/>
    </row>
    <row r="21" spans="1:25" ht="40.5" customHeight="1" outlineLevel="2" x14ac:dyDescent="0.35">
      <c r="A21" s="18">
        <v>5.0000000000000001E-3</v>
      </c>
      <c r="B21" s="289"/>
      <c r="C21" s="289"/>
      <c r="D21" s="293"/>
      <c r="E21" s="294"/>
      <c r="F21" s="294"/>
      <c r="G21" s="294"/>
      <c r="H21" s="294"/>
      <c r="I21" s="294"/>
      <c r="J21" s="25"/>
      <c r="K21" s="270" t="s">
        <v>322</v>
      </c>
      <c r="L21" s="268"/>
      <c r="M21" s="269"/>
      <c r="N21" s="270" t="s">
        <v>323</v>
      </c>
      <c r="O21" s="268"/>
      <c r="P21" s="269"/>
      <c r="Q21" s="270" t="s">
        <v>324</v>
      </c>
      <c r="R21" s="268"/>
      <c r="S21" s="269"/>
      <c r="T21" s="268" t="s">
        <v>323</v>
      </c>
      <c r="U21" s="268"/>
      <c r="V21" s="269"/>
      <c r="W21" s="9"/>
      <c r="X21" s="9"/>
      <c r="Y21" s="23"/>
    </row>
    <row r="22" spans="1:25" ht="14.5" x14ac:dyDescent="0.35">
      <c r="A22" s="1"/>
      <c r="B22" s="9"/>
      <c r="C22" s="9"/>
      <c r="D22" s="9"/>
      <c r="E22" s="9"/>
      <c r="F22" s="9"/>
      <c r="G22" s="9"/>
      <c r="H22" s="9"/>
      <c r="I22" s="9"/>
      <c r="J22" s="9"/>
      <c r="K22" s="68"/>
      <c r="L22" s="9"/>
      <c r="M22" s="69"/>
      <c r="N22" s="68"/>
      <c r="O22" s="9"/>
      <c r="P22" s="69"/>
      <c r="Q22" s="68"/>
      <c r="R22" s="9"/>
      <c r="S22" s="69"/>
      <c r="T22" s="9"/>
      <c r="U22" s="9"/>
      <c r="V22" s="69"/>
      <c r="W22" s="9"/>
      <c r="X22" s="9"/>
      <c r="Y22" s="23"/>
    </row>
    <row r="23" spans="1:25" ht="41" x14ac:dyDescent="0.35">
      <c r="A23" s="1"/>
      <c r="B23" s="9"/>
      <c r="C23" s="9"/>
      <c r="D23" s="9"/>
      <c r="G23" s="9"/>
      <c r="H23" s="9"/>
      <c r="K23" s="54" t="s">
        <v>9</v>
      </c>
      <c r="L23" s="24" t="s">
        <v>261</v>
      </c>
      <c r="M23" s="55" t="s">
        <v>262</v>
      </c>
      <c r="N23" s="54" t="s">
        <v>9</v>
      </c>
      <c r="O23" s="24" t="s">
        <v>261</v>
      </c>
      <c r="P23" s="55" t="s">
        <v>262</v>
      </c>
      <c r="Q23" s="54" t="s">
        <v>9</v>
      </c>
      <c r="R23" s="24" t="s">
        <v>261</v>
      </c>
      <c r="S23" s="55" t="s">
        <v>262</v>
      </c>
      <c r="T23" s="64" t="s">
        <v>9</v>
      </c>
      <c r="U23" s="24" t="s">
        <v>261</v>
      </c>
      <c r="V23" s="55" t="s">
        <v>262</v>
      </c>
      <c r="X23" s="9"/>
      <c r="Y23" s="23"/>
    </row>
    <row r="24" spans="1:25" ht="36.75" customHeight="1" x14ac:dyDescent="0.35">
      <c r="A24" s="1"/>
      <c r="B24" s="9"/>
      <c r="C24" s="9"/>
      <c r="D24" s="9"/>
      <c r="F24" s="297" t="s">
        <v>308</v>
      </c>
      <c r="G24" s="298" t="s">
        <v>33</v>
      </c>
      <c r="H24" s="298"/>
      <c r="I24" s="298"/>
      <c r="K24" s="56">
        <v>3</v>
      </c>
      <c r="L24" s="40"/>
      <c r="M24" s="295"/>
      <c r="N24" s="56">
        <v>3</v>
      </c>
      <c r="O24" s="40"/>
      <c r="P24" s="295"/>
      <c r="Q24" s="56">
        <v>3</v>
      </c>
      <c r="R24" s="40"/>
      <c r="S24" s="295"/>
      <c r="T24" s="40">
        <v>3</v>
      </c>
      <c r="U24" s="40"/>
      <c r="V24" s="295"/>
      <c r="X24" s="9"/>
      <c r="Y24" s="23"/>
    </row>
    <row r="25" spans="1:25" ht="19.5" customHeight="1" x14ac:dyDescent="0.35">
      <c r="A25" s="1"/>
      <c r="B25" s="9"/>
      <c r="C25" s="9"/>
      <c r="D25" s="9"/>
      <c r="F25" s="297"/>
      <c r="G25" s="298"/>
      <c r="H25" s="298"/>
      <c r="I25" s="298"/>
      <c r="K25" s="57"/>
      <c r="L25" s="43"/>
      <c r="M25" s="295"/>
      <c r="N25" s="57"/>
      <c r="O25" s="43"/>
      <c r="P25" s="295"/>
      <c r="Q25" s="57"/>
      <c r="R25" s="43"/>
      <c r="S25" s="295"/>
      <c r="T25" s="43"/>
      <c r="U25" s="43"/>
      <c r="V25" s="295"/>
      <c r="X25" s="9"/>
      <c r="Y25" s="23"/>
    </row>
    <row r="26" spans="1:25" ht="208.5" customHeight="1" x14ac:dyDescent="0.35">
      <c r="A26" s="1"/>
      <c r="B26" s="9"/>
      <c r="C26" s="9"/>
      <c r="D26" s="9"/>
      <c r="F26" s="297"/>
      <c r="G26" s="298" t="s">
        <v>309</v>
      </c>
      <c r="H26" s="298"/>
      <c r="I26" s="298"/>
      <c r="K26" s="58" t="s">
        <v>325</v>
      </c>
      <c r="L26" s="45"/>
      <c r="M26" s="295"/>
      <c r="N26" s="58" t="s">
        <v>326</v>
      </c>
      <c r="O26" s="45"/>
      <c r="P26" s="295"/>
      <c r="Q26" s="58" t="s">
        <v>327</v>
      </c>
      <c r="R26" s="45"/>
      <c r="S26" s="295"/>
      <c r="T26" s="45" t="s">
        <v>328</v>
      </c>
      <c r="U26" s="45"/>
      <c r="V26" s="295"/>
      <c r="X26" s="9"/>
      <c r="Y26" s="23"/>
    </row>
    <row r="27" spans="1:25" ht="18" customHeight="1" x14ac:dyDescent="0.35">
      <c r="A27" s="1"/>
      <c r="B27" s="9"/>
      <c r="C27" s="9"/>
      <c r="D27" s="9"/>
      <c r="F27" s="297"/>
      <c r="G27" s="298" t="s">
        <v>313</v>
      </c>
      <c r="H27" s="298"/>
      <c r="I27" s="298"/>
      <c r="K27" s="59"/>
      <c r="L27" s="25"/>
      <c r="M27" s="60"/>
      <c r="N27" s="59"/>
      <c r="O27" s="25"/>
      <c r="P27" s="101"/>
      <c r="Q27" s="59" t="s">
        <v>329</v>
      </c>
      <c r="R27" s="25"/>
      <c r="S27" s="60"/>
      <c r="T27" s="25"/>
      <c r="U27" s="25"/>
      <c r="V27" s="60"/>
      <c r="X27" s="9"/>
      <c r="Y27" s="23"/>
    </row>
    <row r="28" spans="1:25" ht="18" customHeight="1" x14ac:dyDescent="0.35">
      <c r="A28" s="1"/>
      <c r="B28" s="9"/>
      <c r="C28" s="9"/>
      <c r="D28" s="9"/>
      <c r="F28" s="297"/>
      <c r="G28" s="298"/>
      <c r="H28" s="298"/>
      <c r="I28" s="298"/>
      <c r="K28" s="59"/>
      <c r="L28" s="25"/>
      <c r="M28" s="60"/>
      <c r="N28" s="59"/>
      <c r="O28" s="25"/>
      <c r="P28" s="101"/>
      <c r="Q28" s="59"/>
      <c r="R28" s="25"/>
      <c r="S28" s="60"/>
      <c r="T28" s="25"/>
      <c r="U28" s="25"/>
      <c r="V28" s="60"/>
      <c r="X28" s="9"/>
      <c r="Y28" s="23"/>
    </row>
    <row r="29" spans="1:25" ht="18" customHeight="1" x14ac:dyDescent="0.35">
      <c r="A29" s="1"/>
      <c r="B29" s="9"/>
      <c r="C29" s="9"/>
      <c r="D29" s="9"/>
      <c r="F29" s="297"/>
      <c r="G29" s="298"/>
      <c r="H29" s="298"/>
      <c r="I29" s="298"/>
      <c r="K29" s="59"/>
      <c r="L29" s="25"/>
      <c r="M29" s="60"/>
      <c r="N29" s="59"/>
      <c r="O29" s="25"/>
      <c r="P29" s="101"/>
      <c r="Q29" s="59"/>
      <c r="R29" s="25"/>
      <c r="S29" s="60"/>
      <c r="T29" s="25"/>
      <c r="U29" s="25"/>
      <c r="V29" s="60"/>
      <c r="X29" s="9"/>
      <c r="Y29" s="23"/>
    </row>
    <row r="30" spans="1:25" ht="18" customHeight="1" x14ac:dyDescent="0.35">
      <c r="A30" s="1"/>
      <c r="B30" s="9"/>
      <c r="C30" s="9"/>
      <c r="D30" s="9"/>
      <c r="F30" s="297"/>
      <c r="G30" s="298"/>
      <c r="H30" s="298"/>
      <c r="I30" s="298"/>
      <c r="K30" s="59"/>
      <c r="L30" s="25"/>
      <c r="M30" s="60"/>
      <c r="N30" s="59"/>
      <c r="O30" s="25"/>
      <c r="P30" s="101"/>
      <c r="Q30" s="59"/>
      <c r="R30" s="25"/>
      <c r="S30" s="60"/>
      <c r="T30" s="25"/>
      <c r="U30" s="25"/>
      <c r="V30" s="60"/>
      <c r="X30" s="9"/>
      <c r="Y30" s="23"/>
    </row>
    <row r="31" spans="1:25" ht="18" customHeight="1" x14ac:dyDescent="0.35">
      <c r="A31" s="1"/>
      <c r="B31" s="9"/>
      <c r="C31" s="9"/>
      <c r="D31" s="9"/>
      <c r="F31" s="297"/>
      <c r="G31" s="298"/>
      <c r="H31" s="298"/>
      <c r="I31" s="298"/>
      <c r="K31" s="59"/>
      <c r="L31" s="25"/>
      <c r="M31" s="60"/>
      <c r="N31" s="59"/>
      <c r="O31" s="25"/>
      <c r="P31" s="101"/>
      <c r="Q31" s="59"/>
      <c r="R31" s="25"/>
      <c r="S31" s="60"/>
      <c r="T31" s="25"/>
      <c r="U31" s="25"/>
      <c r="V31" s="60"/>
      <c r="X31" s="9"/>
      <c r="Y31" s="23"/>
    </row>
    <row r="32" spans="1:25" ht="18" customHeight="1" x14ac:dyDescent="0.35">
      <c r="A32" s="1"/>
      <c r="B32" s="9"/>
      <c r="C32" s="9"/>
      <c r="D32" s="9"/>
      <c r="F32" s="297"/>
      <c r="G32" s="298"/>
      <c r="H32" s="298"/>
      <c r="I32" s="298"/>
      <c r="K32" s="59"/>
      <c r="L32" s="25"/>
      <c r="M32" s="60"/>
      <c r="N32" s="59"/>
      <c r="O32" s="25"/>
      <c r="P32" s="101"/>
      <c r="Q32" s="59"/>
      <c r="R32" s="25"/>
      <c r="S32" s="60"/>
      <c r="T32" s="25"/>
      <c r="U32" s="25"/>
      <c r="V32" s="60"/>
      <c r="X32" s="9"/>
      <c r="Y32" s="23"/>
    </row>
    <row r="33" spans="1:25" ht="18" customHeight="1" x14ac:dyDescent="0.35">
      <c r="A33" s="1"/>
      <c r="B33" s="9"/>
      <c r="C33" s="9"/>
      <c r="D33" s="9"/>
      <c r="F33" s="297"/>
      <c r="G33" s="298"/>
      <c r="H33" s="298"/>
      <c r="I33" s="298"/>
      <c r="K33" s="59"/>
      <c r="L33" s="25"/>
      <c r="M33" s="60"/>
      <c r="N33" s="59"/>
      <c r="O33" s="25"/>
      <c r="P33" s="101"/>
      <c r="Q33" s="59"/>
      <c r="R33" s="25"/>
      <c r="S33" s="60"/>
      <c r="T33" s="25"/>
      <c r="U33" s="25"/>
      <c r="V33" s="60"/>
      <c r="X33" s="9"/>
      <c r="Y33" s="23"/>
    </row>
    <row r="34" spans="1:25" ht="18" customHeight="1" x14ac:dyDescent="0.35">
      <c r="A34" s="1"/>
      <c r="B34" s="9"/>
      <c r="C34" s="9"/>
      <c r="D34" s="9"/>
      <c r="F34" s="297"/>
      <c r="G34" s="298"/>
      <c r="H34" s="298"/>
      <c r="I34" s="298"/>
      <c r="K34" s="59"/>
      <c r="L34" s="25"/>
      <c r="M34" s="60"/>
      <c r="N34" s="59"/>
      <c r="O34" s="25"/>
      <c r="P34" s="101"/>
      <c r="Q34" s="59"/>
      <c r="R34" s="25"/>
      <c r="S34" s="60"/>
      <c r="T34" s="25"/>
      <c r="U34" s="25"/>
      <c r="V34" s="60"/>
      <c r="X34" s="9"/>
      <c r="Y34" s="23"/>
    </row>
    <row r="35" spans="1:25" ht="18" customHeight="1" x14ac:dyDescent="0.35">
      <c r="A35" s="1"/>
      <c r="B35" s="9"/>
      <c r="C35" s="9"/>
      <c r="D35" s="9"/>
      <c r="F35" s="297"/>
      <c r="G35" s="298"/>
      <c r="H35" s="298"/>
      <c r="I35" s="298"/>
      <c r="K35" s="59"/>
      <c r="L35" s="25"/>
      <c r="M35" s="60"/>
      <c r="N35" s="59"/>
      <c r="O35" s="25"/>
      <c r="P35" s="101"/>
      <c r="Q35" s="59"/>
      <c r="R35" s="25"/>
      <c r="S35" s="60"/>
      <c r="T35" s="25"/>
      <c r="U35" s="25"/>
      <c r="V35" s="60"/>
      <c r="X35" s="9"/>
      <c r="Y35" s="23"/>
    </row>
    <row r="36" spans="1:25" ht="18" customHeight="1" x14ac:dyDescent="0.35">
      <c r="A36" s="1"/>
      <c r="B36" s="9"/>
      <c r="C36" s="9"/>
      <c r="D36" s="9"/>
      <c r="F36" s="297"/>
      <c r="G36" s="298"/>
      <c r="H36" s="298"/>
      <c r="I36" s="298"/>
      <c r="K36" s="59"/>
      <c r="L36" s="25"/>
      <c r="M36" s="60"/>
      <c r="N36" s="59"/>
      <c r="O36" s="25"/>
      <c r="P36" s="101"/>
      <c r="Q36" s="59"/>
      <c r="R36" s="25"/>
      <c r="S36" s="60"/>
      <c r="T36" s="25"/>
      <c r="U36" s="25"/>
      <c r="V36" s="60"/>
      <c r="X36" s="9"/>
      <c r="Y36" s="23"/>
    </row>
    <row r="37" spans="1:25" ht="18" customHeight="1" x14ac:dyDescent="0.35">
      <c r="A37" s="1"/>
      <c r="B37" s="9"/>
      <c r="C37" s="9"/>
      <c r="D37" s="9"/>
      <c r="F37" s="297"/>
      <c r="G37" s="298"/>
      <c r="H37" s="298"/>
      <c r="I37" s="298"/>
      <c r="K37" s="59"/>
      <c r="L37" s="25"/>
      <c r="M37" s="60"/>
      <c r="N37" s="59"/>
      <c r="O37" s="25"/>
      <c r="P37" s="101"/>
      <c r="Q37" s="59"/>
      <c r="R37" s="25"/>
      <c r="S37" s="60"/>
      <c r="T37" s="25"/>
      <c r="U37" s="25"/>
      <c r="V37" s="60"/>
      <c r="X37" s="9"/>
      <c r="Y37" s="23"/>
    </row>
    <row r="38" spans="1:25" ht="18" customHeight="1" x14ac:dyDescent="0.35">
      <c r="A38" s="1"/>
      <c r="B38" s="9"/>
      <c r="C38" s="9"/>
      <c r="D38" s="9"/>
      <c r="F38" s="297"/>
      <c r="G38" s="298"/>
      <c r="H38" s="298"/>
      <c r="I38" s="298"/>
      <c r="K38" s="59"/>
      <c r="L38" s="25"/>
      <c r="M38" s="60"/>
      <c r="N38" s="59"/>
      <c r="O38" s="25"/>
      <c r="P38" s="101"/>
      <c r="Q38" s="59"/>
      <c r="R38" s="25"/>
      <c r="S38" s="60"/>
      <c r="T38" s="25"/>
      <c r="U38" s="25"/>
      <c r="V38" s="60"/>
      <c r="X38" s="9"/>
      <c r="Y38" s="23"/>
    </row>
    <row r="39" spans="1:25" ht="18" customHeight="1" x14ac:dyDescent="0.35">
      <c r="A39" s="1"/>
      <c r="B39" s="9"/>
      <c r="C39" s="9"/>
      <c r="D39" s="9"/>
      <c r="F39" s="297"/>
      <c r="G39" s="298"/>
      <c r="H39" s="298"/>
      <c r="I39" s="298"/>
      <c r="K39" s="59"/>
      <c r="L39" s="25"/>
      <c r="M39" s="60"/>
      <c r="N39" s="59"/>
      <c r="O39" s="25"/>
      <c r="P39" s="101"/>
      <c r="Q39" s="59"/>
      <c r="R39" s="25"/>
      <c r="S39" s="60"/>
      <c r="T39" s="25"/>
      <c r="U39" s="25"/>
      <c r="V39" s="60"/>
      <c r="X39" s="9"/>
      <c r="Y39" s="23"/>
    </row>
    <row r="40" spans="1:25" ht="18" customHeight="1" x14ac:dyDescent="0.35">
      <c r="A40" s="1"/>
      <c r="B40" s="9"/>
      <c r="C40" s="9"/>
      <c r="D40" s="9"/>
      <c r="F40" s="297"/>
      <c r="G40" s="298"/>
      <c r="H40" s="298"/>
      <c r="I40" s="298"/>
      <c r="K40" s="59"/>
      <c r="L40" s="25"/>
      <c r="M40" s="60"/>
      <c r="N40" s="59"/>
      <c r="O40" s="25"/>
      <c r="P40" s="101"/>
      <c r="Q40" s="59"/>
      <c r="R40" s="25"/>
      <c r="S40" s="60"/>
      <c r="T40" s="25"/>
      <c r="U40" s="25"/>
      <c r="V40" s="60"/>
      <c r="X40" s="9"/>
      <c r="Y40" s="23"/>
    </row>
    <row r="41" spans="1:25" ht="18" customHeight="1" x14ac:dyDescent="0.35">
      <c r="A41" s="1"/>
      <c r="B41" s="9"/>
      <c r="C41" s="9"/>
      <c r="D41" s="9"/>
      <c r="F41" s="297"/>
      <c r="G41" s="298"/>
      <c r="H41" s="298"/>
      <c r="I41" s="298"/>
      <c r="K41" s="59"/>
      <c r="L41" s="25"/>
      <c r="M41" s="60"/>
      <c r="N41" s="59"/>
      <c r="O41" s="25"/>
      <c r="P41" s="101"/>
      <c r="Q41" s="59"/>
      <c r="R41" s="25"/>
      <c r="S41" s="60"/>
      <c r="T41" s="25"/>
      <c r="U41" s="25"/>
      <c r="V41" s="60"/>
      <c r="X41" s="9"/>
      <c r="Y41" s="23"/>
    </row>
    <row r="42" spans="1:25" ht="18" customHeight="1" x14ac:dyDescent="0.35">
      <c r="A42" s="1"/>
      <c r="B42" s="9"/>
      <c r="C42" s="9"/>
      <c r="D42" s="9"/>
      <c r="F42" s="297"/>
      <c r="G42" s="298"/>
      <c r="H42" s="298"/>
      <c r="I42" s="298"/>
      <c r="K42" s="59"/>
      <c r="L42" s="25"/>
      <c r="M42" s="60"/>
      <c r="N42" s="59"/>
      <c r="O42" s="25"/>
      <c r="P42" s="101"/>
      <c r="Q42" s="59"/>
      <c r="R42" s="25"/>
      <c r="S42" s="60"/>
      <c r="T42" s="25"/>
      <c r="U42" s="25"/>
      <c r="V42" s="60"/>
      <c r="X42" s="9"/>
      <c r="Y42" s="23"/>
    </row>
    <row r="43" spans="1:25" ht="18" customHeight="1" x14ac:dyDescent="0.35">
      <c r="A43" s="1"/>
      <c r="B43" s="9"/>
      <c r="C43" s="9"/>
      <c r="D43" s="9"/>
      <c r="F43" s="297"/>
      <c r="G43" s="298"/>
      <c r="H43" s="298"/>
      <c r="I43" s="298"/>
      <c r="K43" s="59"/>
      <c r="L43" s="25"/>
      <c r="M43" s="60"/>
      <c r="N43" s="59"/>
      <c r="O43" s="25"/>
      <c r="P43" s="101"/>
      <c r="Q43" s="59"/>
      <c r="R43" s="25"/>
      <c r="S43" s="60"/>
      <c r="T43" s="25"/>
      <c r="U43" s="25"/>
      <c r="V43" s="60"/>
      <c r="X43" s="9"/>
      <c r="Y43" s="23"/>
    </row>
    <row r="44" spans="1:25" ht="18" customHeight="1" x14ac:dyDescent="0.35">
      <c r="A44" s="1"/>
      <c r="B44" s="9"/>
      <c r="C44" s="9"/>
      <c r="D44" s="9"/>
      <c r="F44" s="297"/>
      <c r="G44" s="298"/>
      <c r="H44" s="298"/>
      <c r="I44" s="298"/>
      <c r="K44" s="59"/>
      <c r="L44" s="25"/>
      <c r="M44" s="60"/>
      <c r="N44" s="59"/>
      <c r="O44" s="25"/>
      <c r="P44" s="101"/>
      <c r="Q44" s="59"/>
      <c r="R44" s="25"/>
      <c r="S44" s="60"/>
      <c r="T44" s="25"/>
      <c r="U44" s="25"/>
      <c r="V44" s="60"/>
      <c r="X44" s="9"/>
      <c r="Y44" s="23"/>
    </row>
    <row r="45" spans="1:25" ht="18" customHeight="1" x14ac:dyDescent="0.35">
      <c r="A45" s="1"/>
      <c r="B45" s="9"/>
      <c r="C45" s="9"/>
      <c r="D45" s="9"/>
      <c r="F45" s="297"/>
      <c r="G45" s="298"/>
      <c r="H45" s="298"/>
      <c r="I45" s="298"/>
      <c r="K45" s="59"/>
      <c r="L45" s="25"/>
      <c r="M45" s="60"/>
      <c r="N45" s="59"/>
      <c r="O45" s="25"/>
      <c r="P45" s="101"/>
      <c r="Q45" s="59"/>
      <c r="R45" s="25"/>
      <c r="S45" s="60"/>
      <c r="T45" s="25"/>
      <c r="U45" s="25"/>
      <c r="V45" s="60"/>
      <c r="X45" s="9"/>
      <c r="Y45" s="23"/>
    </row>
    <row r="46" spans="1:25" ht="18" customHeight="1" x14ac:dyDescent="0.35">
      <c r="A46" s="1"/>
      <c r="B46" s="9"/>
      <c r="C46" s="9"/>
      <c r="D46" s="9"/>
      <c r="F46" s="297"/>
      <c r="G46" s="298"/>
      <c r="H46" s="298"/>
      <c r="I46" s="298"/>
      <c r="K46" s="59"/>
      <c r="L46" s="25"/>
      <c r="M46" s="60"/>
      <c r="N46" s="59"/>
      <c r="O46" s="25"/>
      <c r="P46" s="101"/>
      <c r="Q46" s="59"/>
      <c r="R46" s="25"/>
      <c r="S46" s="60"/>
      <c r="T46" s="25"/>
      <c r="U46" s="25"/>
      <c r="V46" s="60"/>
      <c r="X46" s="9"/>
      <c r="Y46" s="23"/>
    </row>
    <row r="47" spans="1:25" ht="18" customHeight="1" x14ac:dyDescent="0.35">
      <c r="A47" s="1"/>
      <c r="B47" s="9"/>
      <c r="C47" s="9"/>
      <c r="D47" s="9"/>
      <c r="F47" s="297"/>
      <c r="G47" s="298"/>
      <c r="H47" s="298"/>
      <c r="I47" s="298"/>
      <c r="K47" s="59"/>
      <c r="L47" s="25"/>
      <c r="M47" s="60"/>
      <c r="N47" s="59"/>
      <c r="O47" s="25"/>
      <c r="P47" s="101"/>
      <c r="Q47" s="59"/>
      <c r="R47" s="25"/>
      <c r="S47" s="60"/>
      <c r="T47" s="25"/>
      <c r="U47" s="25"/>
      <c r="V47" s="60"/>
      <c r="X47" s="9"/>
      <c r="Y47" s="23"/>
    </row>
    <row r="48" spans="1:25" ht="18" customHeight="1" x14ac:dyDescent="0.35">
      <c r="A48" s="1"/>
      <c r="B48" s="9"/>
      <c r="C48" s="9"/>
      <c r="D48" s="9"/>
      <c r="F48" s="297"/>
      <c r="G48" s="298"/>
      <c r="H48" s="298"/>
      <c r="I48" s="298"/>
      <c r="K48" s="59"/>
      <c r="L48" s="25"/>
      <c r="M48" s="60"/>
      <c r="N48" s="59"/>
      <c r="O48" s="25"/>
      <c r="P48" s="101"/>
      <c r="Q48" s="59"/>
      <c r="R48" s="25"/>
      <c r="S48" s="60"/>
      <c r="T48" s="25"/>
      <c r="U48" s="25"/>
      <c r="V48" s="60"/>
      <c r="X48" s="9"/>
      <c r="Y48" s="23"/>
    </row>
    <row r="49" spans="1:25" ht="18" customHeight="1" x14ac:dyDescent="0.35">
      <c r="A49" s="1"/>
      <c r="B49" s="9"/>
      <c r="C49" s="9"/>
      <c r="D49" s="9"/>
      <c r="F49" s="297"/>
      <c r="G49" s="298"/>
      <c r="H49" s="298"/>
      <c r="I49" s="298"/>
      <c r="K49" s="59"/>
      <c r="L49" s="25"/>
      <c r="M49" s="60"/>
      <c r="N49" s="59"/>
      <c r="O49" s="25"/>
      <c r="P49" s="60"/>
      <c r="Q49" s="59"/>
      <c r="R49" s="25"/>
      <c r="S49" s="60"/>
      <c r="T49" s="25"/>
      <c r="U49" s="25"/>
      <c r="V49" s="60"/>
      <c r="X49" s="9"/>
      <c r="Y49" s="23"/>
    </row>
    <row r="50" spans="1:25" ht="14.5" x14ac:dyDescent="0.35">
      <c r="S50" s="1"/>
      <c r="V50" s="1"/>
    </row>
    <row r="51" spans="1:25" ht="15" customHeight="1" x14ac:dyDescent="0.35"/>
  </sheetData>
  <mergeCells count="63">
    <mergeCell ref="F24:F49"/>
    <mergeCell ref="G24:I25"/>
    <mergeCell ref="M24:M26"/>
    <mergeCell ref="P24:P26"/>
    <mergeCell ref="S24:S26"/>
    <mergeCell ref="V24:V26"/>
    <mergeCell ref="G26:I26"/>
    <mergeCell ref="G27:I49"/>
    <mergeCell ref="Q20:S20"/>
    <mergeCell ref="T20:V20"/>
    <mergeCell ref="K21:M21"/>
    <mergeCell ref="N21:P21"/>
    <mergeCell ref="Q21:S21"/>
    <mergeCell ref="T21:V21"/>
    <mergeCell ref="T18:V19"/>
    <mergeCell ref="E19:I19"/>
    <mergeCell ref="D20:D21"/>
    <mergeCell ref="E20:I21"/>
    <mergeCell ref="K20:M20"/>
    <mergeCell ref="N20:P20"/>
    <mergeCell ref="D15:I15"/>
    <mergeCell ref="B18:C21"/>
    <mergeCell ref="K18:M19"/>
    <mergeCell ref="N18:P19"/>
    <mergeCell ref="Q18:S19"/>
    <mergeCell ref="Q17:S17"/>
    <mergeCell ref="T17:V17"/>
    <mergeCell ref="S12:T12"/>
    <mergeCell ref="U12:V12"/>
    <mergeCell ref="L13:M13"/>
    <mergeCell ref="P13:Q13"/>
    <mergeCell ref="T13:U13"/>
    <mergeCell ref="L14:M15"/>
    <mergeCell ref="N14:N15"/>
    <mergeCell ref="O14:O15"/>
    <mergeCell ref="P14:Q15"/>
    <mergeCell ref="Q12:R12"/>
    <mergeCell ref="R14:R15"/>
    <mergeCell ref="S14:S15"/>
    <mergeCell ref="T14:U15"/>
    <mergeCell ref="V14:V15"/>
    <mergeCell ref="K12:L12"/>
    <mergeCell ref="M12:N12"/>
    <mergeCell ref="O12:P12"/>
    <mergeCell ref="K17:M17"/>
    <mergeCell ref="N17:P17"/>
    <mergeCell ref="K14:K15"/>
    <mergeCell ref="B7:C7"/>
    <mergeCell ref="M7:O8"/>
    <mergeCell ref="Q7:S8"/>
    <mergeCell ref="G12:G13"/>
    <mergeCell ref="D2:I2"/>
    <mergeCell ref="D3:I4"/>
    <mergeCell ref="K3:S4"/>
    <mergeCell ref="D5:I5"/>
    <mergeCell ref="K5:R5"/>
    <mergeCell ref="B10:C10"/>
    <mergeCell ref="B12:C15"/>
    <mergeCell ref="D12:D14"/>
    <mergeCell ref="E12:E14"/>
    <mergeCell ref="F12:F13"/>
    <mergeCell ref="H12:H13"/>
    <mergeCell ref="I12:I13"/>
  </mergeCells>
  <conditionalFormatting sqref="D15:I15">
    <cfRule type="containsText" dxfId="1007" priority="2" operator="containsText" text="Finalizado">
      <formula>NOT(ISERROR(SEARCH("Finalizado",D15)))</formula>
    </cfRule>
    <cfRule type="containsText" dxfId="1006" priority="3" operator="containsText" text="Não Planificado">
      <formula>NOT(ISERROR(SEARCH("Não Planificado",D15)))</formula>
    </cfRule>
    <cfRule type="containsText" dxfId="1005" priority="4" operator="containsText" text="No Prazo">
      <formula>NOT(ISERROR(SEARCH("No Prazo",D15)))</formula>
    </cfRule>
    <cfRule type="containsText" dxfId="1004" priority="5" operator="containsText" text="Atrasado">
      <formula>NOT(ISERROR(SEARCH("Atrasado",D15)))</formula>
    </cfRule>
  </conditionalFormatting>
  <conditionalFormatting sqref="F7:F8">
    <cfRule type="iconSet" priority="9">
      <iconSet showValue="0">
        <cfvo type="percent" val="0"/>
        <cfvo type="num" val="2"/>
        <cfvo type="num" val="3"/>
      </iconSet>
    </cfRule>
  </conditionalFormatting>
  <conditionalFormatting sqref="F12 F14">
    <cfRule type="iconSet" priority="7">
      <iconSet showValue="0">
        <cfvo type="percent" val="0"/>
        <cfvo type="num" val="2"/>
        <cfvo type="num" val="3"/>
      </iconSet>
    </cfRule>
  </conditionalFormatting>
  <conditionalFormatting sqref="G7:I8">
    <cfRule type="iconSet" priority="8">
      <iconSet showValue="0">
        <cfvo type="percent" val="0"/>
        <cfvo type="num" val="2"/>
        <cfvo type="num" val="3"/>
      </iconSet>
    </cfRule>
  </conditionalFormatting>
  <conditionalFormatting sqref="G12:I12 G14:I14">
    <cfRule type="iconSet" priority="6">
      <iconSet showValue="0">
        <cfvo type="percent" val="0"/>
        <cfvo type="num" val="2"/>
        <cfvo type="num" val="3"/>
      </iconSet>
    </cfRule>
  </conditionalFormatting>
  <conditionalFormatting sqref="K24:L24 N24:O24 Q24:R24 T24:U24">
    <cfRule type="iconSet" priority="15">
      <iconSet showValue="0">
        <cfvo type="percent" val="0"/>
        <cfvo type="num" val="2"/>
        <cfvo type="num" val="3"/>
      </iconSet>
    </cfRule>
  </conditionalFormatting>
  <conditionalFormatting sqref="K25:L25">
    <cfRule type="containsText" dxfId="1003" priority="29" operator="containsText" text="PENDIENTE">
      <formula>NOT(ISERROR(SEARCH("PENDIENTE",K25)))</formula>
    </cfRule>
    <cfRule type="containsText" dxfId="1002" priority="30" operator="containsText" text="NO VALIDADO">
      <formula>NOT(ISERROR(SEARCH("NO VALIDADO",K25)))</formula>
    </cfRule>
    <cfRule type="containsText" dxfId="1001" priority="31" operator="containsText" text="VALIDADO">
      <formula>NOT(ISERROR(SEARCH("VALIDADO",K25)))</formula>
    </cfRule>
  </conditionalFormatting>
  <conditionalFormatting sqref="N25:O25">
    <cfRule type="containsText" dxfId="1000" priority="22" operator="containsText" text="PENDIENTE">
      <formula>NOT(ISERROR(SEARCH("PENDIENTE",N25)))</formula>
    </cfRule>
    <cfRule type="containsText" dxfId="999" priority="23" operator="containsText" text="NO VALIDADO">
      <formula>NOT(ISERROR(SEARCH("NO VALIDADO",N25)))</formula>
    </cfRule>
    <cfRule type="containsText" dxfId="998" priority="24" operator="containsText" text="VALIDADO">
      <formula>NOT(ISERROR(SEARCH("VALIDADO",N25)))</formula>
    </cfRule>
  </conditionalFormatting>
  <conditionalFormatting sqref="Q25:R25">
    <cfRule type="containsText" dxfId="997" priority="19" operator="containsText" text="PENDIENTE">
      <formula>NOT(ISERROR(SEARCH("PENDIENTE",Q25)))</formula>
    </cfRule>
    <cfRule type="containsText" dxfId="996" priority="20" operator="containsText" text="NO VALIDADO">
      <formula>NOT(ISERROR(SEARCH("NO VALIDADO",Q25)))</formula>
    </cfRule>
    <cfRule type="containsText" dxfId="995" priority="21" operator="containsText" text="VALIDADO">
      <formula>NOT(ISERROR(SEARCH("VALIDADO",Q25)))</formula>
    </cfRule>
  </conditionalFormatting>
  <conditionalFormatting sqref="T25:U25">
    <cfRule type="containsText" dxfId="994" priority="16" operator="containsText" text="PENDIENTE">
      <formula>NOT(ISERROR(SEARCH("PENDIENTE",T25)))</formula>
    </cfRule>
    <cfRule type="containsText" dxfId="993" priority="17" operator="containsText" text="NO VALIDADO">
      <formula>NOT(ISERROR(SEARCH("NO VALIDADO",T25)))</formula>
    </cfRule>
    <cfRule type="containsText" dxfId="992" priority="18" operator="containsText" text="VALIDADO">
      <formula>NOT(ISERROR(SEARCH("VALIDADO",T25)))</formula>
    </cfRule>
  </conditionalFormatting>
  <dataValidations count="6">
    <dataValidation type="list" allowBlank="1" showInputMessage="1" showErrorMessage="1" sqref="K14:K15 O14:O15 S14:S15" xr:uid="{BDE30391-4E32-4BA6-A5F3-EB0316EC1923}">
      <formula1>"No Iniciado, En Progreso,Finalizado"</formula1>
    </dataValidation>
    <dataValidation type="list" allowBlank="1" showInputMessage="1" showErrorMessage="1" sqref="AB14:AB15" xr:uid="{AA77C0AE-C977-4C23-B87A-C67EB06D6A8E}">
      <formula1>"No Cumple, Parcial, Cumple, Más que Cumple, Mejor Práctica"</formula1>
    </dataValidation>
    <dataValidation type="list" allowBlank="1" showInputMessage="1" showErrorMessage="1" sqref="Q10 S10" xr:uid="{A812C534-43B4-40AE-ABDB-F94D01EE8A89}">
      <formula1>" Junho,Julho,Agosto,Setembro,Outubro"</formula1>
    </dataValidation>
    <dataValidation type="list" allowBlank="1" showInputMessage="1" showErrorMessage="1" sqref="M12:N12 Q12:R12 U12:V12" xr:uid="{E980084C-11C6-4CB9-AD04-41E645F7C208}">
      <formula1>"Maio,Junho,Julho,Agosto,Setembro,Outubro"</formula1>
    </dataValidation>
    <dataValidation type="list" allowBlank="1" showInputMessage="1" showErrorMessage="1" sqref="O10" xr:uid="{EF588C1F-5C5C-410C-92E4-463EB41E290D}">
      <formula1>"Alta,Baixa,Não Planificado"</formula1>
    </dataValidation>
    <dataValidation type="list" allowBlank="1" showInputMessage="1" showErrorMessage="1" sqref="D10 R14:R15 N14:N15 V14:V15" xr:uid="{AFBABB53-C633-47F4-9C6D-D9F293B9B3F3}">
      <formula1>"Não Cumpre, Parcial, Cumpre, Mais que Cumpre, Melhor Prática"</formula1>
    </dataValidation>
  </dataValidations>
  <pageMargins left="0.511811024" right="0.511811024" top="0.78740157499999996" bottom="0.78740157499999996" header="0.31496062000000002" footer="0.31496062000000002"/>
  <pageSetup paperSize="9" orientation="portrait" r:id="rId1"/>
  <drawing r:id="rId2"/>
  <extLst>
    <ext xmlns:x14="http://schemas.microsoft.com/office/spreadsheetml/2009/9/main" uri="{78C0D931-6437-407d-A8EE-F0AAD7539E65}">
      <x14:conditionalFormattings>
        <x14:conditionalFormatting xmlns:xm="http://schemas.microsoft.com/office/excel/2006/main">
          <x14:cfRule type="iconSet" priority="1" id="{142B181F-C0CC-4464-BF40-09E7F777E5AB}">
            <x14:iconSet iconSet="3Stars" showValue="0">
              <x14:cfvo type="percent">
                <xm:f>0</xm:f>
              </x14:cfvo>
              <x14:cfvo type="num">
                <xm:f>2</xm:f>
              </x14:cfvo>
              <x14:cfvo type="num">
                <xm:f>3</xm:f>
              </x14:cfvo>
            </x14:iconSet>
          </x14:cfRule>
          <xm:sqref>M10</xm:sqref>
        </x14:conditionalFormatting>
      </x14:conditionalFormattings>
    </ext>
  </extLst>
</worksheet>
</file>

<file path=xl/worksheets/sheet1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47E4CDB-336B-4945-8ABB-4D7E9916DD79}">
  <dimension ref="A1:AB51"/>
  <sheetViews>
    <sheetView showGridLines="0" zoomScale="70" zoomScaleNormal="40" workbookViewId="0">
      <pane xSplit="3" ySplit="4" topLeftCell="H16" activePane="bottomRight" state="frozen"/>
      <selection activeCell="O2" sqref="O2"/>
      <selection pane="topRight" activeCell="O2" sqref="O2"/>
      <selection pane="bottomLeft" activeCell="O2" sqref="O2"/>
      <selection pane="bottomRight" activeCell="O2" sqref="O2"/>
    </sheetView>
  </sheetViews>
  <sheetFormatPr defaultColWidth="0" defaultRowHeight="15" customHeight="1" zeroHeight="1" outlineLevelRow="2" outlineLevelCol="1" x14ac:dyDescent="0.35"/>
  <cols>
    <col min="1" max="1" width="1.26953125" customWidth="1"/>
    <col min="2" max="2" width="4.7265625" customWidth="1"/>
    <col min="3" max="3" width="20.1796875" customWidth="1"/>
    <col min="4" max="4" width="17.453125" customWidth="1" outlineLevel="1"/>
    <col min="5" max="5" width="10" customWidth="1" outlineLevel="1"/>
    <col min="6" max="8" width="6.1796875" customWidth="1" outlineLevel="1"/>
    <col min="9" max="9" width="6.26953125" customWidth="1" outlineLevel="1"/>
    <col min="10" max="10" width="2.1796875" customWidth="1"/>
    <col min="11" max="23" width="23" customWidth="1"/>
    <col min="24" max="24" width="17" hidden="1" customWidth="1"/>
    <col min="25" max="25" width="16.453125" hidden="1" customWidth="1"/>
    <col min="26" max="26" width="10.54296875" hidden="1" customWidth="1"/>
    <col min="27" max="27" width="16.81640625" hidden="1" customWidth="1"/>
    <col min="28" max="28" width="14.54296875" hidden="1" customWidth="1"/>
  </cols>
  <sheetData>
    <row r="1" spans="1:28" ht="11.25" customHeight="1" x14ac:dyDescent="0.35">
      <c r="A1" s="13"/>
      <c r="B1" s="13"/>
      <c r="C1" s="13"/>
      <c r="D1" s="13"/>
      <c r="E1" s="13"/>
      <c r="F1" s="13"/>
      <c r="G1" s="13"/>
      <c r="H1" s="13"/>
      <c r="I1" s="13"/>
      <c r="J1" s="13"/>
      <c r="K1" s="13"/>
      <c r="L1" s="13"/>
      <c r="M1" s="13"/>
      <c r="N1" s="13"/>
      <c r="O1" s="13"/>
      <c r="P1" s="13"/>
      <c r="Q1" s="13"/>
      <c r="R1" s="13"/>
      <c r="S1" s="13"/>
      <c r="T1" s="13"/>
      <c r="U1" s="13"/>
      <c r="V1" s="13"/>
      <c r="W1" s="13"/>
      <c r="X1" s="13"/>
      <c r="Y1" s="19"/>
      <c r="Z1" s="19"/>
      <c r="AA1" s="19"/>
    </row>
    <row r="2" spans="1:28" ht="43.5" customHeight="1" x14ac:dyDescent="0.5">
      <c r="A2" s="1"/>
      <c r="C2" s="11"/>
      <c r="D2" s="279" t="s">
        <v>0</v>
      </c>
      <c r="E2" s="279"/>
      <c r="F2" s="279"/>
      <c r="G2" s="279"/>
      <c r="H2" s="279"/>
      <c r="I2" s="279"/>
      <c r="J2" s="62"/>
      <c r="K2" s="62"/>
      <c r="L2" s="62"/>
      <c r="M2" s="62"/>
      <c r="N2" s="62"/>
      <c r="O2" s="62"/>
      <c r="P2" s="62"/>
      <c r="Q2" s="62"/>
      <c r="R2" s="62"/>
      <c r="S2" s="62"/>
      <c r="T2" s="62"/>
      <c r="U2" s="62"/>
      <c r="V2" s="62"/>
      <c r="W2" s="11"/>
      <c r="X2" s="11"/>
      <c r="Y2" s="20"/>
      <c r="Z2" s="20"/>
      <c r="AA2" s="20"/>
    </row>
    <row r="3" spans="1:28" ht="19.5" customHeight="1" x14ac:dyDescent="0.35">
      <c r="A3" s="1"/>
      <c r="C3" s="10"/>
      <c r="D3" s="280" t="s">
        <v>1</v>
      </c>
      <c r="E3" s="280"/>
      <c r="F3" s="280"/>
      <c r="G3" s="280"/>
      <c r="H3" s="280"/>
      <c r="I3" s="280"/>
      <c r="J3" s="63"/>
      <c r="K3" s="308" t="s">
        <v>330</v>
      </c>
      <c r="L3" s="308"/>
      <c r="M3" s="308"/>
      <c r="N3" s="308"/>
      <c r="O3" s="308"/>
      <c r="P3" s="308"/>
      <c r="Q3" s="308"/>
      <c r="R3" s="308"/>
      <c r="S3" s="308"/>
      <c r="T3" s="63"/>
      <c r="U3" s="63"/>
      <c r="V3" s="63"/>
      <c r="W3" s="10"/>
      <c r="X3" s="10"/>
      <c r="Y3" s="12"/>
      <c r="Z3" s="12"/>
      <c r="AA3" s="12"/>
    </row>
    <row r="4" spans="1:28" ht="35.25" customHeight="1" x14ac:dyDescent="0.35">
      <c r="A4" s="1"/>
      <c r="B4" s="1"/>
      <c r="C4" s="10"/>
      <c r="D4" s="281"/>
      <c r="E4" s="281"/>
      <c r="F4" s="281"/>
      <c r="G4" s="281"/>
      <c r="H4" s="281"/>
      <c r="I4" s="281"/>
      <c r="J4" s="61"/>
      <c r="K4" s="309"/>
      <c r="L4" s="309"/>
      <c r="M4" s="309"/>
      <c r="N4" s="309"/>
      <c r="O4" s="309"/>
      <c r="P4" s="309"/>
      <c r="Q4" s="309"/>
      <c r="R4" s="309"/>
      <c r="S4" s="309"/>
      <c r="T4" s="61"/>
      <c r="U4" s="61"/>
      <c r="V4" s="61"/>
      <c r="W4" s="61"/>
      <c r="X4" s="14"/>
      <c r="Y4" s="21"/>
      <c r="Z4" s="22"/>
      <c r="AA4" s="22"/>
    </row>
    <row r="5" spans="1:28" ht="32.5" x14ac:dyDescent="0.6">
      <c r="A5" s="1"/>
      <c r="B5" s="15"/>
      <c r="C5" s="13"/>
      <c r="D5" s="284" t="s">
        <v>294</v>
      </c>
      <c r="E5" s="284"/>
      <c r="F5" s="284"/>
      <c r="G5" s="284"/>
      <c r="H5" s="284"/>
      <c r="I5" s="284"/>
      <c r="J5" s="26"/>
      <c r="K5" s="284" t="s">
        <v>295</v>
      </c>
      <c r="L5" s="284"/>
      <c r="M5" s="284"/>
      <c r="N5" s="284"/>
      <c r="O5" s="284"/>
      <c r="P5" s="284"/>
      <c r="Q5" s="284"/>
      <c r="R5" s="284"/>
      <c r="S5" s="27"/>
      <c r="T5" s="25"/>
      <c r="U5" s="25"/>
      <c r="V5" s="25"/>
      <c r="W5" s="9"/>
      <c r="X5" s="9"/>
      <c r="Y5" s="23"/>
    </row>
    <row r="6" spans="1:28" ht="33" customHeight="1" x14ac:dyDescent="0.8">
      <c r="A6" s="1"/>
      <c r="B6" s="15"/>
      <c r="C6" s="15"/>
      <c r="D6" s="28" t="s">
        <v>296</v>
      </c>
      <c r="E6" s="28" t="s">
        <v>16</v>
      </c>
      <c r="F6" s="28" t="s">
        <v>19</v>
      </c>
      <c r="G6" s="28" t="s">
        <v>20</v>
      </c>
      <c r="H6" s="28" t="s">
        <v>21</v>
      </c>
      <c r="I6" s="28" t="s">
        <v>22</v>
      </c>
      <c r="J6" s="29"/>
      <c r="K6" s="44" t="s">
        <v>221</v>
      </c>
      <c r="L6" s="66"/>
      <c r="M6" s="30"/>
      <c r="N6" s="30"/>
      <c r="O6" s="30"/>
      <c r="P6" s="30"/>
      <c r="Q6" s="30"/>
      <c r="R6" s="31"/>
      <c r="S6" s="31"/>
      <c r="T6" s="25"/>
      <c r="U6" s="25"/>
      <c r="V6" s="25"/>
      <c r="W6" s="9"/>
      <c r="X6" s="9"/>
      <c r="Y6" s="23"/>
    </row>
    <row r="7" spans="1:28" ht="78" customHeight="1" outlineLevel="1" x14ac:dyDescent="0.35">
      <c r="A7" s="1"/>
      <c r="B7" s="267" t="s">
        <v>222</v>
      </c>
      <c r="C7" s="267"/>
      <c r="D7" s="67" t="str">
        <f>IF(F7="","",IF(AND(I7=3,H7=3,G7=3,F7=3),"Melhor Prática",
IF(AND(H7=3,G7=3,F7=3),"Mais que Cumpre",
IF(AND(G7=3,F7=3),"Cumpre",
IF(F7=3,"Parcial","Não cumpre")))))</f>
        <v>Não cumpre</v>
      </c>
      <c r="E7" s="47">
        <f>IF($D7="Não cumpre",0,IF($D7="Parcial",$E$18*0.4,IF($D7="Cumpre",$E$18*0.7,IF($D7="Mais que Cumpre",$E$18*0.85,IF($D7="Melhor Prática",$E$18,0)))))</f>
        <v>0</v>
      </c>
      <c r="F7" s="48">
        <f>IF($K$24&lt;&gt;"",IF($K$24=3,3,IF($K$24=2,2,1)),"")</f>
        <v>2</v>
      </c>
      <c r="G7" s="48">
        <f>IF($N$24&lt;&gt;"",IF($N$24=3,3,IF($N$24=2,2,1)),"")</f>
        <v>2</v>
      </c>
      <c r="H7" s="48">
        <f>IF($Q$24&lt;&gt;"",IF($Q$24=3,3,IF($Q$24=2,2,1)),"")</f>
        <v>2</v>
      </c>
      <c r="I7" s="48">
        <f>IF($T$24&lt;&gt;"",IF($T$24=3,3,IF($T$24=2,2,1)),"")</f>
        <v>2</v>
      </c>
      <c r="J7" s="32"/>
      <c r="K7" s="49" t="s">
        <v>298</v>
      </c>
      <c r="L7" s="46" t="s">
        <v>224</v>
      </c>
      <c r="M7" s="271"/>
      <c r="N7" s="271"/>
      <c r="O7" s="271"/>
      <c r="P7" s="46" t="s">
        <v>226</v>
      </c>
      <c r="Q7" s="271"/>
      <c r="R7" s="271"/>
      <c r="S7" s="271"/>
      <c r="U7" s="25"/>
      <c r="V7" s="25"/>
      <c r="W7" s="9"/>
      <c r="X7" s="9"/>
      <c r="Y7" s="23"/>
    </row>
    <row r="8" spans="1:28" ht="14.25" customHeight="1" outlineLevel="1" x14ac:dyDescent="0.35">
      <c r="A8" s="1"/>
      <c r="B8" s="64"/>
      <c r="C8" s="64"/>
      <c r="D8" s="67"/>
      <c r="E8" s="47"/>
      <c r="F8" s="48"/>
      <c r="G8" s="48"/>
      <c r="H8" s="48"/>
      <c r="I8" s="48"/>
      <c r="J8" s="32"/>
      <c r="K8" s="49"/>
      <c r="L8" s="46"/>
      <c r="M8" s="271"/>
      <c r="N8" s="271"/>
      <c r="O8" s="271"/>
      <c r="P8" s="46"/>
      <c r="Q8" s="271"/>
      <c r="R8" s="271"/>
      <c r="S8" s="271"/>
      <c r="U8" s="25"/>
      <c r="V8" s="25"/>
      <c r="W8" s="9"/>
      <c r="X8" s="9"/>
      <c r="Y8" s="23"/>
    </row>
    <row r="9" spans="1:28" ht="9.75" customHeight="1" x14ac:dyDescent="0.45">
      <c r="A9" s="1"/>
      <c r="B9" s="1"/>
      <c r="C9" s="1"/>
      <c r="D9" s="34"/>
      <c r="E9" s="35"/>
      <c r="F9" s="35"/>
      <c r="G9" s="35"/>
      <c r="H9" s="35"/>
      <c r="I9" s="35"/>
      <c r="J9" s="35"/>
      <c r="K9" s="35"/>
      <c r="L9" s="35"/>
      <c r="M9" s="35"/>
      <c r="N9" s="35"/>
      <c r="O9" s="35"/>
      <c r="P9" s="35"/>
      <c r="Q9" s="92" t="str">
        <f>IF(Q10="Junio",6,IF(Q10="Julio",7,IF(Q10="Agosto",8,IF(Q10="Septiembre",9,IF(Q10="Octubre",10,"")))))</f>
        <v/>
      </c>
      <c r="R9" s="35"/>
      <c r="S9" s="92" t="str">
        <f>IF(S10="Junio",6,IF(S10="Julio",7,IF(S10="Agosto",8,IF(S10="Septiembre",9,IF(S10="Octubre",10,"")))))</f>
        <v/>
      </c>
      <c r="T9" s="33"/>
      <c r="U9" s="33"/>
      <c r="V9" s="33"/>
      <c r="W9" s="1"/>
      <c r="X9" s="1"/>
    </row>
    <row r="10" spans="1:28" ht="59.25" customHeight="1" outlineLevel="1" x14ac:dyDescent="0.35">
      <c r="A10" s="1"/>
      <c r="B10" s="273" t="s">
        <v>299</v>
      </c>
      <c r="C10" s="273"/>
      <c r="D10" s="110" t="s">
        <v>249</v>
      </c>
      <c r="E10" s="51">
        <f>IF($D10="Não cumpre",0,IF($D10="Parcial",$E$18*0.4,IF($D10="Cumpre",$E$18*0.7,IF($D10="Mais que Cumpre",$E$18*0.85,IF($D10="Melhor Prática",$E$18,0)))))</f>
        <v>0.01</v>
      </c>
      <c r="F10" s="52" t="str">
        <f>IF(K20="D","D","-")</f>
        <v>-</v>
      </c>
      <c r="G10" s="52" t="str">
        <f>IF(N20="D","D","-")</f>
        <v>-</v>
      </c>
      <c r="H10" s="52" t="str">
        <f>IF(Q20="D","D","-")</f>
        <v>-</v>
      </c>
      <c r="I10" s="52" t="str">
        <f>IF(T20="D","D","-")</f>
        <v>D</v>
      </c>
      <c r="J10" s="32"/>
      <c r="K10" s="65" t="s">
        <v>300</v>
      </c>
      <c r="L10" s="50" t="s">
        <v>230</v>
      </c>
      <c r="M10" s="74">
        <v>2</v>
      </c>
      <c r="N10" s="50" t="s">
        <v>231</v>
      </c>
      <c r="O10" s="53" t="s">
        <v>232</v>
      </c>
      <c r="P10" s="50" t="s">
        <v>233</v>
      </c>
      <c r="Q10" s="91" t="s">
        <v>301</v>
      </c>
      <c r="R10" s="50" t="s">
        <v>235</v>
      </c>
      <c r="S10" s="91" t="s">
        <v>331</v>
      </c>
      <c r="T10" s="50" t="s">
        <v>237</v>
      </c>
      <c r="U10" s="53" t="s">
        <v>302</v>
      </c>
      <c r="V10" s="25"/>
      <c r="W10" s="9"/>
      <c r="X10" s="9"/>
      <c r="Y10" s="23"/>
    </row>
    <row r="11" spans="1:28" ht="20.5" x14ac:dyDescent="0.4">
      <c r="A11" s="1"/>
      <c r="B11" s="17"/>
      <c r="C11" s="17"/>
      <c r="D11" s="36"/>
      <c r="E11" s="31"/>
      <c r="F11" s="37"/>
      <c r="G11" s="37"/>
      <c r="H11" s="37"/>
      <c r="I11" s="37"/>
      <c r="J11" s="31"/>
      <c r="K11" s="25"/>
      <c r="L11" s="25"/>
      <c r="M11" s="25"/>
      <c r="N11" s="25"/>
      <c r="O11" s="25"/>
      <c r="P11" s="25"/>
      <c r="Q11" s="25"/>
      <c r="R11" s="25"/>
      <c r="S11" s="25"/>
      <c r="T11" s="25"/>
      <c r="U11" s="25"/>
      <c r="V11" s="25"/>
      <c r="W11" s="9"/>
      <c r="X11" s="9"/>
      <c r="Y11" s="23"/>
    </row>
    <row r="12" spans="1:28" ht="18" customHeight="1" outlineLevel="1" x14ac:dyDescent="0.35">
      <c r="A12" s="1"/>
      <c r="B12" s="274" t="s">
        <v>239</v>
      </c>
      <c r="C12" s="274"/>
      <c r="D12" s="276" t="str">
        <f>IF(F12="","",IF(AND(I12=3,H12=3,G12=3,F12=3),"Melhor Prática",
IF(AND(H12=3,G12=3,F12=3),"Mais que Cumpre",
IF(AND(G12=3,F12=3),"Cumpre",
IF(F12=3,"Parcial","Não cumpre")))))</f>
        <v>Parcial</v>
      </c>
      <c r="E12" s="277">
        <f>IF($D12="Não cumpre",0,IF($D12="Parcial",$E$18*0.4,IF($D12="Cumpre",$E$18*0.7,IF($D12="Mais que Cumpre",$E$18*0.85,IF($D12="Melhor Prática",$E$18,0)))))</f>
        <v>4.0000000000000001E-3</v>
      </c>
      <c r="F12" s="272">
        <f>IF($L$24&lt;&gt;"",IF($L$24=3,3,IF($L$24=2,2,1)),"")</f>
        <v>3</v>
      </c>
      <c r="G12" s="272">
        <f>IF($O$24&lt;&gt;"",IF($O$24=3,3,IF($O$24=2,2,1)),"")</f>
        <v>2</v>
      </c>
      <c r="H12" s="272">
        <f>IF($R$24&lt;&gt;"",IF($R$24=3,3,IF($R$24=2,2,1)),"")</f>
        <v>3</v>
      </c>
      <c r="I12" s="272" t="str">
        <f>IF($U$24&lt;&gt;"",IF($U$24=3,3,IF($U$24=2,2,1)),"")</f>
        <v/>
      </c>
      <c r="J12" s="32"/>
      <c r="K12" s="305" t="s">
        <v>240</v>
      </c>
      <c r="L12" s="278"/>
      <c r="M12" s="285" t="s">
        <v>241</v>
      </c>
      <c r="N12" s="286"/>
      <c r="O12" s="305" t="s">
        <v>240</v>
      </c>
      <c r="P12" s="278"/>
      <c r="Q12" s="285"/>
      <c r="R12" s="286"/>
      <c r="S12" s="278" t="s">
        <v>240</v>
      </c>
      <c r="T12" s="278"/>
      <c r="U12" s="285" t="s">
        <v>303</v>
      </c>
      <c r="V12" s="286"/>
      <c r="W12" s="9"/>
      <c r="X12" s="9"/>
      <c r="Y12" s="23"/>
      <c r="Z12" s="2"/>
      <c r="AA12" s="2"/>
      <c r="AB12" s="2"/>
    </row>
    <row r="13" spans="1:28" ht="35.25" customHeight="1" outlineLevel="1" x14ac:dyDescent="0.35">
      <c r="A13" s="1"/>
      <c r="B13" s="275"/>
      <c r="C13" s="275"/>
      <c r="D13" s="276" t="str">
        <f t="shared" ref="D13:D14" si="0">IF(F13="","",IF(AND(I13=3,H13=3,G13=3,F13=3),"MEJOR PRÁCTICA",
IF(AND(H13=3,G13=3,F13=3),"MÁS QUE CUMPLE",
IF(AND(G13=3,F13=3),"CUMPLE",
IF(F13=3,"PARCIAL","NO CUMPLE")))))</f>
        <v/>
      </c>
      <c r="E13" s="277">
        <f>IF($D13="No Cumple",0,IF($D13="Parcial",$E$18*0.4,IF($D13="Cumple",$E$18*0.7,IF($D13="Más que Cumple",$E$18*0.85,IF($D13="Mejor Práctica",$E$18,0)))))</f>
        <v>0</v>
      </c>
      <c r="F13" s="272"/>
      <c r="G13" s="272"/>
      <c r="H13" s="272"/>
      <c r="I13" s="272"/>
      <c r="J13" s="32"/>
      <c r="K13" s="168" t="s">
        <v>33</v>
      </c>
      <c r="L13" s="287" t="s">
        <v>242</v>
      </c>
      <c r="M13" s="287"/>
      <c r="N13" s="169" t="s">
        <v>243</v>
      </c>
      <c r="O13" s="168" t="s">
        <v>33</v>
      </c>
      <c r="P13" s="287" t="s">
        <v>242</v>
      </c>
      <c r="Q13" s="287"/>
      <c r="R13" s="169" t="s">
        <v>243</v>
      </c>
      <c r="S13" s="100" t="s">
        <v>33</v>
      </c>
      <c r="T13" s="287" t="s">
        <v>242</v>
      </c>
      <c r="U13" s="287"/>
      <c r="V13" s="100" t="s">
        <v>304</v>
      </c>
      <c r="W13" s="1"/>
      <c r="X13" s="1"/>
      <c r="Z13" s="3"/>
      <c r="AA13" s="4"/>
      <c r="AB13" s="5"/>
    </row>
    <row r="14" spans="1:28" ht="18.75" customHeight="1" outlineLevel="1" x14ac:dyDescent="0.35">
      <c r="A14" s="1"/>
      <c r="B14" s="275"/>
      <c r="C14" s="275"/>
      <c r="D14" s="276" t="str">
        <f t="shared" si="0"/>
        <v/>
      </c>
      <c r="E14" s="277">
        <f>IF($D14="No Cumple",0,IF($D14="Parcial",$E$18*0.4,IF($D14="Cumple",$E$18*0.7,IF($D14="Más que Cumple",$E$18*0.85,IF($D14="Mejor Práctica",$E$18,0)))))</f>
        <v>0</v>
      </c>
      <c r="F14" s="38"/>
      <c r="G14" s="38"/>
      <c r="H14" s="38"/>
      <c r="I14" s="38"/>
      <c r="J14" s="32"/>
      <c r="K14" s="270"/>
      <c r="L14" s="292"/>
      <c r="M14" s="292"/>
      <c r="N14" s="269"/>
      <c r="O14" s="270"/>
      <c r="P14" s="292"/>
      <c r="Q14" s="292"/>
      <c r="R14" s="269"/>
      <c r="S14" s="268"/>
      <c r="T14" s="292"/>
      <c r="U14" s="292"/>
      <c r="V14" s="269"/>
      <c r="W14" s="1"/>
      <c r="X14" s="1"/>
      <c r="Z14" s="6"/>
      <c r="AA14" s="7"/>
      <c r="AB14" s="8"/>
    </row>
    <row r="15" spans="1:28" ht="21" customHeight="1" outlineLevel="1" x14ac:dyDescent="0.35">
      <c r="A15" s="1"/>
      <c r="B15" s="275"/>
      <c r="C15" s="275"/>
      <c r="D15" s="288" t="str">
        <f>IF(S10&lt;&gt;"",IF(OR(S14="finalizado",O14="finalizado",K14="finalizado"),"Finalizado",
IF(OR(AND(S10=U12,S14&lt;&gt;"finalizado"),AND(S10=Q12,O14&lt;&gt;"finalizado"),AND(S10=M12,K14&lt;&gt;"finalizado")),"Atrasado","No Prazo")),"Não Planificado")</f>
        <v>No Prazo</v>
      </c>
      <c r="E15" s="288"/>
      <c r="F15" s="288"/>
      <c r="G15" s="288"/>
      <c r="H15" s="288"/>
      <c r="I15" s="288"/>
      <c r="J15" s="26"/>
      <c r="K15" s="270"/>
      <c r="L15" s="292"/>
      <c r="M15" s="292"/>
      <c r="N15" s="269"/>
      <c r="O15" s="270"/>
      <c r="P15" s="292"/>
      <c r="Q15" s="292"/>
      <c r="R15" s="269"/>
      <c r="S15" s="268"/>
      <c r="T15" s="292"/>
      <c r="U15" s="292"/>
      <c r="V15" s="269"/>
      <c r="W15" s="1"/>
      <c r="X15" s="1"/>
      <c r="Z15" s="6"/>
      <c r="AA15" s="7"/>
      <c r="AB15" s="7"/>
    </row>
    <row r="16" spans="1:28" ht="21" customHeight="1" x14ac:dyDescent="0.4">
      <c r="A16" s="1"/>
      <c r="B16" s="17"/>
      <c r="C16" s="17"/>
      <c r="D16" s="9"/>
      <c r="E16" s="86" t="str">
        <f>IF(COUNTA(F16:I16)=0,"NBC","BC")</f>
        <v>NBC</v>
      </c>
      <c r="F16" s="86"/>
      <c r="G16" s="86"/>
      <c r="H16" s="86"/>
      <c r="I16" s="9"/>
      <c r="J16" s="16"/>
      <c r="K16" s="9"/>
      <c r="L16" s="9"/>
      <c r="M16" s="9"/>
      <c r="N16" s="9"/>
      <c r="O16" s="9"/>
      <c r="P16" s="9"/>
      <c r="Q16" s="9"/>
      <c r="R16" s="9"/>
      <c r="S16" s="9"/>
      <c r="T16" s="9"/>
      <c r="U16" s="9"/>
      <c r="V16" s="9"/>
      <c r="W16" s="9"/>
      <c r="X16" s="9"/>
      <c r="Y16" s="23"/>
    </row>
    <row r="17" spans="1:25" ht="21" customHeight="1" x14ac:dyDescent="0.4">
      <c r="A17" s="1"/>
      <c r="B17" s="17"/>
      <c r="C17" s="17"/>
      <c r="D17" s="9"/>
      <c r="E17" s="9"/>
      <c r="F17" s="9"/>
      <c r="G17" s="9"/>
      <c r="H17" s="9"/>
      <c r="I17" s="9"/>
      <c r="J17" s="16"/>
      <c r="K17" s="290" t="s">
        <v>246</v>
      </c>
      <c r="L17" s="291"/>
      <c r="M17" s="296"/>
      <c r="N17" s="290" t="s">
        <v>247</v>
      </c>
      <c r="O17" s="291"/>
      <c r="P17" s="296"/>
      <c r="Q17" s="290" t="s">
        <v>228</v>
      </c>
      <c r="R17" s="291"/>
      <c r="S17" s="296"/>
      <c r="T17" s="291" t="s">
        <v>249</v>
      </c>
      <c r="U17" s="291"/>
      <c r="V17" s="296"/>
      <c r="W17" s="9"/>
      <c r="X17" s="9"/>
      <c r="Y17" s="23"/>
    </row>
    <row r="18" spans="1:25" ht="20.25" customHeight="1" outlineLevel="2" x14ac:dyDescent="0.35">
      <c r="A18" s="1"/>
      <c r="B18" s="289" t="s">
        <v>316</v>
      </c>
      <c r="C18" s="289"/>
      <c r="D18" s="42" t="s">
        <v>16</v>
      </c>
      <c r="E18" s="39">
        <v>0.01</v>
      </c>
      <c r="F18" s="127"/>
      <c r="G18" s="127"/>
      <c r="H18" s="127"/>
      <c r="I18" s="127"/>
      <c r="J18" s="9"/>
      <c r="K18" s="270" t="s">
        <v>332</v>
      </c>
      <c r="L18" s="268"/>
      <c r="M18" s="269"/>
      <c r="N18" s="270" t="s">
        <v>333</v>
      </c>
      <c r="O18" s="268"/>
      <c r="P18" s="269"/>
      <c r="Q18" s="270" t="s">
        <v>334</v>
      </c>
      <c r="R18" s="268"/>
      <c r="S18" s="269"/>
      <c r="T18" s="268" t="s">
        <v>335</v>
      </c>
      <c r="U18" s="268"/>
      <c r="V18" s="269"/>
      <c r="W18" s="9"/>
      <c r="X18" s="9"/>
      <c r="Y18" s="23"/>
    </row>
    <row r="19" spans="1:25" ht="124.5" customHeight="1" outlineLevel="2" x14ac:dyDescent="0.35">
      <c r="A19" s="1"/>
      <c r="B19" s="289"/>
      <c r="C19" s="289"/>
      <c r="D19" s="42" t="s">
        <v>255</v>
      </c>
      <c r="E19" s="268" t="s">
        <v>336</v>
      </c>
      <c r="F19" s="268"/>
      <c r="G19" s="268"/>
      <c r="H19" s="268"/>
      <c r="I19" s="268"/>
      <c r="J19" s="25"/>
      <c r="K19" s="270"/>
      <c r="L19" s="268"/>
      <c r="M19" s="269"/>
      <c r="N19" s="270"/>
      <c r="O19" s="268"/>
      <c r="P19" s="269"/>
      <c r="Q19" s="270"/>
      <c r="R19" s="268"/>
      <c r="S19" s="269"/>
      <c r="T19" s="268"/>
      <c r="U19" s="268"/>
      <c r="V19" s="269"/>
      <c r="W19" s="9"/>
      <c r="X19" s="9"/>
      <c r="Y19" s="23"/>
    </row>
    <row r="20" spans="1:25" ht="18.75" customHeight="1" outlineLevel="2" x14ac:dyDescent="0.35">
      <c r="A20" s="1"/>
      <c r="B20" s="289"/>
      <c r="C20" s="289"/>
      <c r="D20" s="293" t="s">
        <v>37</v>
      </c>
      <c r="E20" s="294" t="s">
        <v>42</v>
      </c>
      <c r="F20" s="294"/>
      <c r="G20" s="294"/>
      <c r="H20" s="294"/>
      <c r="I20" s="294"/>
      <c r="J20" s="25"/>
      <c r="K20" s="270" t="s">
        <v>257</v>
      </c>
      <c r="L20" s="268"/>
      <c r="M20" s="269"/>
      <c r="N20" s="270"/>
      <c r="O20" s="268"/>
      <c r="P20" s="269"/>
      <c r="Q20" s="270" t="s">
        <v>257</v>
      </c>
      <c r="R20" s="268"/>
      <c r="S20" s="269"/>
      <c r="T20" s="268" t="s">
        <v>307</v>
      </c>
      <c r="U20" s="268"/>
      <c r="V20" s="269"/>
      <c r="W20" s="9"/>
      <c r="X20" s="9"/>
      <c r="Y20" s="23"/>
    </row>
    <row r="21" spans="1:25" ht="40.5" customHeight="1" outlineLevel="2" x14ac:dyDescent="0.35">
      <c r="A21" s="18">
        <v>5.0000000000000001E-3</v>
      </c>
      <c r="B21" s="289"/>
      <c r="C21" s="289"/>
      <c r="D21" s="293"/>
      <c r="E21" s="294"/>
      <c r="F21" s="294"/>
      <c r="G21" s="294"/>
      <c r="H21" s="294"/>
      <c r="I21" s="294"/>
      <c r="J21" s="25"/>
      <c r="K21" s="270" t="s">
        <v>337</v>
      </c>
      <c r="L21" s="268"/>
      <c r="M21" s="269"/>
      <c r="N21" s="270" t="s">
        <v>323</v>
      </c>
      <c r="O21" s="268"/>
      <c r="P21" s="269"/>
      <c r="Q21" s="270" t="s">
        <v>324</v>
      </c>
      <c r="R21" s="268"/>
      <c r="S21" s="269"/>
      <c r="T21" s="268" t="s">
        <v>338</v>
      </c>
      <c r="U21" s="268"/>
      <c r="V21" s="269"/>
      <c r="W21" s="9"/>
      <c r="X21" s="9"/>
      <c r="Y21" s="23"/>
    </row>
    <row r="22" spans="1:25" ht="14.5" x14ac:dyDescent="0.35">
      <c r="A22" s="1"/>
      <c r="B22" s="9"/>
      <c r="C22" s="9"/>
      <c r="D22" s="9"/>
      <c r="E22" s="9"/>
      <c r="F22" s="9"/>
      <c r="G22" s="9"/>
      <c r="H22" s="9"/>
      <c r="I22" s="9"/>
      <c r="J22" s="9"/>
      <c r="K22" s="68"/>
      <c r="L22" s="9"/>
      <c r="M22" s="69"/>
      <c r="N22" s="68"/>
      <c r="O22" s="9"/>
      <c r="P22" s="69"/>
      <c r="Q22" s="68"/>
      <c r="R22" s="9"/>
      <c r="S22" s="69"/>
      <c r="T22" s="9"/>
      <c r="U22" s="9"/>
      <c r="V22" s="69"/>
      <c r="W22" s="9"/>
      <c r="X22" s="9"/>
      <c r="Y22" s="23"/>
    </row>
    <row r="23" spans="1:25" ht="41" x14ac:dyDescent="0.35">
      <c r="A23" s="1"/>
      <c r="B23" s="9"/>
      <c r="C23" s="9"/>
      <c r="D23" s="9"/>
      <c r="G23" s="9"/>
      <c r="H23" s="9"/>
      <c r="K23" s="54" t="s">
        <v>9</v>
      </c>
      <c r="L23" s="24" t="s">
        <v>261</v>
      </c>
      <c r="M23" s="55" t="s">
        <v>262</v>
      </c>
      <c r="N23" s="54" t="s">
        <v>9</v>
      </c>
      <c r="O23" s="24" t="s">
        <v>261</v>
      </c>
      <c r="P23" s="55" t="s">
        <v>262</v>
      </c>
      <c r="Q23" s="54" t="s">
        <v>9</v>
      </c>
      <c r="R23" s="24" t="s">
        <v>261</v>
      </c>
      <c r="S23" s="55" t="s">
        <v>262</v>
      </c>
      <c r="T23" s="64" t="s">
        <v>9</v>
      </c>
      <c r="U23" s="24" t="s">
        <v>261</v>
      </c>
      <c r="V23" s="55" t="s">
        <v>262</v>
      </c>
      <c r="X23" s="9"/>
      <c r="Y23" s="23"/>
    </row>
    <row r="24" spans="1:25" ht="36.75" customHeight="1" x14ac:dyDescent="0.35">
      <c r="A24" s="1"/>
      <c r="B24" s="9"/>
      <c r="C24" s="9"/>
      <c r="D24" s="9"/>
      <c r="F24" s="297" t="s">
        <v>308</v>
      </c>
      <c r="G24" s="298" t="s">
        <v>33</v>
      </c>
      <c r="H24" s="298"/>
      <c r="I24" s="298"/>
      <c r="K24" s="56">
        <v>2</v>
      </c>
      <c r="L24" s="40">
        <v>3</v>
      </c>
      <c r="M24" s="295"/>
      <c r="N24" s="56">
        <v>2</v>
      </c>
      <c r="O24" s="40">
        <v>2</v>
      </c>
      <c r="P24" s="295"/>
      <c r="Q24" s="56">
        <v>2</v>
      </c>
      <c r="R24" s="40">
        <v>3</v>
      </c>
      <c r="S24" s="295"/>
      <c r="T24" s="40">
        <v>2</v>
      </c>
      <c r="U24" s="40"/>
      <c r="V24" s="295"/>
      <c r="X24" s="9"/>
      <c r="Y24" s="23"/>
    </row>
    <row r="25" spans="1:25" ht="19.5" customHeight="1" x14ac:dyDescent="0.35">
      <c r="A25" s="1"/>
      <c r="B25" s="9"/>
      <c r="C25" s="9"/>
      <c r="D25" s="9"/>
      <c r="F25" s="297"/>
      <c r="G25" s="298"/>
      <c r="H25" s="298"/>
      <c r="I25" s="298"/>
      <c r="K25" s="57"/>
      <c r="L25" s="43"/>
      <c r="M25" s="295"/>
      <c r="N25" s="57"/>
      <c r="O25" s="43"/>
      <c r="P25" s="295"/>
      <c r="Q25" s="57"/>
      <c r="R25" s="43"/>
      <c r="S25" s="295"/>
      <c r="T25" s="43"/>
      <c r="U25" s="43"/>
      <c r="V25" s="295"/>
      <c r="X25" s="9"/>
      <c r="Y25" s="23"/>
    </row>
    <row r="26" spans="1:25" ht="208.5" customHeight="1" x14ac:dyDescent="0.35">
      <c r="A26" s="1"/>
      <c r="B26" s="9"/>
      <c r="C26" s="9"/>
      <c r="D26" s="9"/>
      <c r="F26" s="297"/>
      <c r="G26" s="298" t="s">
        <v>309</v>
      </c>
      <c r="H26" s="298"/>
      <c r="I26" s="298"/>
      <c r="K26" s="58" t="s">
        <v>339</v>
      </c>
      <c r="L26" s="45" t="s">
        <v>1065</v>
      </c>
      <c r="M26" s="295"/>
      <c r="N26" s="58" t="s">
        <v>340</v>
      </c>
      <c r="O26" s="45" t="s">
        <v>1064</v>
      </c>
      <c r="P26" s="295"/>
      <c r="Q26" s="58" t="s">
        <v>339</v>
      </c>
      <c r="R26" s="45" t="s">
        <v>1062</v>
      </c>
      <c r="S26" s="295"/>
      <c r="T26" s="45" t="s">
        <v>341</v>
      </c>
      <c r="U26" s="45"/>
      <c r="V26" s="295"/>
      <c r="X26" s="9"/>
      <c r="Y26" s="23"/>
    </row>
    <row r="27" spans="1:25" ht="18" customHeight="1" x14ac:dyDescent="0.35">
      <c r="A27" s="1"/>
      <c r="B27" s="9"/>
      <c r="C27" s="9"/>
      <c r="D27" s="9"/>
      <c r="F27" s="297"/>
      <c r="G27" s="298" t="s">
        <v>313</v>
      </c>
      <c r="H27" s="298"/>
      <c r="I27" s="298"/>
      <c r="K27" s="59"/>
      <c r="L27" s="25"/>
      <c r="M27" s="60"/>
      <c r="N27" s="59"/>
      <c r="O27" s="25"/>
      <c r="P27" s="101"/>
      <c r="Q27" s="59"/>
      <c r="R27" s="25"/>
      <c r="S27" s="60"/>
      <c r="T27" s="25"/>
      <c r="U27" s="25"/>
      <c r="V27" s="60"/>
      <c r="X27" s="9"/>
      <c r="Y27" s="23"/>
    </row>
    <row r="28" spans="1:25" ht="18" customHeight="1" x14ac:dyDescent="0.35">
      <c r="A28" s="1"/>
      <c r="B28" s="9"/>
      <c r="C28" s="9"/>
      <c r="D28" s="9"/>
      <c r="F28" s="297"/>
      <c r="G28" s="298"/>
      <c r="H28" s="298"/>
      <c r="I28" s="298"/>
      <c r="K28" s="59"/>
      <c r="L28" s="25"/>
      <c r="M28" s="60"/>
      <c r="N28" s="59"/>
      <c r="O28" s="25"/>
      <c r="P28" s="101"/>
      <c r="Q28" s="59"/>
      <c r="R28" s="25"/>
      <c r="S28" s="60"/>
      <c r="T28" s="25"/>
      <c r="U28" s="25"/>
      <c r="V28" s="60"/>
      <c r="X28" s="9"/>
      <c r="Y28" s="23"/>
    </row>
    <row r="29" spans="1:25" ht="18" customHeight="1" x14ac:dyDescent="0.35">
      <c r="A29" s="1"/>
      <c r="B29" s="9"/>
      <c r="C29" s="9"/>
      <c r="D29" s="9"/>
      <c r="F29" s="297"/>
      <c r="G29" s="298"/>
      <c r="H29" s="298"/>
      <c r="I29" s="298"/>
      <c r="K29" s="59"/>
      <c r="L29" s="25"/>
      <c r="M29" s="60"/>
      <c r="N29" s="59"/>
      <c r="O29" s="25"/>
      <c r="P29" s="101"/>
      <c r="Q29" s="59"/>
      <c r="R29" s="25"/>
      <c r="S29" s="60"/>
      <c r="T29" s="25"/>
      <c r="U29" s="25"/>
      <c r="V29" s="60"/>
      <c r="X29" s="9"/>
      <c r="Y29" s="23"/>
    </row>
    <row r="30" spans="1:25" ht="18" customHeight="1" x14ac:dyDescent="0.35">
      <c r="A30" s="1"/>
      <c r="B30" s="9"/>
      <c r="C30" s="9"/>
      <c r="D30" s="9"/>
      <c r="F30" s="297"/>
      <c r="G30" s="298"/>
      <c r="H30" s="298"/>
      <c r="I30" s="298"/>
      <c r="K30" s="59"/>
      <c r="L30" s="25"/>
      <c r="M30" s="60"/>
      <c r="N30" s="59"/>
      <c r="O30" s="25"/>
      <c r="P30" s="101"/>
      <c r="Q30" s="59"/>
      <c r="R30" s="25"/>
      <c r="S30" s="60"/>
      <c r="T30" s="25"/>
      <c r="U30" s="25"/>
      <c r="V30" s="60"/>
      <c r="X30" s="9"/>
      <c r="Y30" s="23"/>
    </row>
    <row r="31" spans="1:25" ht="18" customHeight="1" x14ac:dyDescent="0.35">
      <c r="A31" s="1"/>
      <c r="B31" s="9"/>
      <c r="C31" s="9"/>
      <c r="D31" s="9"/>
      <c r="F31" s="297"/>
      <c r="G31" s="298"/>
      <c r="H31" s="298"/>
      <c r="I31" s="298"/>
      <c r="K31" s="59"/>
      <c r="L31" s="25"/>
      <c r="M31" s="60"/>
      <c r="N31" s="59"/>
      <c r="O31" s="25"/>
      <c r="P31" s="101"/>
      <c r="Q31" s="59"/>
      <c r="R31" s="25"/>
      <c r="S31" s="60"/>
      <c r="T31" s="25"/>
      <c r="U31" s="25"/>
      <c r="V31" s="60"/>
      <c r="X31" s="9"/>
      <c r="Y31" s="23"/>
    </row>
    <row r="32" spans="1:25" ht="18" customHeight="1" x14ac:dyDescent="0.35">
      <c r="A32" s="1"/>
      <c r="B32" s="9"/>
      <c r="C32" s="9"/>
      <c r="D32" s="9"/>
      <c r="F32" s="297"/>
      <c r="G32" s="298"/>
      <c r="H32" s="298"/>
      <c r="I32" s="298"/>
      <c r="K32" s="59"/>
      <c r="L32" s="25"/>
      <c r="M32" s="60"/>
      <c r="N32" s="59"/>
      <c r="O32" s="25"/>
      <c r="P32" s="101"/>
      <c r="Q32" s="59"/>
      <c r="R32" s="25"/>
      <c r="S32" s="60"/>
      <c r="T32" s="25"/>
      <c r="U32" s="25"/>
      <c r="V32" s="60"/>
      <c r="X32" s="9"/>
      <c r="Y32" s="23"/>
    </row>
    <row r="33" spans="1:25" ht="18" customHeight="1" x14ac:dyDescent="0.35">
      <c r="A33" s="1"/>
      <c r="B33" s="9"/>
      <c r="C33" s="9"/>
      <c r="D33" s="9"/>
      <c r="F33" s="297"/>
      <c r="G33" s="298"/>
      <c r="H33" s="298"/>
      <c r="I33" s="298"/>
      <c r="K33" s="59"/>
      <c r="L33" s="25"/>
      <c r="M33" s="60"/>
      <c r="N33" s="59"/>
      <c r="O33" s="25"/>
      <c r="P33" s="101"/>
      <c r="Q33" s="59"/>
      <c r="R33" s="25"/>
      <c r="S33" s="60"/>
      <c r="T33" s="25"/>
      <c r="U33" s="25"/>
      <c r="V33" s="60"/>
      <c r="X33" s="9"/>
      <c r="Y33" s="23"/>
    </row>
    <row r="34" spans="1:25" ht="18" customHeight="1" x14ac:dyDescent="0.35">
      <c r="A34" s="1"/>
      <c r="B34" s="9"/>
      <c r="C34" s="9"/>
      <c r="D34" s="9"/>
      <c r="F34" s="297"/>
      <c r="G34" s="298"/>
      <c r="H34" s="298"/>
      <c r="I34" s="298"/>
      <c r="K34" s="59"/>
      <c r="L34" s="25"/>
      <c r="M34" s="60"/>
      <c r="N34" s="59"/>
      <c r="O34" s="25"/>
      <c r="P34" s="101"/>
      <c r="Q34" s="59"/>
      <c r="R34" s="25"/>
      <c r="S34" s="60"/>
      <c r="T34" s="25"/>
      <c r="U34" s="25"/>
      <c r="V34" s="60"/>
      <c r="X34" s="9"/>
      <c r="Y34" s="23"/>
    </row>
    <row r="35" spans="1:25" ht="18" customHeight="1" x14ac:dyDescent="0.35">
      <c r="A35" s="1"/>
      <c r="B35" s="9"/>
      <c r="C35" s="9"/>
      <c r="D35" s="9"/>
      <c r="F35" s="297"/>
      <c r="G35" s="298"/>
      <c r="H35" s="298"/>
      <c r="I35" s="298"/>
      <c r="K35" s="59"/>
      <c r="L35" s="25"/>
      <c r="M35" s="60"/>
      <c r="N35" s="59"/>
      <c r="O35" s="25"/>
      <c r="P35" s="101"/>
      <c r="Q35" s="59"/>
      <c r="R35" s="25"/>
      <c r="S35" s="60"/>
      <c r="T35" s="25"/>
      <c r="U35" s="25"/>
      <c r="V35" s="60"/>
      <c r="X35" s="9"/>
      <c r="Y35" s="23"/>
    </row>
    <row r="36" spans="1:25" ht="18" customHeight="1" x14ac:dyDescent="0.35">
      <c r="A36" s="1"/>
      <c r="B36" s="9"/>
      <c r="C36" s="9"/>
      <c r="D36" s="9"/>
      <c r="F36" s="297"/>
      <c r="G36" s="298"/>
      <c r="H36" s="298"/>
      <c r="I36" s="298"/>
      <c r="K36" s="59"/>
      <c r="L36" s="25"/>
      <c r="M36" s="60"/>
      <c r="N36" s="59"/>
      <c r="O36" s="25"/>
      <c r="P36" s="101"/>
      <c r="Q36" s="59"/>
      <c r="R36" s="25"/>
      <c r="S36" s="60"/>
      <c r="T36" s="25"/>
      <c r="U36" s="25"/>
      <c r="V36" s="60"/>
      <c r="X36" s="9"/>
      <c r="Y36" s="23"/>
    </row>
    <row r="37" spans="1:25" ht="18" customHeight="1" x14ac:dyDescent="0.35">
      <c r="A37" s="1"/>
      <c r="B37" s="9"/>
      <c r="C37" s="9"/>
      <c r="D37" s="9"/>
      <c r="F37" s="297"/>
      <c r="G37" s="298"/>
      <c r="H37" s="298"/>
      <c r="I37" s="298"/>
      <c r="K37" s="59"/>
      <c r="L37" s="25"/>
      <c r="M37" s="60"/>
      <c r="N37" s="59"/>
      <c r="O37" s="25"/>
      <c r="P37" s="101"/>
      <c r="Q37" s="59"/>
      <c r="R37" s="25"/>
      <c r="S37" s="60"/>
      <c r="T37" s="25"/>
      <c r="U37" s="25"/>
      <c r="V37" s="60"/>
      <c r="X37" s="9"/>
      <c r="Y37" s="23"/>
    </row>
    <row r="38" spans="1:25" ht="18" customHeight="1" x14ac:dyDescent="0.35">
      <c r="A38" s="1"/>
      <c r="B38" s="9"/>
      <c r="C38" s="9"/>
      <c r="D38" s="9"/>
      <c r="F38" s="297"/>
      <c r="G38" s="298"/>
      <c r="H38" s="298"/>
      <c r="I38" s="298"/>
      <c r="K38" s="59"/>
      <c r="L38" s="25"/>
      <c r="M38" s="60"/>
      <c r="N38" s="59"/>
      <c r="O38" s="25"/>
      <c r="P38" s="101"/>
      <c r="Q38" s="59"/>
      <c r="R38" s="25"/>
      <c r="S38" s="60"/>
      <c r="T38" s="25"/>
      <c r="U38" s="25"/>
      <c r="V38" s="60"/>
      <c r="X38" s="9"/>
      <c r="Y38" s="23"/>
    </row>
    <row r="39" spans="1:25" ht="18" customHeight="1" x14ac:dyDescent="0.35">
      <c r="A39" s="1"/>
      <c r="B39" s="9"/>
      <c r="C39" s="9"/>
      <c r="D39" s="9"/>
      <c r="F39" s="297"/>
      <c r="G39" s="298"/>
      <c r="H39" s="298"/>
      <c r="I39" s="298"/>
      <c r="K39" s="59"/>
      <c r="L39" s="25"/>
      <c r="M39" s="60"/>
      <c r="N39" s="59"/>
      <c r="O39" s="25"/>
      <c r="P39" s="101"/>
      <c r="Q39" s="59"/>
      <c r="R39" s="25"/>
      <c r="S39" s="60"/>
      <c r="T39" s="25"/>
      <c r="U39" s="25"/>
      <c r="V39" s="60"/>
      <c r="X39" s="9"/>
      <c r="Y39" s="23"/>
    </row>
    <row r="40" spans="1:25" ht="18" customHeight="1" x14ac:dyDescent="0.35">
      <c r="A40" s="1"/>
      <c r="B40" s="9"/>
      <c r="C40" s="9"/>
      <c r="D40" s="9"/>
      <c r="F40" s="297"/>
      <c r="G40" s="298"/>
      <c r="H40" s="298"/>
      <c r="I40" s="298"/>
      <c r="K40" s="59"/>
      <c r="L40" s="25"/>
      <c r="M40" s="60"/>
      <c r="N40" s="59"/>
      <c r="O40" s="25"/>
      <c r="P40" s="101"/>
      <c r="Q40" s="59"/>
      <c r="R40" s="25"/>
      <c r="S40" s="60"/>
      <c r="T40" s="25"/>
      <c r="U40" s="25"/>
      <c r="V40" s="60"/>
      <c r="X40" s="9"/>
      <c r="Y40" s="23"/>
    </row>
    <row r="41" spans="1:25" ht="18" customHeight="1" x14ac:dyDescent="0.35">
      <c r="A41" s="1"/>
      <c r="B41" s="9"/>
      <c r="C41" s="9"/>
      <c r="D41" s="9"/>
      <c r="F41" s="297"/>
      <c r="G41" s="298"/>
      <c r="H41" s="298"/>
      <c r="I41" s="298"/>
      <c r="K41" s="59"/>
      <c r="L41" s="25"/>
      <c r="M41" s="60"/>
      <c r="N41" s="59"/>
      <c r="O41" s="25"/>
      <c r="P41" s="101"/>
      <c r="Q41" s="59"/>
      <c r="R41" s="25"/>
      <c r="S41" s="60"/>
      <c r="T41" s="25"/>
      <c r="U41" s="25"/>
      <c r="V41" s="60"/>
      <c r="X41" s="9"/>
      <c r="Y41" s="23"/>
    </row>
    <row r="42" spans="1:25" ht="18" customHeight="1" x14ac:dyDescent="0.35">
      <c r="A42" s="1"/>
      <c r="B42" s="9"/>
      <c r="C42" s="9"/>
      <c r="D42" s="9"/>
      <c r="F42" s="297"/>
      <c r="G42" s="298"/>
      <c r="H42" s="298"/>
      <c r="I42" s="298"/>
      <c r="K42" s="59"/>
      <c r="L42" s="25"/>
      <c r="M42" s="60"/>
      <c r="N42" s="59"/>
      <c r="O42" s="25"/>
      <c r="P42" s="101"/>
      <c r="Q42" s="59"/>
      <c r="R42" s="25"/>
      <c r="S42" s="60"/>
      <c r="T42" s="25"/>
      <c r="U42" s="25"/>
      <c r="V42" s="60"/>
      <c r="X42" s="9"/>
      <c r="Y42" s="23"/>
    </row>
    <row r="43" spans="1:25" ht="18" customHeight="1" x14ac:dyDescent="0.35">
      <c r="A43" s="1"/>
      <c r="B43" s="9"/>
      <c r="C43" s="9"/>
      <c r="D43" s="9"/>
      <c r="F43" s="297"/>
      <c r="G43" s="298"/>
      <c r="H43" s="298"/>
      <c r="I43" s="298"/>
      <c r="K43" s="59"/>
      <c r="L43" s="25"/>
      <c r="M43" s="60"/>
      <c r="N43" s="59"/>
      <c r="O43" s="25"/>
      <c r="P43" s="101"/>
      <c r="Q43" s="59"/>
      <c r="R43" s="25"/>
      <c r="S43" s="60"/>
      <c r="T43" s="25"/>
      <c r="U43" s="25"/>
      <c r="V43" s="60"/>
      <c r="X43" s="9"/>
      <c r="Y43" s="23"/>
    </row>
    <row r="44" spans="1:25" ht="18" customHeight="1" x14ac:dyDescent="0.35">
      <c r="A44" s="1"/>
      <c r="B44" s="9"/>
      <c r="C44" s="9"/>
      <c r="D44" s="9"/>
      <c r="F44" s="297"/>
      <c r="G44" s="298"/>
      <c r="H44" s="298"/>
      <c r="I44" s="298"/>
      <c r="K44" s="59"/>
      <c r="L44" s="25"/>
      <c r="M44" s="60"/>
      <c r="N44" s="59"/>
      <c r="O44" s="25"/>
      <c r="P44" s="101"/>
      <c r="Q44" s="59"/>
      <c r="R44" s="25"/>
      <c r="S44" s="60"/>
      <c r="T44" s="25"/>
      <c r="U44" s="25"/>
      <c r="V44" s="60"/>
      <c r="X44" s="9"/>
      <c r="Y44" s="23"/>
    </row>
    <row r="45" spans="1:25" ht="18" customHeight="1" x14ac:dyDescent="0.35">
      <c r="A45" s="1"/>
      <c r="B45" s="9"/>
      <c r="C45" s="9"/>
      <c r="D45" s="9"/>
      <c r="F45" s="297"/>
      <c r="G45" s="298"/>
      <c r="H45" s="298"/>
      <c r="I45" s="298"/>
      <c r="K45" s="59"/>
      <c r="L45" s="25"/>
      <c r="M45" s="60"/>
      <c r="N45" s="59"/>
      <c r="O45" s="25"/>
      <c r="P45" s="101"/>
      <c r="Q45" s="59"/>
      <c r="R45" s="25"/>
      <c r="S45" s="60"/>
      <c r="T45" s="25"/>
      <c r="U45" s="25"/>
      <c r="V45" s="60"/>
      <c r="X45" s="9"/>
      <c r="Y45" s="23"/>
    </row>
    <row r="46" spans="1:25" ht="18" customHeight="1" x14ac:dyDescent="0.35">
      <c r="A46" s="1"/>
      <c r="B46" s="9"/>
      <c r="C46" s="9"/>
      <c r="D46" s="9"/>
      <c r="F46" s="297"/>
      <c r="G46" s="298"/>
      <c r="H46" s="298"/>
      <c r="I46" s="298"/>
      <c r="K46" s="59"/>
      <c r="L46" s="25"/>
      <c r="M46" s="60"/>
      <c r="N46" s="59"/>
      <c r="O46" s="25"/>
      <c r="P46" s="101"/>
      <c r="Q46" s="59"/>
      <c r="R46" s="25"/>
      <c r="S46" s="60"/>
      <c r="T46" s="25"/>
      <c r="U46" s="25"/>
      <c r="V46" s="60"/>
      <c r="X46" s="9"/>
      <c r="Y46" s="23"/>
    </row>
    <row r="47" spans="1:25" ht="18" customHeight="1" x14ac:dyDescent="0.35">
      <c r="A47" s="1"/>
      <c r="B47" s="9"/>
      <c r="C47" s="9"/>
      <c r="D47" s="9"/>
      <c r="F47" s="297"/>
      <c r="G47" s="298"/>
      <c r="H47" s="298"/>
      <c r="I47" s="298"/>
      <c r="K47" s="59"/>
      <c r="L47" s="25"/>
      <c r="M47" s="60"/>
      <c r="N47" s="59"/>
      <c r="O47" s="25"/>
      <c r="P47" s="101"/>
      <c r="Q47" s="59"/>
      <c r="R47" s="25"/>
      <c r="S47" s="60"/>
      <c r="T47" s="25"/>
      <c r="U47" s="25"/>
      <c r="V47" s="60"/>
      <c r="X47" s="9"/>
      <c r="Y47" s="23"/>
    </row>
    <row r="48" spans="1:25" ht="18" customHeight="1" x14ac:dyDescent="0.35">
      <c r="A48" s="1"/>
      <c r="B48" s="9"/>
      <c r="C48" s="9"/>
      <c r="D48" s="9"/>
      <c r="F48" s="297"/>
      <c r="G48" s="298"/>
      <c r="H48" s="298"/>
      <c r="I48" s="298"/>
      <c r="K48" s="59"/>
      <c r="L48" s="25"/>
      <c r="M48" s="60"/>
      <c r="N48" s="59"/>
      <c r="O48" s="25"/>
      <c r="P48" s="101"/>
      <c r="Q48" s="59"/>
      <c r="R48" s="25"/>
      <c r="S48" s="60"/>
      <c r="T48" s="25"/>
      <c r="U48" s="25"/>
      <c r="V48" s="60"/>
      <c r="X48" s="9"/>
      <c r="Y48" s="23"/>
    </row>
    <row r="49" spans="1:25" ht="18" customHeight="1" x14ac:dyDescent="0.35">
      <c r="A49" s="1"/>
      <c r="B49" s="9"/>
      <c r="C49" s="9"/>
      <c r="D49" s="9"/>
      <c r="F49" s="297"/>
      <c r="G49" s="298"/>
      <c r="H49" s="298"/>
      <c r="I49" s="298"/>
      <c r="K49" s="59"/>
      <c r="L49" s="25"/>
      <c r="M49" s="60"/>
      <c r="N49" s="59"/>
      <c r="O49" s="25"/>
      <c r="P49" s="60"/>
      <c r="Q49" s="59"/>
      <c r="R49" s="25"/>
      <c r="S49" s="60"/>
      <c r="T49" s="25"/>
      <c r="U49" s="25"/>
      <c r="V49" s="60"/>
      <c r="X49" s="9"/>
      <c r="Y49" s="23"/>
    </row>
    <row r="50" spans="1:25" ht="14.5" x14ac:dyDescent="0.35">
      <c r="S50" s="1"/>
      <c r="V50" s="1"/>
    </row>
    <row r="51" spans="1:25" ht="15" customHeight="1" x14ac:dyDescent="0.35"/>
  </sheetData>
  <mergeCells count="63">
    <mergeCell ref="F24:F49"/>
    <mergeCell ref="G24:I25"/>
    <mergeCell ref="M24:M26"/>
    <mergeCell ref="P24:P26"/>
    <mergeCell ref="S24:S26"/>
    <mergeCell ref="V24:V26"/>
    <mergeCell ref="G26:I26"/>
    <mergeCell ref="G27:I49"/>
    <mergeCell ref="Q20:S20"/>
    <mergeCell ref="T20:V20"/>
    <mergeCell ref="K21:M21"/>
    <mergeCell ref="N21:P21"/>
    <mergeCell ref="Q21:S21"/>
    <mergeCell ref="T21:V21"/>
    <mergeCell ref="T18:V19"/>
    <mergeCell ref="E19:I19"/>
    <mergeCell ref="D20:D21"/>
    <mergeCell ref="E20:I21"/>
    <mergeCell ref="K20:M20"/>
    <mergeCell ref="N20:P20"/>
    <mergeCell ref="D15:I15"/>
    <mergeCell ref="B18:C21"/>
    <mergeCell ref="K18:M19"/>
    <mergeCell ref="N18:P19"/>
    <mergeCell ref="Q18:S19"/>
    <mergeCell ref="Q17:S17"/>
    <mergeCell ref="T17:V17"/>
    <mergeCell ref="S12:T12"/>
    <mergeCell ref="U12:V12"/>
    <mergeCell ref="L13:M13"/>
    <mergeCell ref="P13:Q13"/>
    <mergeCell ref="T13:U13"/>
    <mergeCell ref="L14:M15"/>
    <mergeCell ref="N14:N15"/>
    <mergeCell ref="O14:O15"/>
    <mergeCell ref="P14:Q15"/>
    <mergeCell ref="Q12:R12"/>
    <mergeCell ref="R14:R15"/>
    <mergeCell ref="S14:S15"/>
    <mergeCell ref="T14:U15"/>
    <mergeCell ref="V14:V15"/>
    <mergeCell ref="K12:L12"/>
    <mergeCell ref="M12:N12"/>
    <mergeCell ref="O12:P12"/>
    <mergeCell ref="K17:M17"/>
    <mergeCell ref="N17:P17"/>
    <mergeCell ref="K14:K15"/>
    <mergeCell ref="B7:C7"/>
    <mergeCell ref="M7:O8"/>
    <mergeCell ref="Q7:S8"/>
    <mergeCell ref="G12:G13"/>
    <mergeCell ref="D2:I2"/>
    <mergeCell ref="D3:I4"/>
    <mergeCell ref="K3:S4"/>
    <mergeCell ref="D5:I5"/>
    <mergeCell ref="K5:R5"/>
    <mergeCell ref="B10:C10"/>
    <mergeCell ref="B12:C15"/>
    <mergeCell ref="D12:D14"/>
    <mergeCell ref="E12:E14"/>
    <mergeCell ref="F12:F13"/>
    <mergeCell ref="H12:H13"/>
    <mergeCell ref="I12:I13"/>
  </mergeCells>
  <conditionalFormatting sqref="D15:I15">
    <cfRule type="containsText" dxfId="991" priority="2" operator="containsText" text="Finalizado">
      <formula>NOT(ISERROR(SEARCH("Finalizado",D15)))</formula>
    </cfRule>
    <cfRule type="containsText" dxfId="990" priority="3" operator="containsText" text="Não Planificado">
      <formula>NOT(ISERROR(SEARCH("Não Planificado",D15)))</formula>
    </cfRule>
    <cfRule type="containsText" dxfId="989" priority="4" operator="containsText" text="No Prazo">
      <formula>NOT(ISERROR(SEARCH("No Prazo",D15)))</formula>
    </cfRule>
    <cfRule type="containsText" dxfId="988" priority="5" operator="containsText" text="Atrasado">
      <formula>NOT(ISERROR(SEARCH("Atrasado",D15)))</formula>
    </cfRule>
  </conditionalFormatting>
  <conditionalFormatting sqref="F7:F8">
    <cfRule type="iconSet" priority="9">
      <iconSet showValue="0">
        <cfvo type="percent" val="0"/>
        <cfvo type="num" val="2"/>
        <cfvo type="num" val="3"/>
      </iconSet>
    </cfRule>
  </conditionalFormatting>
  <conditionalFormatting sqref="F12 F14">
    <cfRule type="iconSet" priority="7">
      <iconSet showValue="0">
        <cfvo type="percent" val="0"/>
        <cfvo type="num" val="2"/>
        <cfvo type="num" val="3"/>
      </iconSet>
    </cfRule>
  </conditionalFormatting>
  <conditionalFormatting sqref="G7:I8">
    <cfRule type="iconSet" priority="8">
      <iconSet showValue="0">
        <cfvo type="percent" val="0"/>
        <cfvo type="num" val="2"/>
        <cfvo type="num" val="3"/>
      </iconSet>
    </cfRule>
  </conditionalFormatting>
  <conditionalFormatting sqref="G12:I12 G14:I14">
    <cfRule type="iconSet" priority="6">
      <iconSet showValue="0">
        <cfvo type="percent" val="0"/>
        <cfvo type="num" val="2"/>
        <cfvo type="num" val="3"/>
      </iconSet>
    </cfRule>
  </conditionalFormatting>
  <conditionalFormatting sqref="K24:L24 N24:O24 Q24:R24 T24:U24">
    <cfRule type="iconSet" priority="15">
      <iconSet showValue="0">
        <cfvo type="percent" val="0"/>
        <cfvo type="num" val="2"/>
        <cfvo type="num" val="3"/>
      </iconSet>
    </cfRule>
  </conditionalFormatting>
  <conditionalFormatting sqref="K25:L25">
    <cfRule type="containsText" dxfId="987" priority="29" operator="containsText" text="PENDIENTE">
      <formula>NOT(ISERROR(SEARCH("PENDIENTE",K25)))</formula>
    </cfRule>
    <cfRule type="containsText" dxfId="986" priority="30" operator="containsText" text="NO VALIDADO">
      <formula>NOT(ISERROR(SEARCH("NO VALIDADO",K25)))</formula>
    </cfRule>
    <cfRule type="containsText" dxfId="985" priority="31" operator="containsText" text="VALIDADO">
      <formula>NOT(ISERROR(SEARCH("VALIDADO",K25)))</formula>
    </cfRule>
  </conditionalFormatting>
  <conditionalFormatting sqref="N25:O25">
    <cfRule type="containsText" dxfId="984" priority="22" operator="containsText" text="PENDIENTE">
      <formula>NOT(ISERROR(SEARCH("PENDIENTE",N25)))</formula>
    </cfRule>
    <cfRule type="containsText" dxfId="983" priority="23" operator="containsText" text="NO VALIDADO">
      <formula>NOT(ISERROR(SEARCH("NO VALIDADO",N25)))</formula>
    </cfRule>
    <cfRule type="containsText" dxfId="982" priority="24" operator="containsText" text="VALIDADO">
      <formula>NOT(ISERROR(SEARCH("VALIDADO",N25)))</formula>
    </cfRule>
  </conditionalFormatting>
  <conditionalFormatting sqref="Q25:R25">
    <cfRule type="containsText" dxfId="981" priority="19" operator="containsText" text="PENDIENTE">
      <formula>NOT(ISERROR(SEARCH("PENDIENTE",Q25)))</formula>
    </cfRule>
    <cfRule type="containsText" dxfId="980" priority="20" operator="containsText" text="NO VALIDADO">
      <formula>NOT(ISERROR(SEARCH("NO VALIDADO",Q25)))</formula>
    </cfRule>
    <cfRule type="containsText" dxfId="979" priority="21" operator="containsText" text="VALIDADO">
      <formula>NOT(ISERROR(SEARCH("VALIDADO",Q25)))</formula>
    </cfRule>
  </conditionalFormatting>
  <conditionalFormatting sqref="T25:U25">
    <cfRule type="containsText" dxfId="978" priority="16" operator="containsText" text="PENDIENTE">
      <formula>NOT(ISERROR(SEARCH("PENDIENTE",T25)))</formula>
    </cfRule>
    <cfRule type="containsText" dxfId="977" priority="17" operator="containsText" text="NO VALIDADO">
      <formula>NOT(ISERROR(SEARCH("NO VALIDADO",T25)))</formula>
    </cfRule>
    <cfRule type="containsText" dxfId="976" priority="18" operator="containsText" text="VALIDADO">
      <formula>NOT(ISERROR(SEARCH("VALIDADO",T25)))</formula>
    </cfRule>
  </conditionalFormatting>
  <dataValidations disablePrompts="1" count="6">
    <dataValidation type="list" allowBlank="1" showInputMessage="1" showErrorMessage="1" sqref="AB14:AB15" xr:uid="{19E49889-8B0F-4F17-AECC-73D4CCD75152}">
      <formula1>"No Cumple, Parcial, Cumple, Más que Cumple, Mejor Práctica"</formula1>
    </dataValidation>
    <dataValidation type="list" allowBlank="1" showInputMessage="1" showErrorMessage="1" sqref="K14:K15 O14:O15 S14:S15" xr:uid="{B8D7E975-42D1-4ED6-BDE3-BC400320BB22}">
      <formula1>"No Iniciado, En Progreso,Finalizado"</formula1>
    </dataValidation>
    <dataValidation type="list" allowBlank="1" showInputMessage="1" showErrorMessage="1" sqref="Q10 S10" xr:uid="{BC2797FD-D98C-469E-A69B-A923531DB699}">
      <formula1>" Junho,Julho,Agosto,Setembro,Outubro"</formula1>
    </dataValidation>
    <dataValidation type="list" allowBlank="1" showInputMessage="1" showErrorMessage="1" sqref="M12:N12 Q12:R12 U12:V12" xr:uid="{709BF2D7-2FF0-4674-AC7F-65FE3C803CA9}">
      <formula1>"Maio,Junho,Julho,Agosto,Setembro,Outubro"</formula1>
    </dataValidation>
    <dataValidation type="list" allowBlank="1" showInputMessage="1" showErrorMessage="1" sqref="O10" xr:uid="{CBBEDF23-6C10-4931-A8DF-E7207ED64962}">
      <formula1>"Alta,Baixa,Não Planificado"</formula1>
    </dataValidation>
    <dataValidation type="list" allowBlank="1" showInputMessage="1" showErrorMessage="1" sqref="D10 R14:R15 N14:N15 V14:V15" xr:uid="{830B92AF-F14A-4E5C-A706-F16252124525}">
      <formula1>"Não Cumpre, Parcial, Cumpre, Mais que Cumpre, Melhor Prática"</formula1>
    </dataValidation>
  </dataValidations>
  <pageMargins left="0.511811024" right="0.511811024" top="0.78740157499999996" bottom="0.78740157499999996" header="0.31496062000000002" footer="0.31496062000000002"/>
  <pageSetup paperSize="9" orientation="portrait" r:id="rId1"/>
  <drawing r:id="rId2"/>
  <extLst>
    <ext xmlns:x14="http://schemas.microsoft.com/office/spreadsheetml/2009/9/main" uri="{78C0D931-6437-407d-A8EE-F0AAD7539E65}">
      <x14:conditionalFormattings>
        <x14:conditionalFormatting xmlns:xm="http://schemas.microsoft.com/office/excel/2006/main">
          <x14:cfRule type="iconSet" priority="1" id="{E5E84C26-0E48-4142-A035-CDE3648C7C37}">
            <x14:iconSet iconSet="3Stars" showValue="0">
              <x14:cfvo type="percent">
                <xm:f>0</xm:f>
              </x14:cfvo>
              <x14:cfvo type="num">
                <xm:f>2</xm:f>
              </x14:cfvo>
              <x14:cfvo type="num">
                <xm:f>3</xm:f>
              </x14:cfvo>
            </x14:iconSet>
          </x14:cfRule>
          <xm:sqref>M10</xm:sqref>
        </x14:conditionalFormatting>
      </x14:conditionalFormattings>
    </ext>
  </extLst>
</worksheet>
</file>

<file path=xl/worksheets/sheet1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8D247B1-DC56-4432-9C96-2E7C1A40F538}">
  <dimension ref="A1:AB52"/>
  <sheetViews>
    <sheetView showGridLines="0" zoomScale="60" zoomScaleNormal="60" workbookViewId="0">
      <pane xSplit="3" ySplit="4" topLeftCell="J24" activePane="bottomRight" state="frozen"/>
      <selection activeCell="O2" sqref="O2"/>
      <selection pane="topRight" activeCell="O2" sqref="O2"/>
      <selection pane="bottomLeft" activeCell="O2" sqref="O2"/>
      <selection pane="bottomRight" activeCell="O2" sqref="O2"/>
    </sheetView>
  </sheetViews>
  <sheetFormatPr defaultColWidth="0" defaultRowHeight="15" customHeight="1" zeroHeight="1" outlineLevelRow="2" outlineLevelCol="1" x14ac:dyDescent="0.35"/>
  <cols>
    <col min="1" max="1" width="1.26953125" customWidth="1"/>
    <col min="2" max="2" width="4.7265625" customWidth="1"/>
    <col min="3" max="3" width="20.1796875" customWidth="1"/>
    <col min="4" max="4" width="17.453125" customWidth="1" outlineLevel="1"/>
    <col min="5" max="5" width="10" customWidth="1" outlineLevel="1"/>
    <col min="6" max="8" width="6.1796875" customWidth="1" outlineLevel="1"/>
    <col min="9" max="9" width="6.26953125" customWidth="1" outlineLevel="1"/>
    <col min="10" max="10" width="2.1796875" customWidth="1"/>
    <col min="11" max="23" width="23" customWidth="1"/>
    <col min="24" max="24" width="17" hidden="1" customWidth="1"/>
    <col min="25" max="25" width="16.453125" hidden="1" customWidth="1"/>
    <col min="26" max="26" width="10.54296875" hidden="1" customWidth="1"/>
    <col min="27" max="27" width="16.81640625" hidden="1" customWidth="1"/>
    <col min="28" max="28" width="14.54296875" hidden="1" customWidth="1"/>
  </cols>
  <sheetData>
    <row r="1" spans="1:28" ht="11.25" customHeight="1" x14ac:dyDescent="0.35">
      <c r="A1" s="13"/>
      <c r="B1" s="13"/>
      <c r="C1" s="13"/>
      <c r="D1" s="13"/>
      <c r="E1" s="13"/>
      <c r="F1" s="13"/>
      <c r="G1" s="13"/>
      <c r="H1" s="13"/>
      <c r="I1" s="13"/>
      <c r="J1" s="13"/>
      <c r="K1" s="13"/>
      <c r="L1" s="13"/>
      <c r="M1" s="13"/>
      <c r="N1" s="13"/>
      <c r="O1" s="13"/>
      <c r="P1" s="13"/>
      <c r="Q1" s="13"/>
      <c r="R1" s="13"/>
      <c r="S1" s="13"/>
      <c r="T1" s="13"/>
      <c r="U1" s="13"/>
      <c r="V1" s="13"/>
      <c r="W1" s="13"/>
      <c r="X1" s="13"/>
      <c r="Y1" s="19"/>
      <c r="Z1" s="19"/>
      <c r="AA1" s="19"/>
    </row>
    <row r="2" spans="1:28" ht="43.5" customHeight="1" x14ac:dyDescent="0.5">
      <c r="A2" s="1"/>
      <c r="C2" s="11"/>
      <c r="D2" s="279" t="s">
        <v>0</v>
      </c>
      <c r="E2" s="279"/>
      <c r="F2" s="279"/>
      <c r="G2" s="279"/>
      <c r="H2" s="279"/>
      <c r="I2" s="279"/>
      <c r="J2" s="62"/>
      <c r="K2" s="62"/>
      <c r="L2" s="62"/>
      <c r="M2" s="62"/>
      <c r="N2" s="62"/>
      <c r="O2" s="62"/>
      <c r="P2" s="62"/>
      <c r="Q2" s="62"/>
      <c r="R2" s="62"/>
      <c r="S2" s="62"/>
      <c r="T2" s="62"/>
      <c r="U2" s="62"/>
      <c r="V2" s="62"/>
      <c r="W2" s="11"/>
      <c r="X2" s="11"/>
      <c r="Y2" s="20"/>
      <c r="Z2" s="20"/>
      <c r="AA2" s="20"/>
    </row>
    <row r="3" spans="1:28" ht="19.5" customHeight="1" x14ac:dyDescent="0.35">
      <c r="A3" s="1"/>
      <c r="C3" s="10"/>
      <c r="D3" s="280" t="s">
        <v>1</v>
      </c>
      <c r="E3" s="280"/>
      <c r="F3" s="280"/>
      <c r="G3" s="280"/>
      <c r="H3" s="280"/>
      <c r="I3" s="280"/>
      <c r="J3" s="63"/>
      <c r="K3" s="308" t="s">
        <v>342</v>
      </c>
      <c r="L3" s="308"/>
      <c r="M3" s="308"/>
      <c r="N3" s="308"/>
      <c r="O3" s="308"/>
      <c r="P3" s="308"/>
      <c r="Q3" s="308"/>
      <c r="R3" s="308"/>
      <c r="S3" s="308"/>
      <c r="T3" s="63"/>
      <c r="U3" s="63"/>
      <c r="V3" s="63"/>
      <c r="W3" s="10"/>
      <c r="X3" s="10"/>
      <c r="Y3" s="12"/>
      <c r="Z3" s="12"/>
      <c r="AA3" s="12"/>
    </row>
    <row r="4" spans="1:28" ht="35.25" customHeight="1" x14ac:dyDescent="0.35">
      <c r="A4" s="1"/>
      <c r="B4" s="1"/>
      <c r="C4" s="10"/>
      <c r="D4" s="281"/>
      <c r="E4" s="281"/>
      <c r="F4" s="281"/>
      <c r="G4" s="281"/>
      <c r="H4" s="281"/>
      <c r="I4" s="281"/>
      <c r="J4" s="61"/>
      <c r="K4" s="309"/>
      <c r="L4" s="309"/>
      <c r="M4" s="309"/>
      <c r="N4" s="309"/>
      <c r="O4" s="309"/>
      <c r="P4" s="309"/>
      <c r="Q4" s="309"/>
      <c r="R4" s="309"/>
      <c r="S4" s="309"/>
      <c r="T4" s="61"/>
      <c r="U4" s="61"/>
      <c r="V4" s="61"/>
      <c r="W4" s="61"/>
      <c r="X4" s="14"/>
      <c r="Y4" s="21"/>
      <c r="Z4" s="22"/>
      <c r="AA4" s="22"/>
    </row>
    <row r="5" spans="1:28" ht="32.5" x14ac:dyDescent="0.6">
      <c r="A5" s="1"/>
      <c r="B5" s="15"/>
      <c r="C5" s="13"/>
      <c r="D5" s="284" t="s">
        <v>294</v>
      </c>
      <c r="E5" s="284"/>
      <c r="F5" s="284"/>
      <c r="G5" s="284"/>
      <c r="H5" s="284"/>
      <c r="I5" s="284"/>
      <c r="J5" s="26"/>
      <c r="K5" s="284" t="s">
        <v>295</v>
      </c>
      <c r="L5" s="284"/>
      <c r="M5" s="284"/>
      <c r="N5" s="284"/>
      <c r="O5" s="284"/>
      <c r="P5" s="284"/>
      <c r="Q5" s="284"/>
      <c r="R5" s="284"/>
      <c r="S5" s="27"/>
      <c r="T5" s="25"/>
      <c r="U5" s="25"/>
      <c r="V5" s="25"/>
      <c r="W5" s="9"/>
      <c r="X5" s="9"/>
      <c r="Y5" s="23"/>
    </row>
    <row r="6" spans="1:28" ht="33" customHeight="1" x14ac:dyDescent="0.8">
      <c r="A6" s="1"/>
      <c r="B6" s="15"/>
      <c r="C6" s="15"/>
      <c r="D6" s="28" t="s">
        <v>296</v>
      </c>
      <c r="E6" s="28" t="s">
        <v>16</v>
      </c>
      <c r="F6" s="28" t="s">
        <v>19</v>
      </c>
      <c r="G6" s="28" t="s">
        <v>20</v>
      </c>
      <c r="H6" s="28" t="s">
        <v>21</v>
      </c>
      <c r="I6" s="28" t="s">
        <v>22</v>
      </c>
      <c r="J6" s="29"/>
      <c r="K6" s="44" t="s">
        <v>221</v>
      </c>
      <c r="L6" s="66"/>
      <c r="M6" s="30"/>
      <c r="N6" s="30"/>
      <c r="O6" s="30"/>
      <c r="P6" s="30"/>
      <c r="Q6" s="30"/>
      <c r="R6" s="31"/>
      <c r="S6" s="31"/>
      <c r="T6" s="25"/>
      <c r="U6" s="25"/>
      <c r="V6" s="25"/>
      <c r="W6" s="9"/>
      <c r="X6" s="9"/>
      <c r="Y6" s="23"/>
    </row>
    <row r="7" spans="1:28" ht="78" customHeight="1" outlineLevel="1" x14ac:dyDescent="0.35">
      <c r="A7" s="1"/>
      <c r="B7" s="267" t="s">
        <v>222</v>
      </c>
      <c r="C7" s="267"/>
      <c r="D7" s="67" t="str">
        <f>IF(F7="","",IF(AND(I7=3,H7=3,G7=3,F7=3),"Melhor Prática",
IF(AND(H7=3,G7=3,F7=3),"Mais que Cumpre",
IF(AND(G7=3,F7=3),"Cumpre",
IF(F7=3,"Parcial","Não cumpre")))))</f>
        <v>Parcial</v>
      </c>
      <c r="E7" s="47">
        <f>IF($D7="Não cumpre",0,IF($D7="Parcial",$E$18*0.4,IF($D7="Cumpre",$E$18*0.7,IF($D7="Mais que Cumpre",$E$18*0.85,IF($D7="Melhor Prática",$E$18,0)))))</f>
        <v>8.0000000000000002E-3</v>
      </c>
      <c r="F7" s="48">
        <f>IF($K$24&lt;&gt;"",IF($K$24=3,3,IF($K$24=2,2,1)),"")</f>
        <v>3</v>
      </c>
      <c r="G7" s="48" t="str">
        <f>IF($N$24&lt;&gt;"",IF($N$24=3,3,IF($N$24=2,2,1)),"")</f>
        <v/>
      </c>
      <c r="H7" s="48" t="str">
        <f>IF($Q$24&lt;&gt;"",IF($Q$24=3,3,IF($Q$24=2,2,1)),"")</f>
        <v/>
      </c>
      <c r="I7" s="48" t="str">
        <f>IF($T$24&lt;&gt;"",IF($T$24=3,3,IF($T$24=2,2,1)),"")</f>
        <v/>
      </c>
      <c r="J7" s="32"/>
      <c r="K7" s="49" t="s">
        <v>298</v>
      </c>
      <c r="L7" s="46" t="s">
        <v>224</v>
      </c>
      <c r="M7" s="271"/>
      <c r="N7" s="271"/>
      <c r="O7" s="271"/>
      <c r="P7" s="46" t="s">
        <v>226</v>
      </c>
      <c r="Q7" s="271"/>
      <c r="R7" s="271"/>
      <c r="S7" s="271"/>
      <c r="U7" s="25"/>
      <c r="V7" s="25"/>
      <c r="W7" s="9"/>
      <c r="X7" s="9"/>
      <c r="Y7" s="23"/>
    </row>
    <row r="8" spans="1:28" ht="14.25" customHeight="1" outlineLevel="1" x14ac:dyDescent="0.35">
      <c r="A8" s="1"/>
      <c r="B8" s="64"/>
      <c r="C8" s="64"/>
      <c r="D8" s="67"/>
      <c r="E8" s="47"/>
      <c r="F8" s="48"/>
      <c r="G8" s="48"/>
      <c r="H8" s="48"/>
      <c r="I8" s="48"/>
      <c r="J8" s="32"/>
      <c r="K8" s="49"/>
      <c r="L8" s="46"/>
      <c r="M8" s="271"/>
      <c r="N8" s="271"/>
      <c r="O8" s="271"/>
      <c r="P8" s="46"/>
      <c r="Q8" s="271"/>
      <c r="R8" s="271"/>
      <c r="S8" s="271"/>
      <c r="U8" s="25"/>
      <c r="V8" s="25"/>
      <c r="W8" s="9"/>
      <c r="X8" s="9"/>
      <c r="Y8" s="23"/>
    </row>
    <row r="9" spans="1:28" ht="9.75" customHeight="1" x14ac:dyDescent="0.45">
      <c r="A9" s="1"/>
      <c r="B9" s="1"/>
      <c r="C9" s="1"/>
      <c r="D9" s="34"/>
      <c r="E9" s="35"/>
      <c r="F9" s="35"/>
      <c r="G9" s="35"/>
      <c r="H9" s="35"/>
      <c r="I9" s="35"/>
      <c r="J9" s="35"/>
      <c r="K9" s="35"/>
      <c r="L9" s="35"/>
      <c r="M9" s="35"/>
      <c r="N9" s="35"/>
      <c r="O9" s="35"/>
      <c r="P9" s="35"/>
      <c r="Q9" s="92" t="str">
        <f>IF(Q10="Junio",6,IF(Q10="Julio",7,IF(Q10="Agosto",8,IF(Q10="Septiembre",9,IF(Q10="Octubre",10,"")))))</f>
        <v/>
      </c>
      <c r="R9" s="35"/>
      <c r="S9" s="92" t="str">
        <f>IF(S10="Junio",6,IF(S10="Julio",7,IF(S10="Agosto",8,IF(S10="Septiembre",9,IF(S10="Octubre",10,"")))))</f>
        <v/>
      </c>
      <c r="T9" s="33"/>
      <c r="U9" s="33"/>
      <c r="V9" s="33"/>
      <c r="W9" s="1"/>
      <c r="X9" s="1"/>
    </row>
    <row r="10" spans="1:28" ht="59.25" customHeight="1" outlineLevel="1" x14ac:dyDescent="0.35">
      <c r="A10" s="1"/>
      <c r="B10" s="273" t="s">
        <v>299</v>
      </c>
      <c r="C10" s="273"/>
      <c r="D10" s="110" t="s">
        <v>247</v>
      </c>
      <c r="E10" s="51">
        <f>IF($D10="Não cumpre",0,IF($D10="Parcial",$E$18*0.4,IF($D10="Cumpre",$E$18*0.7,IF($D10="Mais que Cumpre",$E$18*0.85,IF($D10="Melhor Prática",$E$18,0)))))</f>
        <v>1.3999999999999999E-2</v>
      </c>
      <c r="F10" s="52" t="str">
        <f>IF(K20="D","D","-")</f>
        <v>-</v>
      </c>
      <c r="G10" s="52" t="str">
        <f>IF(N20="D","D","-")</f>
        <v>D</v>
      </c>
      <c r="H10" s="52" t="str">
        <f>IF(Q20="D","D","-")</f>
        <v>-</v>
      </c>
      <c r="I10" s="52" t="str">
        <f>IF(T20="D","D","-")</f>
        <v>D</v>
      </c>
      <c r="J10" s="32"/>
      <c r="K10" s="65" t="s">
        <v>300</v>
      </c>
      <c r="L10" s="50" t="s">
        <v>230</v>
      </c>
      <c r="M10" s="74">
        <v>3</v>
      </c>
      <c r="N10" s="50" t="s">
        <v>231</v>
      </c>
      <c r="O10" s="53" t="s">
        <v>343</v>
      </c>
      <c r="P10" s="50" t="s">
        <v>233</v>
      </c>
      <c r="Q10" s="91" t="s">
        <v>301</v>
      </c>
      <c r="R10" s="50" t="s">
        <v>235</v>
      </c>
      <c r="S10" s="91" t="s">
        <v>331</v>
      </c>
      <c r="T10" s="50" t="s">
        <v>237</v>
      </c>
      <c r="U10" s="53" t="s">
        <v>302</v>
      </c>
      <c r="V10" s="25"/>
      <c r="W10" s="9"/>
      <c r="X10" s="9"/>
      <c r="Y10" s="23"/>
    </row>
    <row r="11" spans="1:28" ht="20.5" x14ac:dyDescent="0.4">
      <c r="A11" s="1"/>
      <c r="B11" s="17"/>
      <c r="C11" s="17"/>
      <c r="D11" s="36"/>
      <c r="E11" s="31"/>
      <c r="F11" s="37"/>
      <c r="G11" s="37"/>
      <c r="H11" s="37"/>
      <c r="I11" s="37"/>
      <c r="J11" s="31"/>
      <c r="K11" s="25"/>
      <c r="L11" s="25"/>
      <c r="M11" s="25"/>
      <c r="N11" s="25"/>
      <c r="O11" s="25"/>
      <c r="P11" s="25"/>
      <c r="Q11" s="25"/>
      <c r="R11" s="25"/>
      <c r="S11" s="25"/>
      <c r="T11" s="25"/>
      <c r="U11" s="25"/>
      <c r="V11" s="25"/>
      <c r="W11" s="9"/>
      <c r="X11" s="9"/>
      <c r="Y11" s="23"/>
    </row>
    <row r="12" spans="1:28" ht="18" customHeight="1" outlineLevel="1" x14ac:dyDescent="0.35">
      <c r="A12" s="1"/>
      <c r="B12" s="274" t="s">
        <v>239</v>
      </c>
      <c r="C12" s="274"/>
      <c r="D12" s="276" t="str">
        <f>IF(F12="","",IF(AND(I12=3,H12=3,G12=3,F12=3),"Melhor Prática",
IF(AND(H12=3,G12=3,F12=3),"Mais que Cumpre",
IF(AND(G12=3,F12=3),"Cumpre",
IF(F12=3,"Parcial","Não cumpre")))))</f>
        <v>Cumpre</v>
      </c>
      <c r="E12" s="277">
        <f>IF($D12="Não cumpre",0,IF($D12="Parcial",$E$18*0.4,IF($D12="Cumpre",$E$18*0.7,IF($D12="Mais que Cumpre",$E$18*0.85,IF($D12="Melhor Prática",$E$18,0)))))</f>
        <v>1.3999999999999999E-2</v>
      </c>
      <c r="F12" s="272">
        <f>IF($L$24&lt;&gt;"",IF($L$24=3,3,IF($L$24=2,2,1)),"")</f>
        <v>3</v>
      </c>
      <c r="G12" s="272">
        <f>IF($O$24&lt;&gt;"",IF($O$24=3,3,IF($O$24=2,2,1)),"")</f>
        <v>3</v>
      </c>
      <c r="H12" s="272" t="str">
        <f>IF($R$24&lt;&gt;"",IF($R$24=3,3,IF($R$24=2,2,1)),"")</f>
        <v/>
      </c>
      <c r="I12" s="272" t="str">
        <f>IF($U$24&lt;&gt;"",IF($U$24=3,3,IF($U$24=2,2,1)),"")</f>
        <v/>
      </c>
      <c r="J12" s="32"/>
      <c r="K12" s="305" t="s">
        <v>240</v>
      </c>
      <c r="L12" s="278"/>
      <c r="M12" s="285" t="s">
        <v>241</v>
      </c>
      <c r="N12" s="286"/>
      <c r="O12" s="305" t="s">
        <v>240</v>
      </c>
      <c r="P12" s="278"/>
      <c r="Q12" s="285"/>
      <c r="R12" s="286"/>
      <c r="S12" s="278" t="s">
        <v>240</v>
      </c>
      <c r="T12" s="278"/>
      <c r="U12" s="285" t="s">
        <v>303</v>
      </c>
      <c r="V12" s="286"/>
      <c r="W12" s="9"/>
      <c r="X12" s="9"/>
      <c r="Y12" s="23"/>
      <c r="Z12" s="2"/>
      <c r="AA12" s="2"/>
      <c r="AB12" s="2"/>
    </row>
    <row r="13" spans="1:28" ht="35.25" customHeight="1" outlineLevel="1" x14ac:dyDescent="0.35">
      <c r="A13" s="1"/>
      <c r="B13" s="275"/>
      <c r="C13" s="275"/>
      <c r="D13" s="276" t="str">
        <f t="shared" ref="D13:D14" si="0">IF(F13="","",IF(AND(I13=3,H13=3,G13=3,F13=3),"MEJOR PRÁCTICA",
IF(AND(H13=3,G13=3,F13=3),"MÁS QUE CUMPLE",
IF(AND(G13=3,F13=3),"CUMPLE",
IF(F13=3,"PARCIAL","NO CUMPLE")))))</f>
        <v/>
      </c>
      <c r="E13" s="277">
        <f>IF($D13="No Cumple",0,IF($D13="Parcial",$E$18*0.4,IF($D13="Cumple",$E$18*0.7,IF($D13="Más que Cumple",$E$18*0.85,IF($D13="Mejor Práctica",$E$18,0)))))</f>
        <v>0</v>
      </c>
      <c r="F13" s="272"/>
      <c r="G13" s="272"/>
      <c r="H13" s="272"/>
      <c r="I13" s="272"/>
      <c r="J13" s="32"/>
      <c r="K13" s="168" t="s">
        <v>33</v>
      </c>
      <c r="L13" s="287" t="s">
        <v>242</v>
      </c>
      <c r="M13" s="287"/>
      <c r="N13" s="169" t="s">
        <v>243</v>
      </c>
      <c r="O13" s="168" t="s">
        <v>33</v>
      </c>
      <c r="P13" s="287" t="s">
        <v>242</v>
      </c>
      <c r="Q13" s="287"/>
      <c r="R13" s="169" t="s">
        <v>243</v>
      </c>
      <c r="S13" s="100" t="s">
        <v>33</v>
      </c>
      <c r="T13" s="287" t="s">
        <v>242</v>
      </c>
      <c r="U13" s="287"/>
      <c r="V13" s="100" t="s">
        <v>304</v>
      </c>
      <c r="W13" s="1"/>
      <c r="X13" s="1"/>
      <c r="Z13" s="3"/>
      <c r="AA13" s="4"/>
      <c r="AB13" s="5"/>
    </row>
    <row r="14" spans="1:28" ht="18.75" customHeight="1" outlineLevel="1" x14ac:dyDescent="0.35">
      <c r="A14" s="1"/>
      <c r="B14" s="275"/>
      <c r="C14" s="275"/>
      <c r="D14" s="276" t="str">
        <f t="shared" si="0"/>
        <v/>
      </c>
      <c r="E14" s="277">
        <f>IF($D14="No Cumple",0,IF($D14="Parcial",$E$18*0.4,IF($D14="Cumple",$E$18*0.7,IF($D14="Más que Cumple",$E$18*0.85,IF($D14="Mejor Práctica",$E$18,0)))))</f>
        <v>0</v>
      </c>
      <c r="F14" s="38"/>
      <c r="G14" s="38"/>
      <c r="H14" s="38"/>
      <c r="I14" s="38"/>
      <c r="J14" s="32"/>
      <c r="K14" s="270"/>
      <c r="L14" s="292"/>
      <c r="M14" s="292"/>
      <c r="N14" s="269"/>
      <c r="O14" s="270"/>
      <c r="P14" s="292"/>
      <c r="Q14" s="292"/>
      <c r="R14" s="269"/>
      <c r="S14" s="268"/>
      <c r="T14" s="292"/>
      <c r="U14" s="292"/>
      <c r="V14" s="269"/>
      <c r="W14" s="1"/>
      <c r="X14" s="1"/>
      <c r="Z14" s="6"/>
      <c r="AA14" s="7"/>
      <c r="AB14" s="8"/>
    </row>
    <row r="15" spans="1:28" ht="21" customHeight="1" outlineLevel="1" x14ac:dyDescent="0.35">
      <c r="A15" s="1"/>
      <c r="B15" s="275"/>
      <c r="C15" s="275"/>
      <c r="D15" s="288" t="str">
        <f>IF(S10&lt;&gt;"",IF(OR(S14="finalizado",O14="finalizado",K14="finalizado"),"Finalizado",
IF(OR(AND(S10=U12,S14&lt;&gt;"finalizado"),AND(S10=Q12,O14&lt;&gt;"finalizado"),AND(S10=M12,K14&lt;&gt;"finalizado")),"Atrasado","No Prazo")),"Não Planificado")</f>
        <v>No Prazo</v>
      </c>
      <c r="E15" s="288"/>
      <c r="F15" s="288"/>
      <c r="G15" s="288"/>
      <c r="H15" s="288"/>
      <c r="I15" s="288"/>
      <c r="J15" s="26"/>
      <c r="K15" s="270"/>
      <c r="L15" s="292"/>
      <c r="M15" s="292"/>
      <c r="N15" s="269"/>
      <c r="O15" s="270"/>
      <c r="P15" s="292"/>
      <c r="Q15" s="292"/>
      <c r="R15" s="269"/>
      <c r="S15" s="268"/>
      <c r="T15" s="292"/>
      <c r="U15" s="292"/>
      <c r="V15" s="269"/>
      <c r="W15" s="1"/>
      <c r="X15" s="1"/>
      <c r="Z15" s="6"/>
      <c r="AA15" s="7"/>
      <c r="AB15" s="7"/>
    </row>
    <row r="16" spans="1:28" ht="21" customHeight="1" x14ac:dyDescent="0.4">
      <c r="A16" s="1"/>
      <c r="B16" s="17"/>
      <c r="C16" s="17"/>
      <c r="D16" s="9"/>
      <c r="E16" s="86" t="str">
        <f>IF(COUNTA(F16:I16)=0,"NBC","BC")</f>
        <v>NBC</v>
      </c>
      <c r="F16" s="86"/>
      <c r="G16" s="86"/>
      <c r="H16" s="86"/>
      <c r="I16" s="9"/>
      <c r="J16" s="16"/>
      <c r="K16" s="9"/>
      <c r="L16" s="9"/>
      <c r="M16" s="9"/>
      <c r="N16" s="9"/>
      <c r="O16" s="9"/>
      <c r="P16" s="9"/>
      <c r="Q16" s="9"/>
      <c r="R16" s="9"/>
      <c r="S16" s="9"/>
      <c r="T16" s="9"/>
      <c r="U16" s="9"/>
      <c r="V16" s="9"/>
      <c r="W16" s="9"/>
      <c r="X16" s="9"/>
      <c r="Y16" s="23"/>
    </row>
    <row r="17" spans="1:25" ht="21" customHeight="1" x14ac:dyDescent="0.4">
      <c r="A17" s="1"/>
      <c r="B17" s="17"/>
      <c r="C17" s="17"/>
      <c r="D17" s="9"/>
      <c r="E17" s="9"/>
      <c r="F17" s="9"/>
      <c r="G17" s="9"/>
      <c r="H17" s="9"/>
      <c r="I17" s="9"/>
      <c r="J17" s="16"/>
      <c r="K17" s="290" t="s">
        <v>246</v>
      </c>
      <c r="L17" s="291"/>
      <c r="M17" s="296"/>
      <c r="N17" s="290" t="s">
        <v>247</v>
      </c>
      <c r="O17" s="291"/>
      <c r="P17" s="296"/>
      <c r="Q17" s="290" t="s">
        <v>228</v>
      </c>
      <c r="R17" s="291"/>
      <c r="S17" s="296"/>
      <c r="T17" s="291" t="s">
        <v>249</v>
      </c>
      <c r="U17" s="291"/>
      <c r="V17" s="296"/>
      <c r="W17" s="9"/>
      <c r="X17" s="9"/>
      <c r="Y17" s="23"/>
    </row>
    <row r="18" spans="1:25" ht="20.25" customHeight="1" outlineLevel="2" x14ac:dyDescent="0.35">
      <c r="A18" s="1"/>
      <c r="B18" s="289" t="s">
        <v>316</v>
      </c>
      <c r="C18" s="289"/>
      <c r="D18" s="42" t="s">
        <v>16</v>
      </c>
      <c r="E18" s="39">
        <v>0.02</v>
      </c>
      <c r="F18" s="127"/>
      <c r="G18" s="127"/>
      <c r="H18" s="127"/>
      <c r="I18" s="127"/>
      <c r="J18" s="9"/>
      <c r="K18" s="270" t="s">
        <v>344</v>
      </c>
      <c r="L18" s="268"/>
      <c r="M18" s="269"/>
      <c r="N18" s="270" t="s">
        <v>345</v>
      </c>
      <c r="O18" s="268"/>
      <c r="P18" s="269"/>
      <c r="Q18" s="270" t="s">
        <v>346</v>
      </c>
      <c r="R18" s="268"/>
      <c r="S18" s="269"/>
      <c r="T18" s="268" t="s">
        <v>347</v>
      </c>
      <c r="U18" s="268"/>
      <c r="V18" s="269"/>
      <c r="W18" s="9"/>
      <c r="X18" s="9"/>
      <c r="Y18" s="23"/>
    </row>
    <row r="19" spans="1:25" ht="124.5" customHeight="1" outlineLevel="2" x14ac:dyDescent="0.35">
      <c r="A19" s="1"/>
      <c r="B19" s="289"/>
      <c r="C19" s="289"/>
      <c r="D19" s="42" t="s">
        <v>255</v>
      </c>
      <c r="E19" s="268" t="s">
        <v>348</v>
      </c>
      <c r="F19" s="268"/>
      <c r="G19" s="268"/>
      <c r="H19" s="268"/>
      <c r="I19" s="268"/>
      <c r="J19" s="25"/>
      <c r="K19" s="270"/>
      <c r="L19" s="268"/>
      <c r="M19" s="269"/>
      <c r="N19" s="270"/>
      <c r="O19" s="268"/>
      <c r="P19" s="269"/>
      <c r="Q19" s="270"/>
      <c r="R19" s="268"/>
      <c r="S19" s="269"/>
      <c r="T19" s="268"/>
      <c r="U19" s="268"/>
      <c r="V19" s="269"/>
      <c r="W19" s="9"/>
      <c r="X19" s="9"/>
      <c r="Y19" s="23"/>
    </row>
    <row r="20" spans="1:25" ht="18.75" customHeight="1" outlineLevel="2" x14ac:dyDescent="0.35">
      <c r="A20" s="1"/>
      <c r="B20" s="289"/>
      <c r="C20" s="289"/>
      <c r="D20" s="293" t="s">
        <v>37</v>
      </c>
      <c r="E20" s="294" t="s">
        <v>42</v>
      </c>
      <c r="F20" s="294"/>
      <c r="G20" s="294"/>
      <c r="H20" s="294"/>
      <c r="I20" s="294"/>
      <c r="J20" s="25"/>
      <c r="K20" s="270" t="s">
        <v>257</v>
      </c>
      <c r="L20" s="268"/>
      <c r="M20" s="269"/>
      <c r="N20" s="270" t="s">
        <v>307</v>
      </c>
      <c r="O20" s="268"/>
      <c r="P20" s="269"/>
      <c r="Q20" s="270" t="s">
        <v>257</v>
      </c>
      <c r="R20" s="268"/>
      <c r="S20" s="269"/>
      <c r="T20" s="268" t="s">
        <v>307</v>
      </c>
      <c r="U20" s="268"/>
      <c r="V20" s="269"/>
      <c r="W20" s="9"/>
      <c r="X20" s="9"/>
      <c r="Y20" s="23"/>
    </row>
    <row r="21" spans="1:25" ht="40.5" customHeight="1" outlineLevel="2" x14ac:dyDescent="0.35">
      <c r="A21" s="18">
        <v>5.0000000000000001E-3</v>
      </c>
      <c r="B21" s="289"/>
      <c r="C21" s="289"/>
      <c r="D21" s="293"/>
      <c r="E21" s="294"/>
      <c r="F21" s="294"/>
      <c r="G21" s="294"/>
      <c r="H21" s="294"/>
      <c r="I21" s="294"/>
      <c r="J21" s="25"/>
      <c r="K21" s="270" t="s">
        <v>322</v>
      </c>
      <c r="L21" s="268"/>
      <c r="M21" s="269"/>
      <c r="N21" s="270" t="s">
        <v>349</v>
      </c>
      <c r="O21" s="268"/>
      <c r="P21" s="269"/>
      <c r="Q21" s="270" t="s">
        <v>350</v>
      </c>
      <c r="R21" s="268"/>
      <c r="S21" s="269"/>
      <c r="T21" s="268" t="s">
        <v>351</v>
      </c>
      <c r="U21" s="268"/>
      <c r="V21" s="269"/>
      <c r="W21" s="9"/>
      <c r="X21" s="9"/>
      <c r="Y21" s="23"/>
    </row>
    <row r="22" spans="1:25" ht="14.5" x14ac:dyDescent="0.35">
      <c r="A22" s="1"/>
      <c r="B22" s="9"/>
      <c r="C22" s="9"/>
      <c r="D22" s="9"/>
      <c r="E22" s="9"/>
      <c r="F22" s="9"/>
      <c r="G22" s="9"/>
      <c r="H22" s="9"/>
      <c r="I22" s="9"/>
      <c r="J22" s="9"/>
      <c r="K22" s="68"/>
      <c r="L22" s="9"/>
      <c r="M22" s="69"/>
      <c r="N22" s="68"/>
      <c r="O22" s="9"/>
      <c r="P22" s="69"/>
      <c r="Q22" s="68"/>
      <c r="R22" s="9"/>
      <c r="S22" s="69"/>
      <c r="T22" s="9"/>
      <c r="U22" s="9"/>
      <c r="V22" s="69"/>
      <c r="W22" s="9"/>
      <c r="X22" s="9"/>
      <c r="Y22" s="23"/>
    </row>
    <row r="23" spans="1:25" ht="41" x14ac:dyDescent="0.35">
      <c r="A23" s="1"/>
      <c r="B23" s="9"/>
      <c r="C23" s="9"/>
      <c r="D23" s="9"/>
      <c r="G23" s="9"/>
      <c r="H23" s="9"/>
      <c r="K23" s="54" t="s">
        <v>9</v>
      </c>
      <c r="L23" s="24" t="s">
        <v>261</v>
      </c>
      <c r="M23" s="55" t="s">
        <v>262</v>
      </c>
      <c r="N23" s="54" t="s">
        <v>9</v>
      </c>
      <c r="O23" s="24" t="s">
        <v>261</v>
      </c>
      <c r="P23" s="55" t="s">
        <v>262</v>
      </c>
      <c r="Q23" s="54" t="s">
        <v>9</v>
      </c>
      <c r="R23" s="24" t="s">
        <v>261</v>
      </c>
      <c r="S23" s="55" t="s">
        <v>262</v>
      </c>
      <c r="T23" s="64" t="s">
        <v>9</v>
      </c>
      <c r="U23" s="24" t="s">
        <v>261</v>
      </c>
      <c r="V23" s="55" t="s">
        <v>262</v>
      </c>
      <c r="X23" s="9"/>
      <c r="Y23" s="23"/>
    </row>
    <row r="24" spans="1:25" ht="36.75" customHeight="1" x14ac:dyDescent="0.35">
      <c r="A24" s="1"/>
      <c r="B24" s="9"/>
      <c r="C24" s="9"/>
      <c r="D24" s="9"/>
      <c r="F24" s="297" t="s">
        <v>308</v>
      </c>
      <c r="G24" s="298" t="s">
        <v>33</v>
      </c>
      <c r="H24" s="298"/>
      <c r="I24" s="298"/>
      <c r="K24" s="56">
        <v>3</v>
      </c>
      <c r="L24" s="40">
        <v>3</v>
      </c>
      <c r="M24" s="295"/>
      <c r="N24" s="56"/>
      <c r="O24" s="40">
        <v>3</v>
      </c>
      <c r="P24" s="295"/>
      <c r="Q24" s="56"/>
      <c r="R24" s="40"/>
      <c r="S24" s="295"/>
      <c r="T24" s="40"/>
      <c r="U24" s="40"/>
      <c r="V24" s="295"/>
      <c r="X24" s="9"/>
      <c r="Y24" s="23"/>
    </row>
    <row r="25" spans="1:25" ht="19.5" customHeight="1" x14ac:dyDescent="0.35">
      <c r="A25" s="1"/>
      <c r="B25" s="9"/>
      <c r="C25" s="9"/>
      <c r="D25" s="9"/>
      <c r="F25" s="297"/>
      <c r="G25" s="298"/>
      <c r="H25" s="298"/>
      <c r="I25" s="298"/>
      <c r="K25" s="57"/>
      <c r="L25" s="43"/>
      <c r="M25" s="295"/>
      <c r="N25" s="57"/>
      <c r="O25" s="43"/>
      <c r="P25" s="295"/>
      <c r="Q25" s="57"/>
      <c r="R25" s="43"/>
      <c r="S25" s="295"/>
      <c r="T25" s="43"/>
      <c r="U25" s="43"/>
      <c r="V25" s="295"/>
      <c r="X25" s="9"/>
      <c r="Y25" s="23"/>
    </row>
    <row r="26" spans="1:25" ht="208.5" customHeight="1" x14ac:dyDescent="0.35">
      <c r="A26" s="1"/>
      <c r="B26" s="9"/>
      <c r="C26" s="9"/>
      <c r="D26" s="9"/>
      <c r="F26" s="297"/>
      <c r="G26" s="298" t="s">
        <v>309</v>
      </c>
      <c r="H26" s="298"/>
      <c r="I26" s="298"/>
      <c r="K26" s="58" t="s">
        <v>352</v>
      </c>
      <c r="L26" s="45"/>
      <c r="M26" s="295"/>
      <c r="N26" s="58" t="s">
        <v>353</v>
      </c>
      <c r="O26" s="45" t="s">
        <v>1066</v>
      </c>
      <c r="P26" s="295"/>
      <c r="Q26" s="58"/>
      <c r="R26" s="45"/>
      <c r="S26" s="295"/>
      <c r="T26" s="45"/>
      <c r="U26" s="45"/>
      <c r="V26" s="295"/>
      <c r="X26" s="9"/>
      <c r="Y26" s="23"/>
    </row>
    <row r="27" spans="1:25" ht="18" customHeight="1" x14ac:dyDescent="0.35">
      <c r="A27" s="1"/>
      <c r="B27" s="9"/>
      <c r="C27" s="9"/>
      <c r="D27" s="9"/>
      <c r="F27" s="297"/>
      <c r="G27" s="298" t="s">
        <v>313</v>
      </c>
      <c r="H27" s="298"/>
      <c r="I27" s="298"/>
      <c r="K27" s="59"/>
      <c r="L27" s="25"/>
      <c r="M27" s="60"/>
      <c r="N27" s="25"/>
      <c r="O27" s="25"/>
      <c r="P27" s="101"/>
      <c r="Q27" s="59"/>
      <c r="R27" s="25"/>
      <c r="S27" s="60"/>
      <c r="T27" s="59"/>
      <c r="U27" s="25"/>
      <c r="V27" s="60"/>
      <c r="X27" s="9"/>
      <c r="Y27" s="23"/>
    </row>
    <row r="28" spans="1:25" ht="18" customHeight="1" x14ac:dyDescent="0.35">
      <c r="A28" s="1"/>
      <c r="B28" s="9"/>
      <c r="C28" s="9"/>
      <c r="D28" s="9"/>
      <c r="F28" s="297"/>
      <c r="G28" s="298"/>
      <c r="H28" s="298"/>
      <c r="I28" s="298"/>
      <c r="K28" s="59"/>
      <c r="L28" s="25"/>
      <c r="M28" s="60"/>
      <c r="N28" s="25"/>
      <c r="O28" s="25"/>
      <c r="P28" s="101"/>
      <c r="Q28" s="59"/>
      <c r="R28" s="25"/>
      <c r="S28" s="60"/>
      <c r="T28" s="59"/>
      <c r="U28" s="25"/>
      <c r="V28" s="60"/>
      <c r="X28" s="9"/>
      <c r="Y28" s="23"/>
    </row>
    <row r="29" spans="1:25" ht="18" customHeight="1" x14ac:dyDescent="0.35">
      <c r="A29" s="1"/>
      <c r="B29" s="9"/>
      <c r="C29" s="9"/>
      <c r="D29" s="9"/>
      <c r="F29" s="297"/>
      <c r="G29" s="298"/>
      <c r="H29" s="298"/>
      <c r="I29" s="298"/>
      <c r="K29" s="59"/>
      <c r="L29" s="25"/>
      <c r="M29" s="60"/>
      <c r="N29" s="25"/>
      <c r="O29" s="25"/>
      <c r="P29" s="101"/>
      <c r="Q29" s="59"/>
      <c r="R29" s="25"/>
      <c r="S29" s="60"/>
      <c r="T29" s="59"/>
      <c r="U29" s="25"/>
      <c r="V29" s="60"/>
      <c r="X29" s="9"/>
      <c r="Y29" s="23"/>
    </row>
    <row r="30" spans="1:25" ht="18" customHeight="1" x14ac:dyDescent="0.35">
      <c r="A30" s="1"/>
      <c r="B30" s="9"/>
      <c r="C30" s="9"/>
      <c r="D30" s="9"/>
      <c r="F30" s="297"/>
      <c r="G30" s="298"/>
      <c r="H30" s="298"/>
      <c r="I30" s="298"/>
      <c r="K30" s="59"/>
      <c r="L30" s="25"/>
      <c r="M30" s="60"/>
      <c r="N30" s="25"/>
      <c r="O30" s="25"/>
      <c r="P30" s="101"/>
      <c r="Q30" s="59"/>
      <c r="R30" s="25"/>
      <c r="S30" s="60"/>
      <c r="T30" s="59"/>
      <c r="U30" s="25"/>
      <c r="V30" s="60"/>
      <c r="X30" s="9"/>
      <c r="Y30" s="23"/>
    </row>
    <row r="31" spans="1:25" ht="18" customHeight="1" x14ac:dyDescent="0.35">
      <c r="A31" s="1"/>
      <c r="B31" s="9"/>
      <c r="C31" s="9"/>
      <c r="D31" s="9"/>
      <c r="F31" s="297"/>
      <c r="G31" s="298"/>
      <c r="H31" s="298"/>
      <c r="I31" s="298"/>
      <c r="K31" s="59"/>
      <c r="L31" s="25"/>
      <c r="M31" s="60"/>
      <c r="N31" s="25"/>
      <c r="O31" s="25"/>
      <c r="P31" s="101"/>
      <c r="Q31" s="59"/>
      <c r="R31" s="25"/>
      <c r="S31" s="60"/>
      <c r="T31" s="59"/>
      <c r="U31" s="25"/>
      <c r="V31" s="60"/>
      <c r="X31" s="9"/>
      <c r="Y31" s="23"/>
    </row>
    <row r="32" spans="1:25" ht="18" customHeight="1" x14ac:dyDescent="0.35">
      <c r="A32" s="1"/>
      <c r="B32" s="9"/>
      <c r="C32" s="9"/>
      <c r="D32" s="9"/>
      <c r="F32" s="297"/>
      <c r="G32" s="298"/>
      <c r="H32" s="298"/>
      <c r="I32" s="298"/>
      <c r="K32" s="59"/>
      <c r="L32" s="25"/>
      <c r="M32" s="60"/>
      <c r="N32" s="25"/>
      <c r="O32" s="25"/>
      <c r="P32" s="101"/>
      <c r="Q32" s="59"/>
      <c r="R32" s="25"/>
      <c r="S32" s="60"/>
      <c r="T32" s="59"/>
      <c r="U32" s="25"/>
      <c r="V32" s="60"/>
      <c r="X32" s="9"/>
      <c r="Y32" s="23"/>
    </row>
    <row r="33" spans="1:25" ht="18" customHeight="1" x14ac:dyDescent="0.35">
      <c r="A33" s="1"/>
      <c r="B33" s="9"/>
      <c r="C33" s="9"/>
      <c r="D33" s="9"/>
      <c r="F33" s="297"/>
      <c r="G33" s="298"/>
      <c r="H33" s="298"/>
      <c r="I33" s="298"/>
      <c r="K33" s="59"/>
      <c r="L33" s="25"/>
      <c r="M33" s="60"/>
      <c r="N33" s="25"/>
      <c r="O33" s="25"/>
      <c r="P33" s="101"/>
      <c r="Q33" s="59"/>
      <c r="R33" s="25"/>
      <c r="S33" s="60"/>
      <c r="T33" s="59"/>
      <c r="U33" s="25"/>
      <c r="V33" s="60"/>
      <c r="X33" s="9"/>
      <c r="Y33" s="23"/>
    </row>
    <row r="34" spans="1:25" ht="18" customHeight="1" x14ac:dyDescent="0.35">
      <c r="A34" s="1"/>
      <c r="B34" s="9"/>
      <c r="C34" s="9"/>
      <c r="D34" s="9"/>
      <c r="F34" s="297"/>
      <c r="G34" s="298"/>
      <c r="H34" s="298"/>
      <c r="I34" s="298"/>
      <c r="K34" s="59"/>
      <c r="L34" s="25"/>
      <c r="M34" s="60"/>
      <c r="N34" s="25"/>
      <c r="O34" s="25"/>
      <c r="P34" s="101"/>
      <c r="Q34" s="59"/>
      <c r="R34" s="25"/>
      <c r="S34" s="60"/>
      <c r="T34" s="59"/>
      <c r="U34" s="25"/>
      <c r="V34" s="60"/>
      <c r="X34" s="9"/>
      <c r="Y34" s="23"/>
    </row>
    <row r="35" spans="1:25" ht="18" customHeight="1" x14ac:dyDescent="0.35">
      <c r="A35" s="1"/>
      <c r="B35" s="9"/>
      <c r="C35" s="9"/>
      <c r="D35" s="9"/>
      <c r="F35" s="297"/>
      <c r="G35" s="298"/>
      <c r="H35" s="298"/>
      <c r="I35" s="298"/>
      <c r="K35" s="59"/>
      <c r="L35" s="25"/>
      <c r="M35" s="60"/>
      <c r="N35" s="25"/>
      <c r="O35" s="25"/>
      <c r="P35" s="101"/>
      <c r="Q35" s="59"/>
      <c r="R35" s="25"/>
      <c r="S35" s="60"/>
      <c r="T35" s="59"/>
      <c r="U35" s="25"/>
      <c r="V35" s="60"/>
      <c r="X35" s="9"/>
      <c r="Y35" s="23"/>
    </row>
    <row r="36" spans="1:25" ht="18" customHeight="1" x14ac:dyDescent="0.35">
      <c r="A36" s="1"/>
      <c r="B36" s="9"/>
      <c r="C36" s="9"/>
      <c r="D36" s="9"/>
      <c r="F36" s="297"/>
      <c r="G36" s="298"/>
      <c r="H36" s="298"/>
      <c r="I36" s="298"/>
      <c r="K36" s="59"/>
      <c r="L36" s="25"/>
      <c r="M36" s="60"/>
      <c r="N36" s="25"/>
      <c r="O36" s="25"/>
      <c r="P36" s="101"/>
      <c r="Q36" s="59"/>
      <c r="R36" s="25"/>
      <c r="S36" s="60"/>
      <c r="T36" s="59"/>
      <c r="U36" s="25"/>
      <c r="V36" s="60"/>
      <c r="X36" s="9"/>
      <c r="Y36" s="23"/>
    </row>
    <row r="37" spans="1:25" ht="18" customHeight="1" x14ac:dyDescent="0.35">
      <c r="A37" s="1"/>
      <c r="B37" s="9"/>
      <c r="C37" s="9"/>
      <c r="D37" s="9"/>
      <c r="F37" s="297"/>
      <c r="G37" s="298"/>
      <c r="H37" s="298"/>
      <c r="I37" s="298"/>
      <c r="K37" s="59"/>
      <c r="L37" s="25"/>
      <c r="M37" s="60"/>
      <c r="N37" s="25"/>
      <c r="O37" s="25"/>
      <c r="P37" s="101"/>
      <c r="Q37" s="59"/>
      <c r="R37" s="25"/>
      <c r="S37" s="60"/>
      <c r="T37" s="59"/>
      <c r="U37" s="25"/>
      <c r="V37" s="60"/>
      <c r="X37" s="9"/>
      <c r="Y37" s="23"/>
    </row>
    <row r="38" spans="1:25" ht="18" customHeight="1" x14ac:dyDescent="0.35">
      <c r="A38" s="1"/>
      <c r="B38" s="9"/>
      <c r="C38" s="9"/>
      <c r="D38" s="9"/>
      <c r="F38" s="297"/>
      <c r="G38" s="298"/>
      <c r="H38" s="298"/>
      <c r="I38" s="298"/>
      <c r="K38" s="59"/>
      <c r="L38" s="25"/>
      <c r="M38" s="60"/>
      <c r="N38" s="25"/>
      <c r="O38" s="25"/>
      <c r="P38" s="101"/>
      <c r="Q38" s="59"/>
      <c r="R38" s="25"/>
      <c r="S38" s="60"/>
      <c r="T38" s="59"/>
      <c r="U38" s="25"/>
      <c r="V38" s="60"/>
      <c r="X38" s="9"/>
      <c r="Y38" s="23"/>
    </row>
    <row r="39" spans="1:25" ht="18" customHeight="1" x14ac:dyDescent="0.35">
      <c r="A39" s="1"/>
      <c r="B39" s="9"/>
      <c r="C39" s="9"/>
      <c r="D39" s="9"/>
      <c r="F39" s="297"/>
      <c r="G39" s="298"/>
      <c r="H39" s="298"/>
      <c r="I39" s="298"/>
      <c r="K39" s="59"/>
      <c r="L39" s="25"/>
      <c r="M39" s="60"/>
      <c r="N39" s="25"/>
      <c r="O39" s="25"/>
      <c r="P39" s="101"/>
      <c r="Q39" s="59"/>
      <c r="R39" s="25"/>
      <c r="S39" s="60"/>
      <c r="T39" s="59"/>
      <c r="U39" s="25"/>
      <c r="V39" s="60"/>
      <c r="X39" s="9"/>
      <c r="Y39" s="23"/>
    </row>
    <row r="40" spans="1:25" ht="18" customHeight="1" x14ac:dyDescent="0.35">
      <c r="A40" s="1"/>
      <c r="B40" s="9"/>
      <c r="C40" s="9"/>
      <c r="D40" s="9"/>
      <c r="F40" s="297"/>
      <c r="G40" s="298"/>
      <c r="H40" s="298"/>
      <c r="I40" s="298"/>
      <c r="K40" s="59"/>
      <c r="L40" s="25"/>
      <c r="M40" s="60"/>
      <c r="N40" s="25"/>
      <c r="O40" s="25"/>
      <c r="P40" s="101"/>
      <c r="Q40" s="59"/>
      <c r="R40" s="25"/>
      <c r="S40" s="60"/>
      <c r="T40" s="59"/>
      <c r="U40" s="25"/>
      <c r="V40" s="60"/>
      <c r="X40" s="9"/>
      <c r="Y40" s="23"/>
    </row>
    <row r="41" spans="1:25" ht="18" customHeight="1" x14ac:dyDescent="0.35">
      <c r="A41" s="1"/>
      <c r="B41" s="9"/>
      <c r="C41" s="9"/>
      <c r="D41" s="9"/>
      <c r="F41" s="297"/>
      <c r="G41" s="298"/>
      <c r="H41" s="298"/>
      <c r="I41" s="298"/>
      <c r="K41" s="59"/>
      <c r="L41" s="25"/>
      <c r="M41" s="60"/>
      <c r="N41" s="25"/>
      <c r="O41" s="25"/>
      <c r="P41" s="101"/>
      <c r="Q41" s="59"/>
      <c r="R41" s="25"/>
      <c r="S41" s="60"/>
      <c r="T41" s="59"/>
      <c r="U41" s="25"/>
      <c r="V41" s="60"/>
      <c r="X41" s="9"/>
      <c r="Y41" s="23"/>
    </row>
    <row r="42" spans="1:25" ht="18" customHeight="1" x14ac:dyDescent="0.35">
      <c r="A42" s="1"/>
      <c r="B42" s="9"/>
      <c r="C42" s="9"/>
      <c r="D42" s="9"/>
      <c r="F42" s="297"/>
      <c r="G42" s="298"/>
      <c r="H42" s="298"/>
      <c r="I42" s="298"/>
      <c r="K42" s="59"/>
      <c r="L42" s="25"/>
      <c r="M42" s="60"/>
      <c r="N42" s="25"/>
      <c r="O42" s="25"/>
      <c r="P42" s="101"/>
      <c r="Q42" s="59"/>
      <c r="R42" s="25"/>
      <c r="S42" s="60"/>
      <c r="T42" s="59"/>
      <c r="U42" s="25"/>
      <c r="V42" s="60"/>
      <c r="X42" s="9"/>
      <c r="Y42" s="23"/>
    </row>
    <row r="43" spans="1:25" ht="18" customHeight="1" x14ac:dyDescent="0.35">
      <c r="A43" s="1"/>
      <c r="B43" s="9"/>
      <c r="C43" s="9"/>
      <c r="D43" s="9"/>
      <c r="F43" s="297"/>
      <c r="G43" s="298"/>
      <c r="H43" s="298"/>
      <c r="I43" s="298"/>
      <c r="K43" s="59"/>
      <c r="L43" s="25"/>
      <c r="M43" s="60"/>
      <c r="N43" s="25"/>
      <c r="O43" s="25"/>
      <c r="P43" s="101"/>
      <c r="Q43" s="59"/>
      <c r="R43" s="25"/>
      <c r="S43" s="60"/>
      <c r="T43" s="59"/>
      <c r="U43" s="25"/>
      <c r="V43" s="60"/>
      <c r="X43" s="9"/>
      <c r="Y43" s="23"/>
    </row>
    <row r="44" spans="1:25" ht="18" customHeight="1" x14ac:dyDescent="0.35">
      <c r="A44" s="1"/>
      <c r="B44" s="9"/>
      <c r="C44" s="9"/>
      <c r="D44" s="9"/>
      <c r="F44" s="297"/>
      <c r="G44" s="298"/>
      <c r="H44" s="298"/>
      <c r="I44" s="298"/>
      <c r="K44" s="59"/>
      <c r="L44" s="25"/>
      <c r="M44" s="60"/>
      <c r="N44" s="25"/>
      <c r="O44" s="25"/>
      <c r="P44" s="101"/>
      <c r="Q44" s="59"/>
      <c r="R44" s="25"/>
      <c r="S44" s="60"/>
      <c r="T44" s="59"/>
      <c r="U44" s="25"/>
      <c r="V44" s="60"/>
      <c r="X44" s="9"/>
      <c r="Y44" s="23"/>
    </row>
    <row r="45" spans="1:25" ht="18" customHeight="1" x14ac:dyDescent="0.35">
      <c r="A45" s="1"/>
      <c r="B45" s="9"/>
      <c r="C45" s="9"/>
      <c r="D45" s="9"/>
      <c r="F45" s="297"/>
      <c r="G45" s="298"/>
      <c r="H45" s="298"/>
      <c r="I45" s="298"/>
      <c r="K45" s="59"/>
      <c r="L45" s="25"/>
      <c r="M45" s="60"/>
      <c r="N45" s="25"/>
      <c r="O45" s="25"/>
      <c r="P45" s="101"/>
      <c r="Q45" s="59"/>
      <c r="R45" s="25"/>
      <c r="S45" s="60"/>
      <c r="T45" s="59"/>
      <c r="U45" s="25"/>
      <c r="V45" s="60"/>
      <c r="X45" s="9"/>
      <c r="Y45" s="23"/>
    </row>
    <row r="46" spans="1:25" ht="18" customHeight="1" x14ac:dyDescent="0.35">
      <c r="A46" s="1"/>
      <c r="B46" s="9"/>
      <c r="C46" s="9"/>
      <c r="D46" s="9"/>
      <c r="F46" s="297"/>
      <c r="G46" s="298"/>
      <c r="H46" s="298"/>
      <c r="I46" s="298"/>
      <c r="K46" s="59"/>
      <c r="L46" s="25"/>
      <c r="M46" s="60"/>
      <c r="N46" s="25"/>
      <c r="O46" s="25"/>
      <c r="P46" s="101"/>
      <c r="Q46" s="59"/>
      <c r="R46" s="25"/>
      <c r="S46" s="60"/>
      <c r="T46" s="59"/>
      <c r="U46" s="25"/>
      <c r="V46" s="60"/>
      <c r="X46" s="9"/>
      <c r="Y46" s="23"/>
    </row>
    <row r="47" spans="1:25" ht="18" customHeight="1" x14ac:dyDescent="0.35">
      <c r="A47" s="1"/>
      <c r="B47" s="9"/>
      <c r="C47" s="9"/>
      <c r="D47" s="9"/>
      <c r="F47" s="297"/>
      <c r="G47" s="298"/>
      <c r="H47" s="298"/>
      <c r="I47" s="298"/>
      <c r="K47" s="59"/>
      <c r="L47" s="25"/>
      <c r="M47" s="60"/>
      <c r="N47" s="25"/>
      <c r="O47" s="25"/>
      <c r="P47" s="101"/>
      <c r="Q47" s="59"/>
      <c r="R47" s="25"/>
      <c r="S47" s="60"/>
      <c r="T47" s="59"/>
      <c r="U47" s="25"/>
      <c r="V47" s="60"/>
      <c r="X47" s="9"/>
      <c r="Y47" s="23"/>
    </row>
    <row r="48" spans="1:25" ht="18" customHeight="1" x14ac:dyDescent="0.35">
      <c r="A48" s="1"/>
      <c r="B48" s="9"/>
      <c r="C48" s="9"/>
      <c r="D48" s="9"/>
      <c r="F48" s="297"/>
      <c r="G48" s="298"/>
      <c r="H48" s="298"/>
      <c r="I48" s="298"/>
      <c r="K48" s="59"/>
      <c r="L48" s="25"/>
      <c r="M48" s="60"/>
      <c r="N48" s="25"/>
      <c r="O48" s="25"/>
      <c r="P48" s="101"/>
      <c r="Q48" s="59"/>
      <c r="R48" s="25"/>
      <c r="S48" s="60"/>
      <c r="T48" s="59"/>
      <c r="U48" s="25"/>
      <c r="V48" s="60"/>
      <c r="X48" s="9"/>
      <c r="Y48" s="23"/>
    </row>
    <row r="49" spans="1:25" ht="18" customHeight="1" x14ac:dyDescent="0.35">
      <c r="A49" s="1"/>
      <c r="B49" s="9"/>
      <c r="C49" s="9"/>
      <c r="D49" s="9"/>
      <c r="F49" s="297"/>
      <c r="G49" s="298"/>
      <c r="H49" s="298"/>
      <c r="I49" s="298"/>
      <c r="K49" s="59"/>
      <c r="L49" s="25"/>
      <c r="M49" s="60"/>
      <c r="N49" s="25"/>
      <c r="O49" s="25"/>
      <c r="P49" s="60"/>
      <c r="Q49" s="59"/>
      <c r="R49" s="25"/>
      <c r="S49" s="60"/>
      <c r="T49" s="59"/>
      <c r="U49" s="25"/>
      <c r="V49" s="60"/>
      <c r="X49" s="9"/>
      <c r="Y49" s="23"/>
    </row>
    <row r="50" spans="1:25" ht="14.5" x14ac:dyDescent="0.35">
      <c r="S50" s="1"/>
      <c r="V50" s="1"/>
    </row>
    <row r="51" spans="1:25" ht="15" customHeight="1" x14ac:dyDescent="0.35"/>
    <row r="52" spans="1:25" ht="13.5" hidden="1" customHeight="1" x14ac:dyDescent="0.35"/>
  </sheetData>
  <mergeCells count="63">
    <mergeCell ref="F24:F49"/>
    <mergeCell ref="G24:I25"/>
    <mergeCell ref="M24:M26"/>
    <mergeCell ref="P24:P26"/>
    <mergeCell ref="S24:S26"/>
    <mergeCell ref="V24:V26"/>
    <mergeCell ref="G26:I26"/>
    <mergeCell ref="G27:I49"/>
    <mergeCell ref="Q20:S20"/>
    <mergeCell ref="T20:V20"/>
    <mergeCell ref="K21:M21"/>
    <mergeCell ref="N21:P21"/>
    <mergeCell ref="Q21:S21"/>
    <mergeCell ref="T21:V21"/>
    <mergeCell ref="T18:V19"/>
    <mergeCell ref="E19:I19"/>
    <mergeCell ref="D20:D21"/>
    <mergeCell ref="E20:I21"/>
    <mergeCell ref="K20:M20"/>
    <mergeCell ref="N20:P20"/>
    <mergeCell ref="D15:I15"/>
    <mergeCell ref="B18:C21"/>
    <mergeCell ref="K18:M19"/>
    <mergeCell ref="N18:P19"/>
    <mergeCell ref="Q18:S19"/>
    <mergeCell ref="Q17:S17"/>
    <mergeCell ref="T17:V17"/>
    <mergeCell ref="S12:T12"/>
    <mergeCell ref="U12:V12"/>
    <mergeCell ref="L13:M13"/>
    <mergeCell ref="P13:Q13"/>
    <mergeCell ref="T13:U13"/>
    <mergeCell ref="L14:M15"/>
    <mergeCell ref="N14:N15"/>
    <mergeCell ref="O14:O15"/>
    <mergeCell ref="P14:Q15"/>
    <mergeCell ref="Q12:R12"/>
    <mergeCell ref="R14:R15"/>
    <mergeCell ref="S14:S15"/>
    <mergeCell ref="T14:U15"/>
    <mergeCell ref="V14:V15"/>
    <mergeCell ref="K12:L12"/>
    <mergeCell ref="M12:N12"/>
    <mergeCell ref="O12:P12"/>
    <mergeCell ref="K17:M17"/>
    <mergeCell ref="N17:P17"/>
    <mergeCell ref="K14:K15"/>
    <mergeCell ref="B7:C7"/>
    <mergeCell ref="M7:O8"/>
    <mergeCell ref="Q7:S8"/>
    <mergeCell ref="G12:G13"/>
    <mergeCell ref="D2:I2"/>
    <mergeCell ref="D3:I4"/>
    <mergeCell ref="K3:S4"/>
    <mergeCell ref="D5:I5"/>
    <mergeCell ref="K5:R5"/>
    <mergeCell ref="B10:C10"/>
    <mergeCell ref="B12:C15"/>
    <mergeCell ref="D12:D14"/>
    <mergeCell ref="E12:E14"/>
    <mergeCell ref="F12:F13"/>
    <mergeCell ref="H12:H13"/>
    <mergeCell ref="I12:I13"/>
  </mergeCells>
  <conditionalFormatting sqref="D15:I15">
    <cfRule type="containsText" dxfId="975" priority="2" operator="containsText" text="Finalizado">
      <formula>NOT(ISERROR(SEARCH("Finalizado",D15)))</formula>
    </cfRule>
    <cfRule type="containsText" dxfId="974" priority="3" operator="containsText" text="Não Planificado">
      <formula>NOT(ISERROR(SEARCH("Não Planificado",D15)))</formula>
    </cfRule>
    <cfRule type="containsText" dxfId="973" priority="4" operator="containsText" text="No Prazo">
      <formula>NOT(ISERROR(SEARCH("No Prazo",D15)))</formula>
    </cfRule>
    <cfRule type="containsText" dxfId="972" priority="5" operator="containsText" text="Atrasado">
      <formula>NOT(ISERROR(SEARCH("Atrasado",D15)))</formula>
    </cfRule>
  </conditionalFormatting>
  <conditionalFormatting sqref="F7:F8">
    <cfRule type="iconSet" priority="9">
      <iconSet showValue="0">
        <cfvo type="percent" val="0"/>
        <cfvo type="num" val="2"/>
        <cfvo type="num" val="3"/>
      </iconSet>
    </cfRule>
  </conditionalFormatting>
  <conditionalFormatting sqref="F12 F14">
    <cfRule type="iconSet" priority="7">
      <iconSet showValue="0">
        <cfvo type="percent" val="0"/>
        <cfvo type="num" val="2"/>
        <cfvo type="num" val="3"/>
      </iconSet>
    </cfRule>
  </conditionalFormatting>
  <conditionalFormatting sqref="G7:I8">
    <cfRule type="iconSet" priority="8">
      <iconSet showValue="0">
        <cfvo type="percent" val="0"/>
        <cfvo type="num" val="2"/>
        <cfvo type="num" val="3"/>
      </iconSet>
    </cfRule>
  </conditionalFormatting>
  <conditionalFormatting sqref="G12:I12 G14:I14">
    <cfRule type="iconSet" priority="6">
      <iconSet showValue="0">
        <cfvo type="percent" val="0"/>
        <cfvo type="num" val="2"/>
        <cfvo type="num" val="3"/>
      </iconSet>
    </cfRule>
  </conditionalFormatting>
  <conditionalFormatting sqref="K24:L24 N24:O24 Q24:R24 T24:U24">
    <cfRule type="iconSet" priority="15">
      <iconSet showValue="0">
        <cfvo type="percent" val="0"/>
        <cfvo type="num" val="2"/>
        <cfvo type="num" val="3"/>
      </iconSet>
    </cfRule>
  </conditionalFormatting>
  <conditionalFormatting sqref="K25:L25">
    <cfRule type="containsText" dxfId="971" priority="29" operator="containsText" text="PENDIENTE">
      <formula>NOT(ISERROR(SEARCH("PENDIENTE",K25)))</formula>
    </cfRule>
    <cfRule type="containsText" dxfId="970" priority="30" operator="containsText" text="NO VALIDADO">
      <formula>NOT(ISERROR(SEARCH("NO VALIDADO",K25)))</formula>
    </cfRule>
    <cfRule type="containsText" dxfId="969" priority="31" operator="containsText" text="VALIDADO">
      <formula>NOT(ISERROR(SEARCH("VALIDADO",K25)))</formula>
    </cfRule>
  </conditionalFormatting>
  <conditionalFormatting sqref="N25:O25">
    <cfRule type="containsText" dxfId="968" priority="22" operator="containsText" text="PENDIENTE">
      <formula>NOT(ISERROR(SEARCH("PENDIENTE",N25)))</formula>
    </cfRule>
    <cfRule type="containsText" dxfId="967" priority="23" operator="containsText" text="NO VALIDADO">
      <formula>NOT(ISERROR(SEARCH("NO VALIDADO",N25)))</formula>
    </cfRule>
    <cfRule type="containsText" dxfId="966" priority="24" operator="containsText" text="VALIDADO">
      <formula>NOT(ISERROR(SEARCH("VALIDADO",N25)))</formula>
    </cfRule>
  </conditionalFormatting>
  <conditionalFormatting sqref="Q25:R25">
    <cfRule type="containsText" dxfId="965" priority="19" operator="containsText" text="PENDIENTE">
      <formula>NOT(ISERROR(SEARCH("PENDIENTE",Q25)))</formula>
    </cfRule>
    <cfRule type="containsText" dxfId="964" priority="20" operator="containsText" text="NO VALIDADO">
      <formula>NOT(ISERROR(SEARCH("NO VALIDADO",Q25)))</formula>
    </cfRule>
    <cfRule type="containsText" dxfId="963" priority="21" operator="containsText" text="VALIDADO">
      <formula>NOT(ISERROR(SEARCH("VALIDADO",Q25)))</formula>
    </cfRule>
  </conditionalFormatting>
  <conditionalFormatting sqref="T25:U25">
    <cfRule type="containsText" dxfId="962" priority="16" operator="containsText" text="PENDIENTE">
      <formula>NOT(ISERROR(SEARCH("PENDIENTE",T25)))</formula>
    </cfRule>
    <cfRule type="containsText" dxfId="961" priority="17" operator="containsText" text="NO VALIDADO">
      <formula>NOT(ISERROR(SEARCH("NO VALIDADO",T25)))</formula>
    </cfRule>
    <cfRule type="containsText" dxfId="960" priority="18" operator="containsText" text="VALIDADO">
      <formula>NOT(ISERROR(SEARCH("VALIDADO",T25)))</formula>
    </cfRule>
  </conditionalFormatting>
  <dataValidations disablePrompts="1" count="6">
    <dataValidation type="list" allowBlank="1" showInputMessage="1" showErrorMessage="1" sqref="K14:K15 O14:O15 S14:S15" xr:uid="{14123798-D3EE-4487-BCF1-CE0063A13016}">
      <formula1>"No Iniciado, En Progreso,Finalizado"</formula1>
    </dataValidation>
    <dataValidation type="list" allowBlank="1" showInputMessage="1" showErrorMessage="1" sqref="AB14:AB15" xr:uid="{1071D655-5E93-48E2-87F9-EC4C689CFF02}">
      <formula1>"No Cumple, Parcial, Cumple, Más que Cumple, Mejor Práctica"</formula1>
    </dataValidation>
    <dataValidation type="list" allowBlank="1" showInputMessage="1" showErrorMessage="1" sqref="Q10 S10" xr:uid="{B41B58A1-BC49-454A-8E69-34CF045CDA5F}">
      <formula1>" Junho,Julho,Agosto,Setembro,Outubro"</formula1>
    </dataValidation>
    <dataValidation type="list" allowBlank="1" showInputMessage="1" showErrorMessage="1" sqref="M12:N12 Q12:R12 U12:V12" xr:uid="{919BF694-5FDF-4B82-AA59-55CCFDA71085}">
      <formula1>"Maio,Junho,Julho,Agosto,Setembro,Outubro"</formula1>
    </dataValidation>
    <dataValidation type="list" allowBlank="1" showInputMessage="1" showErrorMessage="1" sqref="O10" xr:uid="{527A177E-93EF-4B4E-B472-462F654D6EEF}">
      <formula1>"Alta,Baixa,Não Planificado"</formula1>
    </dataValidation>
    <dataValidation type="list" allowBlank="1" showInputMessage="1" showErrorMessage="1" sqref="D10 R14:R15 N14:N15 V14:V15" xr:uid="{BB54DC51-0C5B-4CBB-910B-0DA83A0F9911}">
      <formula1>"Não Cumpre, Parcial, Cumpre, Mais que Cumpre, Melhor Prática"</formula1>
    </dataValidation>
  </dataValidations>
  <pageMargins left="0.511811024" right="0.511811024" top="0.78740157499999996" bottom="0.78740157499999996" header="0.31496062000000002" footer="0.31496062000000002"/>
  <pageSetup paperSize="9" orientation="portrait" r:id="rId1"/>
  <drawing r:id="rId2"/>
  <extLst>
    <ext xmlns:x14="http://schemas.microsoft.com/office/spreadsheetml/2009/9/main" uri="{78C0D931-6437-407d-A8EE-F0AAD7539E65}">
      <x14:conditionalFormattings>
        <x14:conditionalFormatting xmlns:xm="http://schemas.microsoft.com/office/excel/2006/main">
          <x14:cfRule type="iconSet" priority="1" id="{014D4A18-2A64-423F-BE68-5386CF32D4FC}">
            <x14:iconSet iconSet="3Stars" showValue="0">
              <x14:cfvo type="percent">
                <xm:f>0</xm:f>
              </x14:cfvo>
              <x14:cfvo type="num">
                <xm:f>2</xm:f>
              </x14:cfvo>
              <x14:cfvo type="num">
                <xm:f>3</xm:f>
              </x14:cfvo>
            </x14:iconSet>
          </x14:cfRule>
          <xm:sqref>M10</xm:sqref>
        </x14:conditionalFormatting>
      </x14:conditionalFormattings>
    </ext>
  </extLst>
</worksheet>
</file>

<file path=xl/worksheets/sheet1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0D02043-0973-4545-A592-4DB6C0D50615}">
  <dimension ref="A1:AB51"/>
  <sheetViews>
    <sheetView showGridLines="0" zoomScale="50" zoomScaleNormal="50" workbookViewId="0">
      <pane xSplit="3" ySplit="4" topLeftCell="D14" activePane="bottomRight" state="frozen"/>
      <selection activeCell="O2" sqref="O2"/>
      <selection pane="topRight" activeCell="O2" sqref="O2"/>
      <selection pane="bottomLeft" activeCell="O2" sqref="O2"/>
      <selection pane="bottomRight" activeCell="O2" sqref="O2"/>
    </sheetView>
  </sheetViews>
  <sheetFormatPr defaultColWidth="0" defaultRowHeight="15" customHeight="1" zeroHeight="1" outlineLevelRow="2" outlineLevelCol="1" x14ac:dyDescent="0.35"/>
  <cols>
    <col min="1" max="1" width="1.26953125" customWidth="1"/>
    <col min="2" max="2" width="4.7265625" customWidth="1"/>
    <col min="3" max="3" width="20.1796875" customWidth="1"/>
    <col min="4" max="4" width="17.453125" customWidth="1" outlineLevel="1"/>
    <col min="5" max="5" width="10" customWidth="1" outlineLevel="1"/>
    <col min="6" max="8" width="6.1796875" customWidth="1" outlineLevel="1"/>
    <col min="9" max="9" width="6.26953125" customWidth="1" outlineLevel="1"/>
    <col min="10" max="10" width="2.1796875" customWidth="1"/>
    <col min="11" max="23" width="23" customWidth="1"/>
    <col min="24" max="24" width="17" hidden="1" customWidth="1"/>
    <col min="25" max="25" width="16.453125" hidden="1" customWidth="1"/>
    <col min="26" max="26" width="10.54296875" hidden="1" customWidth="1"/>
    <col min="27" max="27" width="16.81640625" hidden="1" customWidth="1"/>
    <col min="28" max="28" width="14.54296875" hidden="1" customWidth="1"/>
  </cols>
  <sheetData>
    <row r="1" spans="1:28" ht="11.25" customHeight="1" x14ac:dyDescent="0.35">
      <c r="A1" s="13"/>
      <c r="B1" s="13"/>
      <c r="C1" s="13"/>
      <c r="D1" s="13"/>
      <c r="E1" s="13"/>
      <c r="F1" s="13"/>
      <c r="G1" s="13"/>
      <c r="H1" s="13"/>
      <c r="I1" s="13"/>
      <c r="J1" s="13"/>
      <c r="K1" s="13"/>
      <c r="L1" s="13"/>
      <c r="M1" s="13"/>
      <c r="N1" s="13"/>
      <c r="O1" s="13"/>
      <c r="P1" s="13"/>
      <c r="Q1" s="13"/>
      <c r="R1" s="13"/>
      <c r="S1" s="13"/>
      <c r="T1" s="13"/>
      <c r="U1" s="13"/>
      <c r="V1" s="13"/>
      <c r="W1" s="13"/>
      <c r="X1" s="13"/>
      <c r="Y1" s="19"/>
      <c r="Z1" s="19"/>
      <c r="AA1" s="19"/>
    </row>
    <row r="2" spans="1:28" ht="43.5" customHeight="1" x14ac:dyDescent="0.5">
      <c r="A2" s="1"/>
      <c r="C2" s="11"/>
      <c r="D2" s="279" t="s">
        <v>0</v>
      </c>
      <c r="E2" s="279"/>
      <c r="F2" s="279"/>
      <c r="G2" s="279"/>
      <c r="H2" s="279"/>
      <c r="I2" s="279"/>
      <c r="J2" s="62"/>
      <c r="K2" s="62"/>
      <c r="L2" s="62"/>
      <c r="M2" s="62"/>
      <c r="N2" s="62"/>
      <c r="O2" s="62"/>
      <c r="P2" s="62"/>
      <c r="Q2" s="62"/>
      <c r="R2" s="62"/>
      <c r="S2" s="62"/>
      <c r="T2" s="62"/>
      <c r="U2" s="62"/>
      <c r="V2" s="62"/>
      <c r="W2" s="11"/>
      <c r="X2" s="11"/>
      <c r="Y2" s="20"/>
      <c r="Z2" s="20"/>
      <c r="AA2" s="20"/>
    </row>
    <row r="3" spans="1:28" ht="19.5" customHeight="1" x14ac:dyDescent="0.35">
      <c r="A3" s="1"/>
      <c r="C3" s="10"/>
      <c r="D3" s="280" t="s">
        <v>1</v>
      </c>
      <c r="E3" s="280"/>
      <c r="F3" s="280"/>
      <c r="G3" s="280"/>
      <c r="H3" s="280"/>
      <c r="I3" s="280"/>
      <c r="J3" s="63"/>
      <c r="K3" s="306" t="s">
        <v>354</v>
      </c>
      <c r="L3" s="306"/>
      <c r="M3" s="306"/>
      <c r="N3" s="306"/>
      <c r="O3" s="306"/>
      <c r="P3" s="306"/>
      <c r="Q3" s="306"/>
      <c r="R3" s="306"/>
      <c r="S3" s="306"/>
      <c r="T3" s="63"/>
      <c r="U3" s="63"/>
      <c r="V3" s="63"/>
      <c r="W3" s="10"/>
      <c r="X3" s="10"/>
      <c r="Y3" s="12"/>
      <c r="Z3" s="12"/>
      <c r="AA3" s="12"/>
    </row>
    <row r="4" spans="1:28" ht="35.25" customHeight="1" x14ac:dyDescent="0.35">
      <c r="A4" s="1"/>
      <c r="B4" s="1"/>
      <c r="C4" s="10"/>
      <c r="D4" s="281"/>
      <c r="E4" s="281"/>
      <c r="F4" s="281"/>
      <c r="G4" s="281"/>
      <c r="H4" s="281"/>
      <c r="I4" s="281"/>
      <c r="J4" s="61"/>
      <c r="K4" s="307"/>
      <c r="L4" s="307"/>
      <c r="M4" s="307"/>
      <c r="N4" s="307"/>
      <c r="O4" s="307"/>
      <c r="P4" s="307"/>
      <c r="Q4" s="307"/>
      <c r="R4" s="307"/>
      <c r="S4" s="307"/>
      <c r="T4" s="61"/>
      <c r="U4" s="61"/>
      <c r="V4" s="61"/>
      <c r="W4" s="61"/>
      <c r="X4" s="14"/>
      <c r="Y4" s="21"/>
      <c r="Z4" s="22"/>
      <c r="AA4" s="22"/>
    </row>
    <row r="5" spans="1:28" ht="32.5" x14ac:dyDescent="0.6">
      <c r="A5" s="1"/>
      <c r="B5" s="15"/>
      <c r="C5" s="13"/>
      <c r="D5" s="284" t="s">
        <v>294</v>
      </c>
      <c r="E5" s="284"/>
      <c r="F5" s="284"/>
      <c r="G5" s="284"/>
      <c r="H5" s="284"/>
      <c r="I5" s="284"/>
      <c r="J5" s="26"/>
      <c r="K5" s="284" t="s">
        <v>295</v>
      </c>
      <c r="L5" s="284"/>
      <c r="M5" s="284"/>
      <c r="N5" s="284"/>
      <c r="O5" s="284"/>
      <c r="P5" s="284"/>
      <c r="Q5" s="284"/>
      <c r="R5" s="284"/>
      <c r="S5" s="27"/>
      <c r="T5" s="25"/>
      <c r="U5" s="25"/>
      <c r="V5" s="25"/>
      <c r="W5" s="9"/>
      <c r="X5" s="9"/>
      <c r="Y5" s="23"/>
    </row>
    <row r="6" spans="1:28" ht="33" customHeight="1" x14ac:dyDescent="0.8">
      <c r="A6" s="1"/>
      <c r="B6" s="15"/>
      <c r="C6" s="15"/>
      <c r="D6" s="28" t="s">
        <v>296</v>
      </c>
      <c r="E6" s="28" t="s">
        <v>16</v>
      </c>
      <c r="F6" s="28" t="s">
        <v>19</v>
      </c>
      <c r="G6" s="28" t="s">
        <v>20</v>
      </c>
      <c r="H6" s="28" t="s">
        <v>21</v>
      </c>
      <c r="I6" s="28" t="s">
        <v>22</v>
      </c>
      <c r="J6" s="29"/>
      <c r="K6" s="44" t="s">
        <v>221</v>
      </c>
      <c r="L6" s="66"/>
      <c r="M6" s="30"/>
      <c r="N6" s="30"/>
      <c r="O6" s="30"/>
      <c r="P6" s="30"/>
      <c r="Q6" s="30"/>
      <c r="R6" s="31"/>
      <c r="S6" s="31"/>
      <c r="T6" s="25"/>
      <c r="U6" s="25"/>
      <c r="V6" s="25"/>
      <c r="W6" s="9"/>
      <c r="X6" s="9"/>
      <c r="Y6" s="23"/>
    </row>
    <row r="7" spans="1:28" ht="78" customHeight="1" outlineLevel="1" x14ac:dyDescent="0.35">
      <c r="A7" s="1"/>
      <c r="B7" s="267" t="s">
        <v>222</v>
      </c>
      <c r="C7" s="267"/>
      <c r="D7" s="67" t="str">
        <f>IF(F7="","",IF(AND(I7=3,H7=3,G7=3,F7=3),"Melhor Prática",
IF(AND(H7=3,G7=3,F7=3),"Mais que Cumpre",
IF(AND(G7=3,F7=3),"Cumpre",
IF(F7=3,"Parcial","Não cumpre")))))</f>
        <v>Não cumpre</v>
      </c>
      <c r="E7" s="47">
        <f>IF($D7="Não cumpre",0,IF($D7="Parcial",$E$18*0.4,IF($D7="Cumpre",$E$18*0.7,IF($D7="Mais que Cumpre",$E$18*0.85,IF($D7="Melhor Prática",$E$18,0)))))</f>
        <v>0</v>
      </c>
      <c r="F7" s="48">
        <f>IF($K$24&lt;&gt;"",IF($K$24=3,3,IF($K$24=2,2,1)),"")</f>
        <v>2</v>
      </c>
      <c r="G7" s="48">
        <f>IF($N$24&lt;&gt;"",IF($N$24=3,3,IF($N$24=2,2,1)),"")</f>
        <v>2</v>
      </c>
      <c r="H7" s="48" t="str">
        <f>IF($Q$24&lt;&gt;"",IF($Q$24=3,3,IF($Q$24=2,2,1)),"")</f>
        <v/>
      </c>
      <c r="I7" s="48" t="str">
        <f>IF($T$24&lt;&gt;"",IF($T$24=3,3,IF($T$24=2,2,1)),"")</f>
        <v/>
      </c>
      <c r="J7" s="32"/>
      <c r="K7" s="49" t="s">
        <v>298</v>
      </c>
      <c r="L7" s="46" t="s">
        <v>224</v>
      </c>
      <c r="M7" s="271"/>
      <c r="N7" s="271"/>
      <c r="O7" s="271"/>
      <c r="P7" s="46" t="s">
        <v>226</v>
      </c>
      <c r="Q7" s="271"/>
      <c r="R7" s="271"/>
      <c r="S7" s="271"/>
      <c r="U7" s="25"/>
      <c r="V7" s="25"/>
      <c r="W7" s="9"/>
      <c r="X7" s="9"/>
      <c r="Y7" s="23"/>
    </row>
    <row r="8" spans="1:28" ht="14.25" customHeight="1" outlineLevel="1" x14ac:dyDescent="0.35">
      <c r="A8" s="1"/>
      <c r="B8" s="64"/>
      <c r="C8" s="64"/>
      <c r="D8" s="67"/>
      <c r="E8" s="47"/>
      <c r="F8" s="48"/>
      <c r="G8" s="48"/>
      <c r="H8" s="48"/>
      <c r="I8" s="48"/>
      <c r="J8" s="32"/>
      <c r="K8" s="49"/>
      <c r="L8" s="46"/>
      <c r="M8" s="271"/>
      <c r="N8" s="271"/>
      <c r="O8" s="271"/>
      <c r="P8" s="46"/>
      <c r="Q8" s="271"/>
      <c r="R8" s="271"/>
      <c r="S8" s="271"/>
      <c r="U8" s="25"/>
      <c r="V8" s="25"/>
      <c r="W8" s="9"/>
      <c r="X8" s="9"/>
      <c r="Y8" s="23"/>
    </row>
    <row r="9" spans="1:28" ht="9.75" customHeight="1" x14ac:dyDescent="0.45">
      <c r="A9" s="1"/>
      <c r="B9" s="1"/>
      <c r="C9" s="1"/>
      <c r="D9" s="34"/>
      <c r="E9" s="35"/>
      <c r="F9" s="35"/>
      <c r="G9" s="35"/>
      <c r="H9" s="35"/>
      <c r="I9" s="35"/>
      <c r="J9" s="35"/>
      <c r="K9" s="35"/>
      <c r="L9" s="35"/>
      <c r="M9" s="35"/>
      <c r="N9" s="35"/>
      <c r="O9" s="35"/>
      <c r="P9" s="35"/>
      <c r="Q9" s="92" t="str">
        <f>IF(Q10="Junio",6,IF(Q10="Julio",7,IF(Q10="Agosto",8,IF(Q10="Septiembre",9,IF(Q10="Octubre",10,"")))))</f>
        <v/>
      </c>
      <c r="R9" s="35"/>
      <c r="S9" s="92" t="str">
        <f>IF(S10="Junio",6,IF(S10="Julio",7,IF(S10="Agosto",8,IF(S10="Septiembre",9,IF(S10="Octubre",10,"")))))</f>
        <v/>
      </c>
      <c r="T9" s="33"/>
      <c r="U9" s="33"/>
      <c r="V9" s="33"/>
      <c r="W9" s="1"/>
      <c r="X9" s="1"/>
    </row>
    <row r="10" spans="1:28" ht="59.25" customHeight="1" outlineLevel="1" x14ac:dyDescent="0.35">
      <c r="A10" s="1"/>
      <c r="B10" s="273" t="s">
        <v>299</v>
      </c>
      <c r="C10" s="273"/>
      <c r="D10" s="110" t="s">
        <v>247</v>
      </c>
      <c r="E10" s="51">
        <f>IF($D10="Não cumpre",0,IF($D10="Parcial",$E$18*0.4,IF($D10="Cumpre",$E$18*0.7,IF($D10="Mais que Cumpre",$E$18*0.85,IF($D10="Melhor Prática",$E$18,0)))))</f>
        <v>1.0499999999999999E-2</v>
      </c>
      <c r="F10" s="52" t="str">
        <f>IF(K20="D","D","-")</f>
        <v>-</v>
      </c>
      <c r="G10" s="52" t="str">
        <f>IF(N20="D","D","-")</f>
        <v>D</v>
      </c>
      <c r="H10" s="52" t="str">
        <f>IF(Q20="D","D","-")</f>
        <v>-</v>
      </c>
      <c r="I10" s="52" t="str">
        <f>IF(T20="D","D","-")</f>
        <v>-</v>
      </c>
      <c r="J10" s="32"/>
      <c r="K10" s="65" t="s">
        <v>300</v>
      </c>
      <c r="L10" s="50" t="s">
        <v>230</v>
      </c>
      <c r="M10" s="74">
        <v>1</v>
      </c>
      <c r="N10" s="50" t="s">
        <v>231</v>
      </c>
      <c r="O10" s="53" t="s">
        <v>232</v>
      </c>
      <c r="P10" s="50" t="s">
        <v>233</v>
      </c>
      <c r="Q10" s="91" t="s">
        <v>301</v>
      </c>
      <c r="R10" s="50" t="s">
        <v>235</v>
      </c>
      <c r="S10" s="91" t="s">
        <v>331</v>
      </c>
      <c r="T10" s="50" t="s">
        <v>237</v>
      </c>
      <c r="U10" s="53" t="s">
        <v>355</v>
      </c>
      <c r="V10" s="25"/>
      <c r="W10" s="9"/>
      <c r="X10" s="9"/>
      <c r="Y10" s="23"/>
    </row>
    <row r="11" spans="1:28" ht="20.5" x14ac:dyDescent="0.4">
      <c r="A11" s="1"/>
      <c r="B11" s="17"/>
      <c r="C11" s="17"/>
      <c r="D11" s="36"/>
      <c r="E11" s="31"/>
      <c r="F11" s="37"/>
      <c r="G11" s="37"/>
      <c r="H11" s="37"/>
      <c r="I11" s="37"/>
      <c r="J11" s="31"/>
      <c r="K11" s="25"/>
      <c r="L11" s="25"/>
      <c r="M11" s="25"/>
      <c r="N11" s="25"/>
      <c r="O11" s="25"/>
      <c r="P11" s="25"/>
      <c r="Q11" s="25"/>
      <c r="R11" s="25"/>
      <c r="S11" s="25"/>
      <c r="T11" s="25"/>
      <c r="U11" s="25"/>
      <c r="V11" s="25"/>
      <c r="W11" s="9"/>
      <c r="X11" s="9"/>
      <c r="Y11" s="23"/>
    </row>
    <row r="12" spans="1:28" ht="18" customHeight="1" outlineLevel="1" x14ac:dyDescent="0.35">
      <c r="A12" s="1"/>
      <c r="B12" s="274" t="s">
        <v>239</v>
      </c>
      <c r="C12" s="274"/>
      <c r="D12" s="276" t="str">
        <f>IF(F12="","",IF(AND(I12=3,H12=3,G12=3,F12=3),"Melhor Prática",
IF(AND(H12=3,G12=3,F12=3),"Mais que Cumpre",
IF(AND(G12=3,F12=3),"Cumpre",
IF(F12=3,"Parcial","Não cumpre")))))</f>
        <v/>
      </c>
      <c r="E12" s="277">
        <f>IF($D12="Não cumpre",0,IF($D12="Parcial",$E$18*0.4,IF($D12="Cumpre",$E$18*0.7,IF($D12="Mais que Cumpre",$E$18*0.85,IF($D12="Melhor Prática",$E$18,0)))))</f>
        <v>0</v>
      </c>
      <c r="F12" s="272" t="str">
        <f>IF($L$24&lt;&gt;"",IF($L$24=3,3,IF($L$24=2,2,1)),"")</f>
        <v/>
      </c>
      <c r="G12" s="272" t="str">
        <f>IF($O$24&lt;&gt;"",IF($O$24=3,3,IF($O$24=2,2,1)),"")</f>
        <v/>
      </c>
      <c r="H12" s="272" t="str">
        <f>IF($R$24&lt;&gt;"",IF($R$24=3,3,IF($R$24=2,2,1)),"")</f>
        <v/>
      </c>
      <c r="I12" s="272" t="str">
        <f>IF($U$24&lt;&gt;"",IF($U$24=3,3,IF($U$24=2,2,1)),"")</f>
        <v/>
      </c>
      <c r="J12" s="32"/>
      <c r="K12" s="305" t="s">
        <v>240</v>
      </c>
      <c r="L12" s="278"/>
      <c r="M12" s="285" t="s">
        <v>241</v>
      </c>
      <c r="N12" s="286"/>
      <c r="O12" s="305" t="s">
        <v>240</v>
      </c>
      <c r="P12" s="278"/>
      <c r="Q12" s="285"/>
      <c r="R12" s="286"/>
      <c r="S12" s="278" t="s">
        <v>240</v>
      </c>
      <c r="T12" s="278"/>
      <c r="U12" s="285" t="s">
        <v>303</v>
      </c>
      <c r="V12" s="286"/>
      <c r="W12" s="9"/>
      <c r="X12" s="9"/>
      <c r="Y12" s="23"/>
      <c r="Z12" s="2"/>
      <c r="AA12" s="2"/>
      <c r="AB12" s="2"/>
    </row>
    <row r="13" spans="1:28" ht="35.25" customHeight="1" outlineLevel="1" x14ac:dyDescent="0.35">
      <c r="A13" s="1"/>
      <c r="B13" s="275"/>
      <c r="C13" s="275"/>
      <c r="D13" s="276" t="str">
        <f t="shared" ref="D13:D14" si="0">IF(F13="","",IF(AND(I13=3,H13=3,G13=3,F13=3),"MEJOR PRÁCTICA",
IF(AND(H13=3,G13=3,F13=3),"MÁS QUE CUMPLE",
IF(AND(G13=3,F13=3),"CUMPLE",
IF(F13=3,"PARCIAL","NO CUMPLE")))))</f>
        <v/>
      </c>
      <c r="E13" s="277">
        <f>IF($D13="No Cumple",0,IF($D13="Parcial",$E$18*0.4,IF($D13="Cumple",$E$18*0.7,IF($D13="Más que Cumple",$E$18*0.85,IF($D13="Mejor Práctica",$E$18,0)))))</f>
        <v>0</v>
      </c>
      <c r="F13" s="272"/>
      <c r="G13" s="272"/>
      <c r="H13" s="272"/>
      <c r="I13" s="272"/>
      <c r="J13" s="32"/>
      <c r="K13" s="168" t="s">
        <v>33</v>
      </c>
      <c r="L13" s="287" t="s">
        <v>242</v>
      </c>
      <c r="M13" s="287"/>
      <c r="N13" s="169" t="s">
        <v>243</v>
      </c>
      <c r="O13" s="168" t="s">
        <v>33</v>
      </c>
      <c r="P13" s="287" t="s">
        <v>242</v>
      </c>
      <c r="Q13" s="287"/>
      <c r="R13" s="169" t="s">
        <v>243</v>
      </c>
      <c r="S13" s="100" t="s">
        <v>33</v>
      </c>
      <c r="T13" s="287" t="s">
        <v>242</v>
      </c>
      <c r="U13" s="287"/>
      <c r="V13" s="169" t="s">
        <v>243</v>
      </c>
      <c r="W13" s="1"/>
      <c r="X13" s="1"/>
      <c r="Z13" s="3"/>
      <c r="AA13" s="4"/>
      <c r="AB13" s="5"/>
    </row>
    <row r="14" spans="1:28" ht="18.75" customHeight="1" outlineLevel="1" x14ac:dyDescent="0.35">
      <c r="A14" s="1"/>
      <c r="B14" s="275"/>
      <c r="C14" s="275"/>
      <c r="D14" s="276" t="str">
        <f t="shared" si="0"/>
        <v/>
      </c>
      <c r="E14" s="277">
        <f>IF($D14="No Cumple",0,IF($D14="Parcial",$E$18*0.4,IF($D14="Cumple",$E$18*0.7,IF($D14="Más que Cumple",$E$18*0.85,IF($D14="Mejor Práctica",$E$18,0)))))</f>
        <v>0</v>
      </c>
      <c r="F14" s="38"/>
      <c r="G14" s="38"/>
      <c r="H14" s="38"/>
      <c r="I14" s="38"/>
      <c r="J14" s="32"/>
      <c r="K14" s="270"/>
      <c r="L14" s="292"/>
      <c r="M14" s="292"/>
      <c r="N14" s="269"/>
      <c r="O14" s="270"/>
      <c r="P14" s="292"/>
      <c r="Q14" s="292"/>
      <c r="R14" s="269"/>
      <c r="S14" s="268"/>
      <c r="T14" s="292"/>
      <c r="U14" s="292"/>
      <c r="V14" s="269"/>
      <c r="W14" s="1"/>
      <c r="X14" s="1"/>
      <c r="Z14" s="6"/>
      <c r="AA14" s="7"/>
      <c r="AB14" s="8"/>
    </row>
    <row r="15" spans="1:28" ht="21" customHeight="1" outlineLevel="1" x14ac:dyDescent="0.35">
      <c r="A15" s="1"/>
      <c r="B15" s="275"/>
      <c r="C15" s="275"/>
      <c r="D15" s="288" t="str">
        <f>IF(S10&lt;&gt;"",IF(OR(S14="finalizado",O14="finalizado",K14="finalizado"),"Finalizado",
IF(OR(AND(S10=U12,S14&lt;&gt;"finalizado"),AND(S10=Q12,O14&lt;&gt;"finalizado"),AND(S10=M12,K14&lt;&gt;"finalizado")),"Atrasado","No Prazo")),"Não Planificado")</f>
        <v>No Prazo</v>
      </c>
      <c r="E15" s="288"/>
      <c r="F15" s="288"/>
      <c r="G15" s="288"/>
      <c r="H15" s="288"/>
      <c r="I15" s="288"/>
      <c r="J15" s="26"/>
      <c r="K15" s="270"/>
      <c r="L15" s="292"/>
      <c r="M15" s="292"/>
      <c r="N15" s="269"/>
      <c r="O15" s="270"/>
      <c r="P15" s="292"/>
      <c r="Q15" s="292"/>
      <c r="R15" s="269"/>
      <c r="S15" s="268"/>
      <c r="T15" s="292"/>
      <c r="U15" s="292"/>
      <c r="V15" s="269"/>
      <c r="W15" s="1"/>
      <c r="X15" s="1"/>
      <c r="Z15" s="6"/>
      <c r="AA15" s="7"/>
      <c r="AB15" s="7"/>
    </row>
    <row r="16" spans="1:28" ht="21" customHeight="1" x14ac:dyDescent="0.4">
      <c r="A16" s="1"/>
      <c r="B16" s="17"/>
      <c r="C16" s="17"/>
      <c r="D16" s="9"/>
      <c r="E16" s="86" t="str">
        <f>IF(COUNTA(F16:I16)=0,"NBC","BC")</f>
        <v>NBC</v>
      </c>
      <c r="F16" s="86"/>
      <c r="G16" s="86"/>
      <c r="H16" s="86"/>
      <c r="I16" s="9"/>
      <c r="J16" s="16"/>
      <c r="K16" s="9"/>
      <c r="L16" s="9"/>
      <c r="M16" s="9"/>
      <c r="N16" s="9"/>
      <c r="O16" s="9"/>
      <c r="P16" s="9"/>
      <c r="Q16" s="9"/>
      <c r="R16" s="9"/>
      <c r="S16" s="9"/>
      <c r="T16" s="9"/>
      <c r="U16" s="9"/>
      <c r="V16" s="9"/>
      <c r="W16" s="9"/>
      <c r="X16" s="9"/>
      <c r="Y16" s="23"/>
    </row>
    <row r="17" spans="1:25" ht="21" customHeight="1" x14ac:dyDescent="0.4">
      <c r="A17" s="1"/>
      <c r="B17" s="17"/>
      <c r="C17" s="17"/>
      <c r="D17" s="9"/>
      <c r="E17" s="9"/>
      <c r="F17" s="9"/>
      <c r="G17" s="9"/>
      <c r="H17" s="9"/>
      <c r="I17" s="9"/>
      <c r="J17" s="16"/>
      <c r="K17" s="290" t="s">
        <v>246</v>
      </c>
      <c r="L17" s="291"/>
      <c r="M17" s="296"/>
      <c r="N17" s="290" t="s">
        <v>247</v>
      </c>
      <c r="O17" s="291"/>
      <c r="P17" s="296"/>
      <c r="Q17" s="290" t="s">
        <v>228</v>
      </c>
      <c r="R17" s="291"/>
      <c r="S17" s="296"/>
      <c r="T17" s="291" t="s">
        <v>249</v>
      </c>
      <c r="U17" s="291"/>
      <c r="V17" s="296"/>
      <c r="W17" s="9"/>
      <c r="X17" s="9"/>
      <c r="Y17" s="23"/>
    </row>
    <row r="18" spans="1:25" ht="20.25" customHeight="1" outlineLevel="2" x14ac:dyDescent="0.35">
      <c r="A18" s="1"/>
      <c r="B18" s="289" t="s">
        <v>316</v>
      </c>
      <c r="C18" s="289"/>
      <c r="D18" s="42" t="s">
        <v>16</v>
      </c>
      <c r="E18" s="39">
        <v>1.4999999999999999E-2</v>
      </c>
      <c r="F18" s="127"/>
      <c r="G18" s="127"/>
      <c r="H18" s="127"/>
      <c r="I18" s="127"/>
      <c r="J18" s="9"/>
      <c r="K18" s="270" t="s">
        <v>356</v>
      </c>
      <c r="L18" s="268"/>
      <c r="M18" s="269"/>
      <c r="N18" s="270" t="s">
        <v>357</v>
      </c>
      <c r="O18" s="268"/>
      <c r="P18" s="269"/>
      <c r="Q18" s="270" t="s">
        <v>358</v>
      </c>
      <c r="R18" s="268"/>
      <c r="S18" s="269"/>
      <c r="T18" s="268" t="s">
        <v>359</v>
      </c>
      <c r="U18" s="268"/>
      <c r="V18" s="269"/>
      <c r="W18" s="9"/>
      <c r="X18" s="9"/>
      <c r="Y18" s="23"/>
    </row>
    <row r="19" spans="1:25" ht="124.5" customHeight="1" outlineLevel="2" x14ac:dyDescent="0.35">
      <c r="A19" s="1"/>
      <c r="B19" s="289"/>
      <c r="C19" s="289"/>
      <c r="D19" s="42" t="s">
        <v>255</v>
      </c>
      <c r="E19" s="268" t="s">
        <v>360</v>
      </c>
      <c r="F19" s="268"/>
      <c r="G19" s="268"/>
      <c r="H19" s="268"/>
      <c r="I19" s="268"/>
      <c r="J19" s="25"/>
      <c r="K19" s="270"/>
      <c r="L19" s="268"/>
      <c r="M19" s="269"/>
      <c r="N19" s="270"/>
      <c r="O19" s="268"/>
      <c r="P19" s="269"/>
      <c r="Q19" s="270"/>
      <c r="R19" s="268"/>
      <c r="S19" s="269"/>
      <c r="T19" s="268"/>
      <c r="U19" s="268"/>
      <c r="V19" s="269"/>
      <c r="W19" s="9"/>
      <c r="X19" s="9"/>
      <c r="Y19" s="23"/>
    </row>
    <row r="20" spans="1:25" ht="18.75" customHeight="1" outlineLevel="2" x14ac:dyDescent="0.35">
      <c r="A20" s="1"/>
      <c r="B20" s="289"/>
      <c r="C20" s="289"/>
      <c r="D20" s="293" t="s">
        <v>37</v>
      </c>
      <c r="E20" s="294" t="s">
        <v>42</v>
      </c>
      <c r="F20" s="294"/>
      <c r="G20" s="294"/>
      <c r="H20" s="294"/>
      <c r="I20" s="294"/>
      <c r="J20" s="25"/>
      <c r="K20" s="270" t="s">
        <v>257</v>
      </c>
      <c r="L20" s="268"/>
      <c r="M20" s="269"/>
      <c r="N20" s="270" t="s">
        <v>307</v>
      </c>
      <c r="O20" s="268"/>
      <c r="P20" s="269"/>
      <c r="Q20" s="270" t="s">
        <v>257</v>
      </c>
      <c r="R20" s="268"/>
      <c r="S20" s="269"/>
      <c r="T20" s="268"/>
      <c r="U20" s="268"/>
      <c r="V20" s="269"/>
      <c r="W20" s="9"/>
      <c r="X20" s="9"/>
      <c r="Y20" s="23"/>
    </row>
    <row r="21" spans="1:25" ht="40.5" customHeight="1" outlineLevel="2" x14ac:dyDescent="0.35">
      <c r="A21" s="18">
        <v>5.0000000000000001E-3</v>
      </c>
      <c r="B21" s="289"/>
      <c r="C21" s="289"/>
      <c r="D21" s="293"/>
      <c r="E21" s="294"/>
      <c r="F21" s="294"/>
      <c r="G21" s="294"/>
      <c r="H21" s="294"/>
      <c r="I21" s="294"/>
      <c r="J21" s="25"/>
      <c r="K21" s="270" t="s">
        <v>361</v>
      </c>
      <c r="L21" s="268"/>
      <c r="M21" s="269"/>
      <c r="N21" s="270" t="s">
        <v>362</v>
      </c>
      <c r="O21" s="268"/>
      <c r="P21" s="269"/>
      <c r="Q21" s="270" t="s">
        <v>363</v>
      </c>
      <c r="R21" s="268"/>
      <c r="S21" s="269"/>
      <c r="T21" s="268" t="s">
        <v>364</v>
      </c>
      <c r="U21" s="268"/>
      <c r="V21" s="269"/>
      <c r="W21" s="9"/>
      <c r="X21" s="9"/>
      <c r="Y21" s="23"/>
    </row>
    <row r="22" spans="1:25" ht="14.5" x14ac:dyDescent="0.35">
      <c r="A22" s="1"/>
      <c r="B22" s="9"/>
      <c r="C22" s="9"/>
      <c r="D22" s="9"/>
      <c r="E22" s="9"/>
      <c r="F22" s="9"/>
      <c r="G22" s="9"/>
      <c r="H22" s="9"/>
      <c r="I22" s="9"/>
      <c r="J22" s="9"/>
      <c r="K22" s="68"/>
      <c r="L22" s="9"/>
      <c r="M22" s="69"/>
      <c r="N22" s="68"/>
      <c r="O22" s="9"/>
      <c r="P22" s="69"/>
      <c r="Q22" s="68"/>
      <c r="R22" s="9"/>
      <c r="S22" s="69"/>
      <c r="T22" s="9"/>
      <c r="U22" s="9"/>
      <c r="V22" s="69"/>
      <c r="W22" s="9"/>
      <c r="X22" s="9"/>
      <c r="Y22" s="23"/>
    </row>
    <row r="23" spans="1:25" ht="41" x14ac:dyDescent="0.35">
      <c r="A23" s="1"/>
      <c r="B23" s="9"/>
      <c r="C23" s="9"/>
      <c r="D23" s="9"/>
      <c r="G23" s="9"/>
      <c r="H23" s="9"/>
      <c r="K23" s="54" t="s">
        <v>9</v>
      </c>
      <c r="L23" s="24" t="s">
        <v>261</v>
      </c>
      <c r="M23" s="55" t="s">
        <v>262</v>
      </c>
      <c r="N23" s="54" t="s">
        <v>9</v>
      </c>
      <c r="O23" s="24" t="s">
        <v>261</v>
      </c>
      <c r="P23" s="55" t="s">
        <v>262</v>
      </c>
      <c r="Q23" s="54" t="s">
        <v>9</v>
      </c>
      <c r="R23" s="24" t="s">
        <v>261</v>
      </c>
      <c r="S23" s="55" t="s">
        <v>262</v>
      </c>
      <c r="T23" s="64" t="s">
        <v>9</v>
      </c>
      <c r="U23" s="24" t="s">
        <v>261</v>
      </c>
      <c r="V23" s="55" t="s">
        <v>262</v>
      </c>
      <c r="X23" s="9"/>
      <c r="Y23" s="23"/>
    </row>
    <row r="24" spans="1:25" ht="36.75" customHeight="1" x14ac:dyDescent="0.35">
      <c r="A24" s="1"/>
      <c r="B24" s="9"/>
      <c r="C24" s="9"/>
      <c r="D24" s="9"/>
      <c r="F24" s="297" t="s">
        <v>308</v>
      </c>
      <c r="G24" s="298" t="s">
        <v>33</v>
      </c>
      <c r="H24" s="298"/>
      <c r="I24" s="298"/>
      <c r="K24" s="56">
        <v>2</v>
      </c>
      <c r="L24" s="40"/>
      <c r="M24" s="295"/>
      <c r="N24" s="56">
        <v>2</v>
      </c>
      <c r="O24" s="40"/>
      <c r="P24" s="295"/>
      <c r="Q24" s="56"/>
      <c r="R24" s="40"/>
      <c r="S24" s="295"/>
      <c r="T24" s="40"/>
      <c r="U24" s="40"/>
      <c r="V24" s="295"/>
      <c r="X24" s="9"/>
      <c r="Y24" s="23"/>
    </row>
    <row r="25" spans="1:25" ht="19.5" customHeight="1" x14ac:dyDescent="0.35">
      <c r="A25" s="1"/>
      <c r="B25" s="9"/>
      <c r="C25" s="9"/>
      <c r="D25" s="9"/>
      <c r="F25" s="297"/>
      <c r="G25" s="298"/>
      <c r="H25" s="298"/>
      <c r="I25" s="298"/>
      <c r="K25" s="57"/>
      <c r="L25" s="43"/>
      <c r="M25" s="295"/>
      <c r="N25" s="57"/>
      <c r="O25" s="43"/>
      <c r="P25" s="295"/>
      <c r="Q25" s="57"/>
      <c r="R25" s="43"/>
      <c r="S25" s="295"/>
      <c r="T25" s="43"/>
      <c r="U25" s="43"/>
      <c r="V25" s="295"/>
      <c r="X25" s="9"/>
      <c r="Y25" s="23"/>
    </row>
    <row r="26" spans="1:25" ht="208.5" customHeight="1" x14ac:dyDescent="0.35">
      <c r="A26" s="1"/>
      <c r="B26" s="9"/>
      <c r="C26" s="9"/>
      <c r="D26" s="9"/>
      <c r="F26" s="297"/>
      <c r="G26" s="298" t="s">
        <v>309</v>
      </c>
      <c r="H26" s="298"/>
      <c r="I26" s="298"/>
      <c r="K26" s="58" t="s">
        <v>365</v>
      </c>
      <c r="L26" s="45"/>
      <c r="M26" s="295"/>
      <c r="N26" s="58" t="s">
        <v>366</v>
      </c>
      <c r="O26" s="45"/>
      <c r="P26" s="295"/>
      <c r="Q26" s="58"/>
      <c r="R26" s="45"/>
      <c r="S26" s="295"/>
      <c r="T26" s="45"/>
      <c r="U26" s="45"/>
      <c r="V26" s="295"/>
      <c r="X26" s="9"/>
      <c r="Y26" s="23"/>
    </row>
    <row r="27" spans="1:25" ht="18" customHeight="1" x14ac:dyDescent="0.35">
      <c r="A27" s="1"/>
      <c r="B27" s="9"/>
      <c r="C27" s="9"/>
      <c r="D27" s="9"/>
      <c r="F27" s="297"/>
      <c r="G27" s="298" t="s">
        <v>313</v>
      </c>
      <c r="H27" s="298"/>
      <c r="I27" s="298"/>
      <c r="K27" s="59"/>
      <c r="L27" s="25"/>
      <c r="M27" s="60"/>
      <c r="N27" s="59"/>
      <c r="O27" s="25"/>
      <c r="P27" s="101"/>
      <c r="Q27" s="59"/>
      <c r="R27" s="25"/>
      <c r="S27" s="60"/>
      <c r="T27" s="59"/>
      <c r="U27" s="25"/>
      <c r="V27" s="60"/>
      <c r="X27" s="9"/>
      <c r="Y27" s="23"/>
    </row>
    <row r="28" spans="1:25" ht="18" customHeight="1" x14ac:dyDescent="0.35">
      <c r="A28" s="1"/>
      <c r="B28" s="9"/>
      <c r="C28" s="9"/>
      <c r="D28" s="9"/>
      <c r="F28" s="297"/>
      <c r="G28" s="298"/>
      <c r="H28" s="298"/>
      <c r="I28" s="298"/>
      <c r="K28" s="59"/>
      <c r="L28" s="25"/>
      <c r="M28" s="60"/>
      <c r="N28" s="59"/>
      <c r="O28" s="25"/>
      <c r="P28" s="101"/>
      <c r="Q28" s="59"/>
      <c r="R28" s="25"/>
      <c r="S28" s="60"/>
      <c r="T28" s="59"/>
      <c r="U28" s="25"/>
      <c r="V28" s="60"/>
      <c r="X28" s="9"/>
      <c r="Y28" s="23"/>
    </row>
    <row r="29" spans="1:25" ht="18" customHeight="1" x14ac:dyDescent="0.35">
      <c r="A29" s="1"/>
      <c r="B29" s="9"/>
      <c r="C29" s="9"/>
      <c r="D29" s="9"/>
      <c r="F29" s="297"/>
      <c r="G29" s="298"/>
      <c r="H29" s="298"/>
      <c r="I29" s="298"/>
      <c r="K29" s="59"/>
      <c r="L29" s="25"/>
      <c r="M29" s="60"/>
      <c r="N29" s="59"/>
      <c r="O29" s="25"/>
      <c r="P29" s="101"/>
      <c r="Q29" s="59"/>
      <c r="R29" s="25"/>
      <c r="S29" s="60"/>
      <c r="T29" s="59"/>
      <c r="U29" s="25"/>
      <c r="V29" s="60"/>
      <c r="X29" s="9"/>
      <c r="Y29" s="23"/>
    </row>
    <row r="30" spans="1:25" ht="18" customHeight="1" x14ac:dyDescent="0.35">
      <c r="A30" s="1"/>
      <c r="B30" s="9"/>
      <c r="C30" s="9"/>
      <c r="D30" s="9"/>
      <c r="F30" s="297"/>
      <c r="G30" s="298"/>
      <c r="H30" s="298"/>
      <c r="I30" s="298"/>
      <c r="K30" s="59"/>
      <c r="L30" s="25"/>
      <c r="M30" s="60"/>
      <c r="N30" s="59"/>
      <c r="O30" s="25"/>
      <c r="P30" s="101"/>
      <c r="Q30" s="59"/>
      <c r="R30" s="25"/>
      <c r="S30" s="60"/>
      <c r="T30" s="59"/>
      <c r="U30" s="25"/>
      <c r="V30" s="60"/>
      <c r="X30" s="9"/>
      <c r="Y30" s="23"/>
    </row>
    <row r="31" spans="1:25" ht="18" customHeight="1" x14ac:dyDescent="0.35">
      <c r="A31" s="1"/>
      <c r="B31" s="9"/>
      <c r="C31" s="9"/>
      <c r="D31" s="9"/>
      <c r="F31" s="297"/>
      <c r="G31" s="298"/>
      <c r="H31" s="298"/>
      <c r="I31" s="298"/>
      <c r="K31" s="59"/>
      <c r="L31" s="25"/>
      <c r="M31" s="60"/>
      <c r="N31" s="59"/>
      <c r="O31" s="25"/>
      <c r="P31" s="101"/>
      <c r="Q31" s="59"/>
      <c r="R31" s="25"/>
      <c r="S31" s="60"/>
      <c r="T31" s="59"/>
      <c r="U31" s="25"/>
      <c r="V31" s="60"/>
      <c r="X31" s="9"/>
      <c r="Y31" s="23"/>
    </row>
    <row r="32" spans="1:25" ht="18" customHeight="1" x14ac:dyDescent="0.35">
      <c r="A32" s="1"/>
      <c r="B32" s="9"/>
      <c r="C32" s="9"/>
      <c r="D32" s="9"/>
      <c r="F32" s="297"/>
      <c r="G32" s="298"/>
      <c r="H32" s="298"/>
      <c r="I32" s="298"/>
      <c r="K32" s="59"/>
      <c r="L32" s="25"/>
      <c r="M32" s="60"/>
      <c r="N32" s="59"/>
      <c r="O32" s="25"/>
      <c r="P32" s="101"/>
      <c r="Q32" s="59"/>
      <c r="R32" s="25"/>
      <c r="S32" s="60"/>
      <c r="T32" s="59"/>
      <c r="U32" s="25"/>
      <c r="V32" s="60"/>
      <c r="X32" s="9"/>
      <c r="Y32" s="23"/>
    </row>
    <row r="33" spans="1:25" ht="18" customHeight="1" x14ac:dyDescent="0.35">
      <c r="A33" s="1"/>
      <c r="B33" s="9"/>
      <c r="C33" s="9"/>
      <c r="D33" s="9"/>
      <c r="F33" s="297"/>
      <c r="G33" s="298"/>
      <c r="H33" s="298"/>
      <c r="I33" s="298"/>
      <c r="K33" s="59"/>
      <c r="L33" s="25"/>
      <c r="M33" s="60"/>
      <c r="N33" s="59"/>
      <c r="O33" s="25"/>
      <c r="P33" s="101"/>
      <c r="Q33" s="59"/>
      <c r="R33" s="25"/>
      <c r="S33" s="60"/>
      <c r="T33" s="59"/>
      <c r="U33" s="25"/>
      <c r="V33" s="60"/>
      <c r="X33" s="9"/>
      <c r="Y33" s="23"/>
    </row>
    <row r="34" spans="1:25" ht="18" customHeight="1" x14ac:dyDescent="0.35">
      <c r="A34" s="1"/>
      <c r="B34" s="9"/>
      <c r="C34" s="9"/>
      <c r="D34" s="9"/>
      <c r="F34" s="297"/>
      <c r="G34" s="298"/>
      <c r="H34" s="298"/>
      <c r="I34" s="298"/>
      <c r="K34" s="59"/>
      <c r="L34" s="25"/>
      <c r="M34" s="60"/>
      <c r="N34" s="59"/>
      <c r="O34" s="25"/>
      <c r="P34" s="101"/>
      <c r="Q34" s="59"/>
      <c r="R34" s="25"/>
      <c r="S34" s="60"/>
      <c r="T34" s="59"/>
      <c r="U34" s="25"/>
      <c r="V34" s="60"/>
      <c r="X34" s="9"/>
      <c r="Y34" s="23"/>
    </row>
    <row r="35" spans="1:25" ht="18" customHeight="1" x14ac:dyDescent="0.35">
      <c r="A35" s="1"/>
      <c r="B35" s="9"/>
      <c r="C35" s="9"/>
      <c r="D35" s="9"/>
      <c r="F35" s="297"/>
      <c r="G35" s="298"/>
      <c r="H35" s="298"/>
      <c r="I35" s="298"/>
      <c r="K35" s="59"/>
      <c r="L35" s="25"/>
      <c r="M35" s="60"/>
      <c r="N35" s="59"/>
      <c r="O35" s="25"/>
      <c r="P35" s="101"/>
      <c r="Q35" s="59"/>
      <c r="R35" s="25"/>
      <c r="S35" s="60"/>
      <c r="T35" s="59"/>
      <c r="U35" s="25"/>
      <c r="V35" s="60"/>
      <c r="X35" s="9"/>
      <c r="Y35" s="23"/>
    </row>
    <row r="36" spans="1:25" ht="18" customHeight="1" x14ac:dyDescent="0.35">
      <c r="A36" s="1"/>
      <c r="B36" s="9"/>
      <c r="C36" s="9"/>
      <c r="D36" s="9"/>
      <c r="F36" s="297"/>
      <c r="G36" s="298"/>
      <c r="H36" s="298"/>
      <c r="I36" s="298"/>
      <c r="K36" s="59"/>
      <c r="L36" s="25"/>
      <c r="M36" s="60"/>
      <c r="N36" s="59"/>
      <c r="O36" s="25"/>
      <c r="P36" s="101"/>
      <c r="Q36" s="59"/>
      <c r="R36" s="25"/>
      <c r="S36" s="60"/>
      <c r="T36" s="59"/>
      <c r="U36" s="25"/>
      <c r="V36" s="60"/>
      <c r="X36" s="9"/>
      <c r="Y36" s="23"/>
    </row>
    <row r="37" spans="1:25" ht="18" customHeight="1" x14ac:dyDescent="0.35">
      <c r="A37" s="1"/>
      <c r="B37" s="9"/>
      <c r="C37" s="9"/>
      <c r="D37" s="9"/>
      <c r="F37" s="297"/>
      <c r="G37" s="298"/>
      <c r="H37" s="298"/>
      <c r="I37" s="298"/>
      <c r="K37" s="59"/>
      <c r="L37" s="25"/>
      <c r="M37" s="60"/>
      <c r="N37" s="59"/>
      <c r="O37" s="25"/>
      <c r="P37" s="101"/>
      <c r="Q37" s="59"/>
      <c r="R37" s="25"/>
      <c r="S37" s="60"/>
      <c r="T37" s="59"/>
      <c r="U37" s="25"/>
      <c r="V37" s="60"/>
      <c r="X37" s="9"/>
      <c r="Y37" s="23"/>
    </row>
    <row r="38" spans="1:25" ht="18" customHeight="1" x14ac:dyDescent="0.35">
      <c r="A38" s="1"/>
      <c r="B38" s="9"/>
      <c r="C38" s="9"/>
      <c r="D38" s="9"/>
      <c r="F38" s="297"/>
      <c r="G38" s="298"/>
      <c r="H38" s="298"/>
      <c r="I38" s="298"/>
      <c r="K38" s="59"/>
      <c r="L38" s="25"/>
      <c r="M38" s="60"/>
      <c r="N38" s="59"/>
      <c r="O38" s="25"/>
      <c r="P38" s="101"/>
      <c r="Q38" s="59"/>
      <c r="R38" s="25"/>
      <c r="S38" s="60"/>
      <c r="T38" s="59"/>
      <c r="U38" s="25"/>
      <c r="V38" s="60"/>
      <c r="X38" s="9"/>
      <c r="Y38" s="23"/>
    </row>
    <row r="39" spans="1:25" ht="18" customHeight="1" x14ac:dyDescent="0.35">
      <c r="A39" s="1"/>
      <c r="B39" s="9"/>
      <c r="C39" s="9"/>
      <c r="D39" s="9"/>
      <c r="F39" s="297"/>
      <c r="G39" s="298"/>
      <c r="H39" s="298"/>
      <c r="I39" s="298"/>
      <c r="K39" s="59"/>
      <c r="L39" s="25"/>
      <c r="M39" s="60"/>
      <c r="N39" s="59"/>
      <c r="O39" s="25"/>
      <c r="P39" s="101"/>
      <c r="Q39" s="59"/>
      <c r="R39" s="25"/>
      <c r="S39" s="60"/>
      <c r="T39" s="59"/>
      <c r="U39" s="25"/>
      <c r="V39" s="60"/>
      <c r="X39" s="9"/>
      <c r="Y39" s="23"/>
    </row>
    <row r="40" spans="1:25" ht="18" customHeight="1" x14ac:dyDescent="0.35">
      <c r="A40" s="1"/>
      <c r="B40" s="9"/>
      <c r="C40" s="9"/>
      <c r="D40" s="9"/>
      <c r="F40" s="297"/>
      <c r="G40" s="298"/>
      <c r="H40" s="298"/>
      <c r="I40" s="298"/>
      <c r="K40" s="59"/>
      <c r="L40" s="25"/>
      <c r="M40" s="60"/>
      <c r="N40" s="59"/>
      <c r="O40" s="25"/>
      <c r="P40" s="101"/>
      <c r="Q40" s="59"/>
      <c r="R40" s="25"/>
      <c r="S40" s="60"/>
      <c r="T40" s="59"/>
      <c r="U40" s="25"/>
      <c r="V40" s="60"/>
      <c r="X40" s="9"/>
      <c r="Y40" s="23"/>
    </row>
    <row r="41" spans="1:25" ht="18" customHeight="1" x14ac:dyDescent="0.35">
      <c r="A41" s="1"/>
      <c r="B41" s="9"/>
      <c r="C41" s="9"/>
      <c r="D41" s="9"/>
      <c r="F41" s="297"/>
      <c r="G41" s="298"/>
      <c r="H41" s="298"/>
      <c r="I41" s="298"/>
      <c r="K41" s="59"/>
      <c r="L41" s="25"/>
      <c r="M41" s="60"/>
      <c r="N41" s="59"/>
      <c r="O41" s="25"/>
      <c r="P41" s="101"/>
      <c r="Q41" s="59"/>
      <c r="R41" s="25"/>
      <c r="S41" s="60"/>
      <c r="T41" s="59"/>
      <c r="U41" s="25"/>
      <c r="V41" s="60"/>
      <c r="X41" s="9"/>
      <c r="Y41" s="23"/>
    </row>
    <row r="42" spans="1:25" ht="18" customHeight="1" x14ac:dyDescent="0.35">
      <c r="A42" s="1"/>
      <c r="B42" s="9"/>
      <c r="C42" s="9"/>
      <c r="D42" s="9"/>
      <c r="F42" s="297"/>
      <c r="G42" s="298"/>
      <c r="H42" s="298"/>
      <c r="I42" s="298"/>
      <c r="K42" s="59"/>
      <c r="L42" s="25"/>
      <c r="M42" s="60"/>
      <c r="N42" s="59"/>
      <c r="O42" s="25"/>
      <c r="P42" s="101"/>
      <c r="Q42" s="59"/>
      <c r="R42" s="25"/>
      <c r="S42" s="60"/>
      <c r="T42" s="59"/>
      <c r="U42" s="25"/>
      <c r="V42" s="60"/>
      <c r="X42" s="9"/>
      <c r="Y42" s="23"/>
    </row>
    <row r="43" spans="1:25" ht="18" customHeight="1" x14ac:dyDescent="0.35">
      <c r="A43" s="1"/>
      <c r="B43" s="9"/>
      <c r="C43" s="9"/>
      <c r="D43" s="9"/>
      <c r="F43" s="297"/>
      <c r="G43" s="298"/>
      <c r="H43" s="298"/>
      <c r="I43" s="298"/>
      <c r="K43" s="59"/>
      <c r="L43" s="25"/>
      <c r="M43" s="60"/>
      <c r="N43" s="59"/>
      <c r="O43" s="25"/>
      <c r="P43" s="101"/>
      <c r="Q43" s="59"/>
      <c r="R43" s="25"/>
      <c r="S43" s="60"/>
      <c r="T43" s="59"/>
      <c r="U43" s="25"/>
      <c r="V43" s="60"/>
      <c r="X43" s="9"/>
      <c r="Y43" s="23"/>
    </row>
    <row r="44" spans="1:25" ht="18" customHeight="1" x14ac:dyDescent="0.35">
      <c r="A44" s="1"/>
      <c r="B44" s="9"/>
      <c r="C44" s="9"/>
      <c r="D44" s="9"/>
      <c r="F44" s="297"/>
      <c r="G44" s="298"/>
      <c r="H44" s="298"/>
      <c r="I44" s="298"/>
      <c r="K44" s="59"/>
      <c r="L44" s="25"/>
      <c r="M44" s="60"/>
      <c r="N44" s="59"/>
      <c r="O44" s="25"/>
      <c r="P44" s="101"/>
      <c r="Q44" s="59"/>
      <c r="R44" s="25"/>
      <c r="S44" s="60"/>
      <c r="T44" s="59"/>
      <c r="U44" s="25"/>
      <c r="V44" s="60"/>
      <c r="X44" s="9"/>
      <c r="Y44" s="23"/>
    </row>
    <row r="45" spans="1:25" ht="18" customHeight="1" x14ac:dyDescent="0.35">
      <c r="A45" s="1"/>
      <c r="B45" s="9"/>
      <c r="C45" s="9"/>
      <c r="D45" s="9"/>
      <c r="F45" s="297"/>
      <c r="G45" s="298"/>
      <c r="H45" s="298"/>
      <c r="I45" s="298"/>
      <c r="K45" s="59"/>
      <c r="L45" s="25"/>
      <c r="M45" s="60"/>
      <c r="N45" s="59"/>
      <c r="O45" s="25"/>
      <c r="P45" s="101"/>
      <c r="Q45" s="59"/>
      <c r="R45" s="25"/>
      <c r="S45" s="60"/>
      <c r="T45" s="59"/>
      <c r="U45" s="25"/>
      <c r="V45" s="60"/>
      <c r="X45" s="9"/>
      <c r="Y45" s="23"/>
    </row>
    <row r="46" spans="1:25" ht="18" customHeight="1" x14ac:dyDescent="0.35">
      <c r="A46" s="1"/>
      <c r="B46" s="9"/>
      <c r="C46" s="9"/>
      <c r="D46" s="9"/>
      <c r="F46" s="297"/>
      <c r="G46" s="298"/>
      <c r="H46" s="298"/>
      <c r="I46" s="298"/>
      <c r="K46" s="59"/>
      <c r="L46" s="25"/>
      <c r="M46" s="60"/>
      <c r="N46" s="59"/>
      <c r="O46" s="25"/>
      <c r="P46" s="101"/>
      <c r="Q46" s="59"/>
      <c r="R46" s="25"/>
      <c r="S46" s="60"/>
      <c r="T46" s="59"/>
      <c r="U46" s="25"/>
      <c r="V46" s="60"/>
      <c r="X46" s="9"/>
      <c r="Y46" s="23"/>
    </row>
    <row r="47" spans="1:25" ht="18" customHeight="1" x14ac:dyDescent="0.35">
      <c r="A47" s="1"/>
      <c r="B47" s="9"/>
      <c r="C47" s="9"/>
      <c r="D47" s="9"/>
      <c r="F47" s="297"/>
      <c r="G47" s="298"/>
      <c r="H47" s="298"/>
      <c r="I47" s="298"/>
      <c r="K47" s="59"/>
      <c r="L47" s="25"/>
      <c r="M47" s="60"/>
      <c r="N47" s="59"/>
      <c r="O47" s="25"/>
      <c r="P47" s="101"/>
      <c r="Q47" s="59"/>
      <c r="R47" s="25"/>
      <c r="S47" s="60"/>
      <c r="T47" s="59"/>
      <c r="U47" s="25"/>
      <c r="V47" s="60"/>
      <c r="X47" s="9"/>
      <c r="Y47" s="23"/>
    </row>
    <row r="48" spans="1:25" ht="18" customHeight="1" x14ac:dyDescent="0.35">
      <c r="A48" s="1"/>
      <c r="B48" s="9"/>
      <c r="C48" s="9"/>
      <c r="D48" s="9"/>
      <c r="F48" s="297"/>
      <c r="G48" s="298"/>
      <c r="H48" s="298"/>
      <c r="I48" s="298"/>
      <c r="K48" s="59"/>
      <c r="L48" s="25"/>
      <c r="M48" s="60"/>
      <c r="N48" s="59"/>
      <c r="O48" s="25"/>
      <c r="P48" s="101"/>
      <c r="Q48" s="59"/>
      <c r="R48" s="25"/>
      <c r="S48" s="60"/>
      <c r="T48" s="59"/>
      <c r="U48" s="25"/>
      <c r="V48" s="60"/>
      <c r="X48" s="9"/>
      <c r="Y48" s="23"/>
    </row>
    <row r="49" spans="1:25" ht="18" customHeight="1" x14ac:dyDescent="0.35">
      <c r="A49" s="1"/>
      <c r="B49" s="9"/>
      <c r="C49" s="9"/>
      <c r="D49" s="9"/>
      <c r="F49" s="297"/>
      <c r="G49" s="298"/>
      <c r="H49" s="298"/>
      <c r="I49" s="298"/>
      <c r="K49" s="59"/>
      <c r="L49" s="25"/>
      <c r="M49" s="60"/>
      <c r="N49" s="59"/>
      <c r="O49" s="25"/>
      <c r="P49" s="60"/>
      <c r="Q49" s="59"/>
      <c r="R49" s="25"/>
      <c r="S49" s="60"/>
      <c r="T49" s="59"/>
      <c r="U49" s="25"/>
      <c r="V49" s="60"/>
      <c r="X49" s="9"/>
      <c r="Y49" s="23"/>
    </row>
    <row r="50" spans="1:25" ht="14.5" x14ac:dyDescent="0.35">
      <c r="S50" s="1"/>
      <c r="V50" s="1"/>
    </row>
    <row r="51" spans="1:25" ht="15" customHeight="1" x14ac:dyDescent="0.35"/>
  </sheetData>
  <mergeCells count="63">
    <mergeCell ref="F24:F49"/>
    <mergeCell ref="G24:I25"/>
    <mergeCell ref="M24:M26"/>
    <mergeCell ref="P24:P26"/>
    <mergeCell ref="S24:S26"/>
    <mergeCell ref="V24:V26"/>
    <mergeCell ref="G26:I26"/>
    <mergeCell ref="G27:I49"/>
    <mergeCell ref="Q20:S20"/>
    <mergeCell ref="T20:V20"/>
    <mergeCell ref="K21:M21"/>
    <mergeCell ref="N21:P21"/>
    <mergeCell ref="Q21:S21"/>
    <mergeCell ref="T21:V21"/>
    <mergeCell ref="T18:V19"/>
    <mergeCell ref="E19:I19"/>
    <mergeCell ref="D20:D21"/>
    <mergeCell ref="E20:I21"/>
    <mergeCell ref="K20:M20"/>
    <mergeCell ref="N20:P20"/>
    <mergeCell ref="D15:I15"/>
    <mergeCell ref="B18:C21"/>
    <mergeCell ref="K18:M19"/>
    <mergeCell ref="N18:P19"/>
    <mergeCell ref="Q18:S19"/>
    <mergeCell ref="Q17:S17"/>
    <mergeCell ref="T17:V17"/>
    <mergeCell ref="S12:T12"/>
    <mergeCell ref="U12:V12"/>
    <mergeCell ref="L13:M13"/>
    <mergeCell ref="P13:Q13"/>
    <mergeCell ref="T13:U13"/>
    <mergeCell ref="L14:M15"/>
    <mergeCell ref="N14:N15"/>
    <mergeCell ref="O14:O15"/>
    <mergeCell ref="P14:Q15"/>
    <mergeCell ref="Q12:R12"/>
    <mergeCell ref="R14:R15"/>
    <mergeCell ref="S14:S15"/>
    <mergeCell ref="T14:U15"/>
    <mergeCell ref="V14:V15"/>
    <mergeCell ref="K12:L12"/>
    <mergeCell ref="M12:N12"/>
    <mergeCell ref="O12:P12"/>
    <mergeCell ref="K17:M17"/>
    <mergeCell ref="N17:P17"/>
    <mergeCell ref="K14:K15"/>
    <mergeCell ref="B7:C7"/>
    <mergeCell ref="M7:O8"/>
    <mergeCell ref="Q7:S8"/>
    <mergeCell ref="G12:G13"/>
    <mergeCell ref="D2:I2"/>
    <mergeCell ref="D3:I4"/>
    <mergeCell ref="K3:S4"/>
    <mergeCell ref="D5:I5"/>
    <mergeCell ref="K5:R5"/>
    <mergeCell ref="B10:C10"/>
    <mergeCell ref="B12:C15"/>
    <mergeCell ref="D12:D14"/>
    <mergeCell ref="E12:E14"/>
    <mergeCell ref="F12:F13"/>
    <mergeCell ref="H12:H13"/>
    <mergeCell ref="I12:I13"/>
  </mergeCells>
  <conditionalFormatting sqref="D15:I15">
    <cfRule type="containsText" dxfId="959" priority="2" operator="containsText" text="Finalizado">
      <formula>NOT(ISERROR(SEARCH("Finalizado",D15)))</formula>
    </cfRule>
    <cfRule type="containsText" dxfId="958" priority="3" operator="containsText" text="Não Planificado">
      <formula>NOT(ISERROR(SEARCH("Não Planificado",D15)))</formula>
    </cfRule>
    <cfRule type="containsText" dxfId="957" priority="4" operator="containsText" text="No Prazo">
      <formula>NOT(ISERROR(SEARCH("No Prazo",D15)))</formula>
    </cfRule>
    <cfRule type="containsText" dxfId="956" priority="5" operator="containsText" text="Atrasado">
      <formula>NOT(ISERROR(SEARCH("Atrasado",D15)))</formula>
    </cfRule>
  </conditionalFormatting>
  <conditionalFormatting sqref="F7:F8">
    <cfRule type="iconSet" priority="9">
      <iconSet showValue="0">
        <cfvo type="percent" val="0"/>
        <cfvo type="num" val="2"/>
        <cfvo type="num" val="3"/>
      </iconSet>
    </cfRule>
  </conditionalFormatting>
  <conditionalFormatting sqref="F12 F14">
    <cfRule type="iconSet" priority="7">
      <iconSet showValue="0">
        <cfvo type="percent" val="0"/>
        <cfvo type="num" val="2"/>
        <cfvo type="num" val="3"/>
      </iconSet>
    </cfRule>
  </conditionalFormatting>
  <conditionalFormatting sqref="G7:I8">
    <cfRule type="iconSet" priority="8">
      <iconSet showValue="0">
        <cfvo type="percent" val="0"/>
        <cfvo type="num" val="2"/>
        <cfvo type="num" val="3"/>
      </iconSet>
    </cfRule>
  </conditionalFormatting>
  <conditionalFormatting sqref="G12:I12 G14:I14">
    <cfRule type="iconSet" priority="6">
      <iconSet showValue="0">
        <cfvo type="percent" val="0"/>
        <cfvo type="num" val="2"/>
        <cfvo type="num" val="3"/>
      </iconSet>
    </cfRule>
  </conditionalFormatting>
  <conditionalFormatting sqref="K24:L24 N24:O24 Q24:R24 T24:U24">
    <cfRule type="iconSet" priority="15">
      <iconSet showValue="0">
        <cfvo type="percent" val="0"/>
        <cfvo type="num" val="2"/>
        <cfvo type="num" val="3"/>
      </iconSet>
    </cfRule>
  </conditionalFormatting>
  <conditionalFormatting sqref="K25:L25">
    <cfRule type="containsText" dxfId="955" priority="29" operator="containsText" text="PENDIENTE">
      <formula>NOT(ISERROR(SEARCH("PENDIENTE",K25)))</formula>
    </cfRule>
    <cfRule type="containsText" dxfId="954" priority="30" operator="containsText" text="NO VALIDADO">
      <formula>NOT(ISERROR(SEARCH("NO VALIDADO",K25)))</formula>
    </cfRule>
    <cfRule type="containsText" dxfId="953" priority="31" operator="containsText" text="VALIDADO">
      <formula>NOT(ISERROR(SEARCH("VALIDADO",K25)))</formula>
    </cfRule>
  </conditionalFormatting>
  <conditionalFormatting sqref="N25:O25">
    <cfRule type="containsText" dxfId="952" priority="22" operator="containsText" text="PENDIENTE">
      <formula>NOT(ISERROR(SEARCH("PENDIENTE",N25)))</formula>
    </cfRule>
    <cfRule type="containsText" dxfId="951" priority="23" operator="containsText" text="NO VALIDADO">
      <formula>NOT(ISERROR(SEARCH("NO VALIDADO",N25)))</formula>
    </cfRule>
    <cfRule type="containsText" dxfId="950" priority="24" operator="containsText" text="VALIDADO">
      <formula>NOT(ISERROR(SEARCH("VALIDADO",N25)))</formula>
    </cfRule>
  </conditionalFormatting>
  <conditionalFormatting sqref="Q25:R25">
    <cfRule type="containsText" dxfId="949" priority="19" operator="containsText" text="PENDIENTE">
      <formula>NOT(ISERROR(SEARCH("PENDIENTE",Q25)))</formula>
    </cfRule>
    <cfRule type="containsText" dxfId="948" priority="20" operator="containsText" text="NO VALIDADO">
      <formula>NOT(ISERROR(SEARCH("NO VALIDADO",Q25)))</formula>
    </cfRule>
    <cfRule type="containsText" dxfId="947" priority="21" operator="containsText" text="VALIDADO">
      <formula>NOT(ISERROR(SEARCH("VALIDADO",Q25)))</formula>
    </cfRule>
  </conditionalFormatting>
  <conditionalFormatting sqref="T25:U25">
    <cfRule type="containsText" dxfId="946" priority="16" operator="containsText" text="PENDIENTE">
      <formula>NOT(ISERROR(SEARCH("PENDIENTE",T25)))</formula>
    </cfRule>
    <cfRule type="containsText" dxfId="945" priority="17" operator="containsText" text="NO VALIDADO">
      <formula>NOT(ISERROR(SEARCH("NO VALIDADO",T25)))</formula>
    </cfRule>
    <cfRule type="containsText" dxfId="944" priority="18" operator="containsText" text="VALIDADO">
      <formula>NOT(ISERROR(SEARCH("VALIDADO",T25)))</formula>
    </cfRule>
  </conditionalFormatting>
  <dataValidations count="6">
    <dataValidation type="list" allowBlank="1" showInputMessage="1" showErrorMessage="1" sqref="AB14:AB15" xr:uid="{01990273-A194-4D7B-9314-2A9EA1E15503}">
      <formula1>"No Cumple, Parcial, Cumple, Más que Cumple, Mejor Práctica"</formula1>
    </dataValidation>
    <dataValidation type="list" allowBlank="1" showInputMessage="1" showErrorMessage="1" sqref="K14:K15 O14:O15 S14:S15" xr:uid="{1E7CDF76-F852-42FB-A974-987FC3178D8C}">
      <formula1>"No Iniciado, En Progreso,Finalizado"</formula1>
    </dataValidation>
    <dataValidation type="list" allowBlank="1" showInputMessage="1" showErrorMessage="1" sqref="Q10 S10" xr:uid="{D0499AD6-18F8-4D97-BE35-CEC09037F1DD}">
      <formula1>" Junho,Julho,Agosto,Setembro,Outubro"</formula1>
    </dataValidation>
    <dataValidation type="list" allowBlank="1" showInputMessage="1" showErrorMessage="1" sqref="M12:N12 Q12:R12 U12:V12" xr:uid="{E5790A2D-3ED1-481D-A1CA-3896345BC831}">
      <formula1>"Maio,Junho,Julho,Agosto,Setembro,Outubro"</formula1>
    </dataValidation>
    <dataValidation type="list" allowBlank="1" showInputMessage="1" showErrorMessage="1" sqref="O10" xr:uid="{325F45AF-281E-486E-8BAD-C9E1E637D9A0}">
      <formula1>"Alta,Baixa,Não Planificado"</formula1>
    </dataValidation>
    <dataValidation type="list" allowBlank="1" showInputMessage="1" showErrorMessage="1" sqref="D10 R14:R15 N14:N15 V14:V15" xr:uid="{1D784668-C3A3-4248-82EE-D2C0FEC0C01D}">
      <formula1>"Não Cumpre, Parcial, Cumpre, Mais que Cumpre, Melhor Prática"</formula1>
    </dataValidation>
  </dataValidations>
  <pageMargins left="0.511811024" right="0.511811024" top="0.78740157499999996" bottom="0.78740157499999996" header="0.31496062000000002" footer="0.31496062000000002"/>
  <pageSetup paperSize="9" orientation="portrait" r:id="rId1"/>
  <drawing r:id="rId2"/>
  <extLst>
    <ext xmlns:x14="http://schemas.microsoft.com/office/spreadsheetml/2009/9/main" uri="{78C0D931-6437-407d-A8EE-F0AAD7539E65}">
      <x14:conditionalFormattings>
        <x14:conditionalFormatting xmlns:xm="http://schemas.microsoft.com/office/excel/2006/main">
          <x14:cfRule type="iconSet" priority="1" id="{17E5CF76-3938-4A8E-BCB0-5CB05EA2B672}">
            <x14:iconSet iconSet="3Stars" showValue="0">
              <x14:cfvo type="percent">
                <xm:f>0</xm:f>
              </x14:cfvo>
              <x14:cfvo type="num">
                <xm:f>2</xm:f>
              </x14:cfvo>
              <x14:cfvo type="num">
                <xm:f>3</xm:f>
              </x14:cfvo>
            </x14:iconSet>
          </x14:cfRule>
          <xm:sqref>M10</xm:sqref>
        </x14:conditionalFormatting>
      </x14:conditionalFormattings>
    </ext>
  </extLst>
</worksheet>
</file>

<file path=xl/worksheets/sheet2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506A8CB-D0ED-4EDD-82EA-1BC17A22DE9B}">
  <dimension ref="A1:AB51"/>
  <sheetViews>
    <sheetView showGridLines="0" zoomScale="40" zoomScaleNormal="40" workbookViewId="0">
      <pane xSplit="3" ySplit="4" topLeftCell="D12" activePane="bottomRight" state="frozen"/>
      <selection activeCell="O2" sqref="O2"/>
      <selection pane="topRight" activeCell="O2" sqref="O2"/>
      <selection pane="bottomLeft" activeCell="O2" sqref="O2"/>
      <selection pane="bottomRight" activeCell="O2" sqref="O2"/>
    </sheetView>
  </sheetViews>
  <sheetFormatPr defaultColWidth="0" defaultRowHeight="15" customHeight="1" zeroHeight="1" outlineLevelRow="2" outlineLevelCol="1" x14ac:dyDescent="0.35"/>
  <cols>
    <col min="1" max="1" width="1.26953125" customWidth="1"/>
    <col min="2" max="2" width="4.7265625" customWidth="1"/>
    <col min="3" max="3" width="20.1796875" customWidth="1"/>
    <col min="4" max="4" width="17.453125" customWidth="1" outlineLevel="1"/>
    <col min="5" max="5" width="10" customWidth="1" outlineLevel="1"/>
    <col min="6" max="8" width="6.1796875" customWidth="1" outlineLevel="1"/>
    <col min="9" max="9" width="6.26953125" customWidth="1" outlineLevel="1"/>
    <col min="10" max="10" width="2.1796875" customWidth="1"/>
    <col min="11" max="23" width="23" customWidth="1"/>
    <col min="24" max="24" width="17" hidden="1" customWidth="1"/>
    <col min="25" max="25" width="16.453125" hidden="1" customWidth="1"/>
    <col min="26" max="26" width="10.54296875" hidden="1" customWidth="1"/>
    <col min="27" max="27" width="16.81640625" hidden="1" customWidth="1"/>
    <col min="28" max="28" width="14.54296875" hidden="1" customWidth="1"/>
  </cols>
  <sheetData>
    <row r="1" spans="1:28" ht="11.25" customHeight="1" x14ac:dyDescent="0.35">
      <c r="A1" s="13"/>
      <c r="B1" s="13"/>
      <c r="C1" s="13"/>
      <c r="D1" s="13"/>
      <c r="E1" s="13"/>
      <c r="F1" s="13"/>
      <c r="G1" s="13"/>
      <c r="H1" s="13"/>
      <c r="I1" s="13"/>
      <c r="J1" s="13"/>
      <c r="K1" s="13"/>
      <c r="L1" s="13"/>
      <c r="M1" s="13"/>
      <c r="N1" s="13"/>
      <c r="O1" s="13"/>
      <c r="P1" s="13"/>
      <c r="Q1" s="13"/>
      <c r="R1" s="13"/>
      <c r="S1" s="13"/>
      <c r="T1" s="13"/>
      <c r="U1" s="13"/>
      <c r="V1" s="13"/>
      <c r="W1" s="13"/>
      <c r="X1" s="13"/>
      <c r="Y1" s="19"/>
      <c r="Z1" s="19"/>
      <c r="AA1" s="19"/>
    </row>
    <row r="2" spans="1:28" ht="43.5" customHeight="1" x14ac:dyDescent="0.5">
      <c r="A2" s="1"/>
      <c r="C2" s="11"/>
      <c r="D2" s="279" t="s">
        <v>0</v>
      </c>
      <c r="E2" s="279"/>
      <c r="F2" s="279"/>
      <c r="G2" s="279"/>
      <c r="H2" s="279"/>
      <c r="I2" s="279"/>
      <c r="J2" s="62"/>
      <c r="K2" s="62"/>
      <c r="L2" s="62"/>
      <c r="M2" s="62"/>
      <c r="N2" s="62"/>
      <c r="O2" s="62"/>
      <c r="P2" s="62"/>
      <c r="Q2" s="62"/>
      <c r="R2" s="62"/>
      <c r="S2" s="62"/>
      <c r="T2" s="62"/>
      <c r="U2" s="62"/>
      <c r="V2" s="62"/>
      <c r="W2" s="11"/>
      <c r="X2" s="11"/>
      <c r="Y2" s="20"/>
      <c r="Z2" s="20"/>
      <c r="AA2" s="20"/>
    </row>
    <row r="3" spans="1:28" ht="19.5" customHeight="1" x14ac:dyDescent="0.35">
      <c r="A3" s="1"/>
      <c r="C3" s="10"/>
      <c r="D3" s="280" t="s">
        <v>1</v>
      </c>
      <c r="E3" s="280"/>
      <c r="F3" s="280"/>
      <c r="G3" s="280"/>
      <c r="H3" s="280"/>
      <c r="I3" s="280"/>
      <c r="J3" s="63"/>
      <c r="K3" s="310" t="s">
        <v>367</v>
      </c>
      <c r="L3" s="308"/>
      <c r="M3" s="308"/>
      <c r="N3" s="308"/>
      <c r="O3" s="308"/>
      <c r="P3" s="308"/>
      <c r="Q3" s="308"/>
      <c r="R3" s="308"/>
      <c r="S3" s="308"/>
      <c r="T3" s="63"/>
      <c r="U3" s="63"/>
      <c r="V3" s="63"/>
      <c r="W3" s="10"/>
      <c r="X3" s="10"/>
      <c r="Y3" s="12"/>
      <c r="Z3" s="12"/>
      <c r="AA3" s="12"/>
    </row>
    <row r="4" spans="1:28" ht="35.25" customHeight="1" x14ac:dyDescent="0.35">
      <c r="A4" s="1"/>
      <c r="B4" s="1"/>
      <c r="C4" s="10"/>
      <c r="D4" s="281"/>
      <c r="E4" s="281"/>
      <c r="F4" s="281"/>
      <c r="G4" s="281"/>
      <c r="H4" s="281"/>
      <c r="I4" s="281"/>
      <c r="J4" s="61"/>
      <c r="K4" s="309"/>
      <c r="L4" s="309"/>
      <c r="M4" s="309"/>
      <c r="N4" s="309"/>
      <c r="O4" s="309"/>
      <c r="P4" s="309"/>
      <c r="Q4" s="309"/>
      <c r="R4" s="309"/>
      <c r="S4" s="309"/>
      <c r="T4" s="61"/>
      <c r="U4" s="61"/>
      <c r="V4" s="61"/>
      <c r="W4" s="61"/>
      <c r="X4" s="14"/>
      <c r="Y4" s="21"/>
      <c r="Z4" s="22"/>
      <c r="AA4" s="22"/>
    </row>
    <row r="5" spans="1:28" ht="32.5" x14ac:dyDescent="0.6">
      <c r="A5" s="1"/>
      <c r="B5" s="15"/>
      <c r="C5" s="13"/>
      <c r="D5" s="284" t="s">
        <v>294</v>
      </c>
      <c r="E5" s="284"/>
      <c r="F5" s="284"/>
      <c r="G5" s="284"/>
      <c r="H5" s="284"/>
      <c r="I5" s="284"/>
      <c r="J5" s="26"/>
      <c r="K5" s="284" t="s">
        <v>295</v>
      </c>
      <c r="L5" s="284"/>
      <c r="M5" s="284"/>
      <c r="N5" s="284"/>
      <c r="O5" s="284"/>
      <c r="P5" s="284"/>
      <c r="Q5" s="284"/>
      <c r="R5" s="284"/>
      <c r="S5" s="27"/>
      <c r="T5" s="25"/>
      <c r="U5" s="25"/>
      <c r="V5" s="25"/>
      <c r="W5" s="9"/>
      <c r="X5" s="9"/>
      <c r="Y5" s="23"/>
    </row>
    <row r="6" spans="1:28" ht="33" customHeight="1" x14ac:dyDescent="0.8">
      <c r="A6" s="1"/>
      <c r="B6" s="15"/>
      <c r="C6" s="15"/>
      <c r="D6" s="28" t="s">
        <v>296</v>
      </c>
      <c r="E6" s="28" t="s">
        <v>16</v>
      </c>
      <c r="F6" s="28" t="s">
        <v>19</v>
      </c>
      <c r="G6" s="28" t="s">
        <v>20</v>
      </c>
      <c r="H6" s="28" t="s">
        <v>21</v>
      </c>
      <c r="I6" s="28" t="s">
        <v>22</v>
      </c>
      <c r="J6" s="29"/>
      <c r="K6" s="44" t="s">
        <v>221</v>
      </c>
      <c r="L6" s="66"/>
      <c r="M6" s="30"/>
      <c r="N6" s="30"/>
      <c r="O6" s="30"/>
      <c r="P6" s="30"/>
      <c r="Q6" s="30"/>
      <c r="R6" s="31"/>
      <c r="S6" s="31"/>
      <c r="T6" s="25"/>
      <c r="U6" s="25"/>
      <c r="V6" s="25"/>
      <c r="W6" s="9"/>
      <c r="X6" s="9"/>
      <c r="Y6" s="23"/>
    </row>
    <row r="7" spans="1:28" ht="78" customHeight="1" outlineLevel="1" x14ac:dyDescent="0.35">
      <c r="A7" s="1"/>
      <c r="B7" s="267" t="s">
        <v>222</v>
      </c>
      <c r="C7" s="267"/>
      <c r="D7" s="67" t="str">
        <f>IF(F7="","",IF(AND(I7=3,H7=3,G7=3,F7=3),"Melhor Prática",
IF(AND(H7=3,G7=3,F7=3),"Mais que Cumpre",
IF(AND(G7=3,F7=3),"Cumpre",
IF(F7=3,"Parcial","Não cumpre")))))</f>
        <v>Cumpre</v>
      </c>
      <c r="E7" s="47">
        <f>IF($D7="Não cumpre",0,IF($D7="Parcial",$E$18*0.4,IF($D7="Cumpre",$E$18*0.7,IF($D7="Mais que Cumpre",$E$18*0.85,IF($D7="Melhor Prática",$E$18,0)))))</f>
        <v>1.0499999999999999E-2</v>
      </c>
      <c r="F7" s="48">
        <f>IF($K$24&lt;&gt;"",IF($K$24=3,3,IF($K$24=2,2,1)),"")</f>
        <v>3</v>
      </c>
      <c r="G7" s="48">
        <f>IF($N$24&lt;&gt;"",IF($N$24=3,3,IF($N$24=2,2,1)),"")</f>
        <v>3</v>
      </c>
      <c r="H7" s="48" t="str">
        <f>IF($Q$24&lt;&gt;"",IF($Q$24=3,3,IF($Q$24=2,2,1)),"")</f>
        <v/>
      </c>
      <c r="I7" s="48" t="str">
        <f>IF($T$24&lt;&gt;"",IF($T$24=3,3,IF($T$24=2,2,1)),"")</f>
        <v/>
      </c>
      <c r="J7" s="32"/>
      <c r="K7" s="49" t="s">
        <v>298</v>
      </c>
      <c r="L7" s="46" t="s">
        <v>224</v>
      </c>
      <c r="M7" s="271"/>
      <c r="N7" s="271"/>
      <c r="O7" s="271"/>
      <c r="P7" s="46" t="s">
        <v>226</v>
      </c>
      <c r="Q7" s="271"/>
      <c r="R7" s="271"/>
      <c r="S7" s="271"/>
      <c r="U7" s="25"/>
      <c r="V7" s="25"/>
      <c r="W7" s="9"/>
      <c r="X7" s="9"/>
      <c r="Y7" s="23"/>
    </row>
    <row r="8" spans="1:28" ht="14.25" customHeight="1" outlineLevel="1" x14ac:dyDescent="0.35">
      <c r="A8" s="1"/>
      <c r="B8" s="64"/>
      <c r="C8" s="64"/>
      <c r="D8" s="67"/>
      <c r="E8" s="47"/>
      <c r="F8" s="48"/>
      <c r="G8" s="48"/>
      <c r="H8" s="48"/>
      <c r="I8" s="48"/>
      <c r="J8" s="32"/>
      <c r="K8" s="49"/>
      <c r="L8" s="46"/>
      <c r="M8" s="271"/>
      <c r="N8" s="271"/>
      <c r="O8" s="271"/>
      <c r="P8" s="46"/>
      <c r="Q8" s="271"/>
      <c r="R8" s="271"/>
      <c r="S8" s="271"/>
      <c r="U8" s="25"/>
      <c r="V8" s="25"/>
      <c r="W8" s="9"/>
      <c r="X8" s="9"/>
      <c r="Y8" s="23"/>
    </row>
    <row r="9" spans="1:28" ht="9.75" customHeight="1" x14ac:dyDescent="0.45">
      <c r="A9" s="1"/>
      <c r="B9" s="1"/>
      <c r="C9" s="1"/>
      <c r="D9" s="34"/>
      <c r="E9" s="35"/>
      <c r="F9" s="35"/>
      <c r="G9" s="35"/>
      <c r="H9" s="35"/>
      <c r="I9" s="35"/>
      <c r="J9" s="35"/>
      <c r="K9" s="35"/>
      <c r="L9" s="35"/>
      <c r="M9" s="35"/>
      <c r="N9" s="35"/>
      <c r="O9" s="35"/>
      <c r="P9" s="35"/>
      <c r="Q9" s="92" t="str">
        <f>IF(Q10="Junio",6,IF(Q10="Julio",7,IF(Q10="Agosto",8,IF(Q10="Septiembre",9,IF(Q10="Octubre",10,"")))))</f>
        <v/>
      </c>
      <c r="R9" s="35"/>
      <c r="S9" s="92" t="str">
        <f>IF(S10="Junio",6,IF(S10="Julio",7,IF(S10="Agosto",8,IF(S10="Septiembre",9,IF(S10="Octubre",10,"")))))</f>
        <v/>
      </c>
      <c r="T9" s="33"/>
      <c r="U9" s="33"/>
      <c r="V9" s="33"/>
      <c r="W9" s="1"/>
      <c r="X9" s="1"/>
    </row>
    <row r="10" spans="1:28" ht="59.25" customHeight="1" outlineLevel="1" x14ac:dyDescent="0.35">
      <c r="A10" s="1"/>
      <c r="B10" s="273" t="s">
        <v>299</v>
      </c>
      <c r="C10" s="273"/>
      <c r="D10" s="110" t="s">
        <v>228</v>
      </c>
      <c r="E10" s="51">
        <f>IF($D10="Não cumpre",0,IF($D10="Parcial",$E$18*0.4,IF($D10="Cumpre",$E$18*0.7,IF($D10="Mais que Cumpre",$E$18*0.85,IF($D10="Melhor Prática",$E$18,0)))))</f>
        <v>1.2749999999999999E-2</v>
      </c>
      <c r="F10" s="52" t="str">
        <f>IF(K20="D","D","-")</f>
        <v>-</v>
      </c>
      <c r="G10" s="52" t="str">
        <f>IF(N20="D","D","-")</f>
        <v>D</v>
      </c>
      <c r="H10" s="52" t="str">
        <f>IF(Q20="D","D","-")</f>
        <v>-</v>
      </c>
      <c r="I10" s="52" t="str">
        <f>IF(T20="D","D","-")</f>
        <v>-</v>
      </c>
      <c r="J10" s="32"/>
      <c r="K10" s="65" t="s">
        <v>300</v>
      </c>
      <c r="L10" s="50" t="s">
        <v>230</v>
      </c>
      <c r="M10" s="74">
        <v>2</v>
      </c>
      <c r="N10" s="50" t="s">
        <v>231</v>
      </c>
      <c r="O10" s="53" t="s">
        <v>232</v>
      </c>
      <c r="P10" s="50" t="s">
        <v>233</v>
      </c>
      <c r="Q10" s="91" t="s">
        <v>301</v>
      </c>
      <c r="R10" s="50" t="s">
        <v>235</v>
      </c>
      <c r="S10" s="91" t="s">
        <v>331</v>
      </c>
      <c r="T10" s="50" t="s">
        <v>237</v>
      </c>
      <c r="U10" s="53" t="s">
        <v>355</v>
      </c>
      <c r="V10" s="25"/>
      <c r="W10" s="9"/>
      <c r="X10" s="9"/>
      <c r="Y10" s="23"/>
    </row>
    <row r="11" spans="1:28" ht="20.5" x14ac:dyDescent="0.4">
      <c r="A11" s="1"/>
      <c r="B11" s="17"/>
      <c r="C11" s="17"/>
      <c r="D11" s="36"/>
      <c r="E11" s="31"/>
      <c r="F11" s="37"/>
      <c r="G11" s="37"/>
      <c r="H11" s="37"/>
      <c r="I11" s="37"/>
      <c r="J11" s="31"/>
      <c r="K11" s="25"/>
      <c r="L11" s="25"/>
      <c r="M11" s="25"/>
      <c r="N11" s="25"/>
      <c r="O11" s="25"/>
      <c r="P11" s="25"/>
      <c r="Q11" s="25"/>
      <c r="R11" s="25"/>
      <c r="S11" s="25"/>
      <c r="T11" s="25"/>
      <c r="U11" s="25"/>
      <c r="V11" s="25"/>
      <c r="W11" s="9"/>
      <c r="X11" s="9"/>
      <c r="Y11" s="23"/>
    </row>
    <row r="12" spans="1:28" ht="18" customHeight="1" outlineLevel="1" x14ac:dyDescent="0.35">
      <c r="A12" s="1"/>
      <c r="B12" s="274" t="s">
        <v>239</v>
      </c>
      <c r="C12" s="274"/>
      <c r="D12" s="276" t="str">
        <f>IF(F12="","",IF(AND(I12=3,H12=3,G12=3,F12=3),"Melhor Prática",
IF(AND(H12=3,G12=3,F12=3),"Mais que Cumpre",
IF(AND(G12=3,F12=3),"Cumpre",
IF(F12=3,"Parcial","Não cumpre")))))</f>
        <v>Cumpre</v>
      </c>
      <c r="E12" s="277">
        <f>IF($D12="Não cumpre",0,IF($D12="Parcial",$E$18*0.4,IF($D12="Cumpre",$E$18*0.7,IF($D12="Mais que Cumpre",$E$18*0.85,IF($D12="Melhor Prática",$E$18,0)))))</f>
        <v>1.0499999999999999E-2</v>
      </c>
      <c r="F12" s="272">
        <f>IF($L$24&lt;&gt;"",IF($L$24=3,3,IF($L$24=2,2,1)),"")</f>
        <v>3</v>
      </c>
      <c r="G12" s="272">
        <f>IF($O$24&lt;&gt;"",IF($O$24=3,3,IF($O$24=2,2,1)),"")</f>
        <v>3</v>
      </c>
      <c r="H12" s="272" t="str">
        <f>IF($R$24&lt;&gt;"",IF($R$24=3,3,IF($R$24=2,2,1)),"")</f>
        <v/>
      </c>
      <c r="I12" s="272" t="str">
        <f>IF($U$24&lt;&gt;"",IF($U$24=3,3,IF($U$24=2,2,1)),"")</f>
        <v/>
      </c>
      <c r="J12" s="32"/>
      <c r="K12" s="305" t="s">
        <v>240</v>
      </c>
      <c r="L12" s="278"/>
      <c r="M12" s="285" t="s">
        <v>241</v>
      </c>
      <c r="N12" s="286"/>
      <c r="O12" s="305" t="s">
        <v>240</v>
      </c>
      <c r="P12" s="278"/>
      <c r="Q12" s="285"/>
      <c r="R12" s="286"/>
      <c r="S12" s="278" t="s">
        <v>240</v>
      </c>
      <c r="T12" s="278"/>
      <c r="U12" s="285" t="s">
        <v>303</v>
      </c>
      <c r="V12" s="286"/>
      <c r="W12" s="9"/>
      <c r="X12" s="9"/>
      <c r="Y12" s="23"/>
      <c r="Z12" s="2"/>
      <c r="AA12" s="2"/>
      <c r="AB12" s="2"/>
    </row>
    <row r="13" spans="1:28" ht="35.25" customHeight="1" outlineLevel="1" x14ac:dyDescent="0.35">
      <c r="A13" s="1"/>
      <c r="B13" s="275"/>
      <c r="C13" s="275"/>
      <c r="D13" s="276" t="str">
        <f t="shared" ref="D13:D14" si="0">IF(F13="","",IF(AND(I13=3,H13=3,G13=3,F13=3),"MEJOR PRÁCTICA",
IF(AND(H13=3,G13=3,F13=3),"MÁS QUE CUMPLE",
IF(AND(G13=3,F13=3),"CUMPLE",
IF(F13=3,"PARCIAL","NO CUMPLE")))))</f>
        <v/>
      </c>
      <c r="E13" s="277">
        <f>IF($D13="No Cumple",0,IF($D13="Parcial",$E$18*0.4,IF($D13="Cumple",$E$18*0.7,IF($D13="Más que Cumple",$E$18*0.85,IF($D13="Mejor Práctica",$E$18,0)))))</f>
        <v>0</v>
      </c>
      <c r="F13" s="272"/>
      <c r="G13" s="272"/>
      <c r="H13" s="272"/>
      <c r="I13" s="272"/>
      <c r="J13" s="32"/>
      <c r="K13" s="168" t="s">
        <v>33</v>
      </c>
      <c r="L13" s="287" t="s">
        <v>242</v>
      </c>
      <c r="M13" s="287"/>
      <c r="N13" s="169" t="s">
        <v>243</v>
      </c>
      <c r="O13" s="168" t="s">
        <v>33</v>
      </c>
      <c r="P13" s="287" t="s">
        <v>242</v>
      </c>
      <c r="Q13" s="287"/>
      <c r="R13" s="169" t="s">
        <v>243</v>
      </c>
      <c r="S13" s="100" t="s">
        <v>33</v>
      </c>
      <c r="T13" s="287" t="s">
        <v>242</v>
      </c>
      <c r="U13" s="287"/>
      <c r="V13" s="169" t="s">
        <v>243</v>
      </c>
      <c r="W13" s="1"/>
      <c r="X13" s="1"/>
      <c r="Z13" s="3"/>
      <c r="AA13" s="4"/>
      <c r="AB13" s="5"/>
    </row>
    <row r="14" spans="1:28" ht="18.75" customHeight="1" outlineLevel="1" x14ac:dyDescent="0.35">
      <c r="A14" s="1"/>
      <c r="B14" s="275"/>
      <c r="C14" s="275"/>
      <c r="D14" s="276" t="str">
        <f t="shared" si="0"/>
        <v/>
      </c>
      <c r="E14" s="277">
        <f>IF($D14="No Cumple",0,IF($D14="Parcial",$E$18*0.4,IF($D14="Cumple",$E$18*0.7,IF($D14="Más que Cumple",$E$18*0.85,IF($D14="Mejor Práctica",$E$18,0)))))</f>
        <v>0</v>
      </c>
      <c r="F14" s="38"/>
      <c r="G14" s="38"/>
      <c r="H14" s="38"/>
      <c r="I14" s="38"/>
      <c r="J14" s="32"/>
      <c r="K14" s="270"/>
      <c r="L14" s="292"/>
      <c r="M14" s="292"/>
      <c r="N14" s="269"/>
      <c r="O14" s="270"/>
      <c r="P14" s="292"/>
      <c r="Q14" s="292"/>
      <c r="R14" s="269"/>
      <c r="S14" s="268"/>
      <c r="T14" s="292"/>
      <c r="U14" s="292"/>
      <c r="V14" s="269"/>
      <c r="W14" s="1"/>
      <c r="X14" s="1"/>
      <c r="Z14" s="6"/>
      <c r="AA14" s="7"/>
      <c r="AB14" s="8"/>
    </row>
    <row r="15" spans="1:28" ht="21" customHeight="1" outlineLevel="1" x14ac:dyDescent="0.35">
      <c r="A15" s="1"/>
      <c r="B15" s="275"/>
      <c r="C15" s="275"/>
      <c r="D15" s="288" t="str">
        <f>IF(S10&lt;&gt;"",IF(OR(S14="finalizado",O14="finalizado",K14="finalizado"),"Finalizado",
IF(OR(AND(S10=U12,S14&lt;&gt;"finalizado"),AND(S10=Q12,O14&lt;&gt;"finalizado"),AND(S10=M12,K14&lt;&gt;"finalizado")),"Atrasado","No Prazo")),"Não Planificado")</f>
        <v>No Prazo</v>
      </c>
      <c r="E15" s="288"/>
      <c r="F15" s="288"/>
      <c r="G15" s="288"/>
      <c r="H15" s="288"/>
      <c r="I15" s="288"/>
      <c r="J15" s="26"/>
      <c r="K15" s="270"/>
      <c r="L15" s="292"/>
      <c r="M15" s="292"/>
      <c r="N15" s="269"/>
      <c r="O15" s="270"/>
      <c r="P15" s="292"/>
      <c r="Q15" s="292"/>
      <c r="R15" s="269"/>
      <c r="S15" s="268"/>
      <c r="T15" s="292"/>
      <c r="U15" s="292"/>
      <c r="V15" s="269"/>
      <c r="W15" s="1"/>
      <c r="X15" s="1"/>
      <c r="Z15" s="6"/>
      <c r="AA15" s="7"/>
      <c r="AB15" s="7"/>
    </row>
    <row r="16" spans="1:28" ht="21" customHeight="1" x14ac:dyDescent="0.4">
      <c r="A16" s="1"/>
      <c r="B16" s="17"/>
      <c r="C16" s="17"/>
      <c r="D16" s="9"/>
      <c r="E16" s="86" t="str">
        <f>IF(COUNTA(F16:I16)=0,"NBC","BC")</f>
        <v>NBC</v>
      </c>
      <c r="F16" s="86"/>
      <c r="G16" s="86"/>
      <c r="H16" s="86"/>
      <c r="I16" s="9"/>
      <c r="J16" s="16"/>
      <c r="K16" s="9"/>
      <c r="L16" s="9"/>
      <c r="M16" s="9"/>
      <c r="N16" s="9"/>
      <c r="O16" s="9"/>
      <c r="P16" s="9"/>
      <c r="Q16" s="9"/>
      <c r="R16" s="9"/>
      <c r="S16" s="9"/>
      <c r="T16" s="9"/>
      <c r="U16" s="9"/>
      <c r="V16" s="9"/>
      <c r="W16" s="9"/>
      <c r="X16" s="9"/>
      <c r="Y16" s="23"/>
    </row>
    <row r="17" spans="1:25" ht="21" customHeight="1" x14ac:dyDescent="0.4">
      <c r="A17" s="1"/>
      <c r="B17" s="17"/>
      <c r="C17" s="17"/>
      <c r="D17" s="9"/>
      <c r="E17" s="9"/>
      <c r="F17" s="9"/>
      <c r="G17" s="9"/>
      <c r="H17" s="9"/>
      <c r="I17" s="9"/>
      <c r="J17" s="16"/>
      <c r="K17" s="290" t="s">
        <v>246</v>
      </c>
      <c r="L17" s="291"/>
      <c r="M17" s="296"/>
      <c r="N17" s="290" t="s">
        <v>247</v>
      </c>
      <c r="O17" s="291"/>
      <c r="P17" s="296"/>
      <c r="Q17" s="290" t="s">
        <v>228</v>
      </c>
      <c r="R17" s="291"/>
      <c r="S17" s="296"/>
      <c r="T17" s="291" t="s">
        <v>249</v>
      </c>
      <c r="U17" s="291"/>
      <c r="V17" s="296"/>
      <c r="W17" s="9"/>
      <c r="X17" s="9"/>
      <c r="Y17" s="23"/>
    </row>
    <row r="18" spans="1:25" ht="20.25" customHeight="1" outlineLevel="2" x14ac:dyDescent="0.35">
      <c r="A18" s="1"/>
      <c r="B18" s="289" t="s">
        <v>316</v>
      </c>
      <c r="C18" s="289"/>
      <c r="D18" s="42" t="s">
        <v>16</v>
      </c>
      <c r="E18" s="39">
        <v>1.4999999999999999E-2</v>
      </c>
      <c r="F18" s="127"/>
      <c r="G18" s="127"/>
      <c r="H18" s="127"/>
      <c r="I18" s="127"/>
      <c r="J18" s="9"/>
      <c r="K18" s="270" t="s">
        <v>368</v>
      </c>
      <c r="L18" s="268"/>
      <c r="M18" s="269"/>
      <c r="N18" s="270" t="s">
        <v>369</v>
      </c>
      <c r="O18" s="268"/>
      <c r="P18" s="269"/>
      <c r="Q18" s="270" t="s">
        <v>370</v>
      </c>
      <c r="R18" s="268"/>
      <c r="S18" s="269"/>
      <c r="T18" s="268" t="s">
        <v>371</v>
      </c>
      <c r="U18" s="268"/>
      <c r="V18" s="269"/>
      <c r="W18" s="9"/>
      <c r="X18" s="9"/>
      <c r="Y18" s="23"/>
    </row>
    <row r="19" spans="1:25" ht="124.5" customHeight="1" outlineLevel="2" x14ac:dyDescent="0.35">
      <c r="A19" s="1"/>
      <c r="B19" s="289"/>
      <c r="C19" s="289"/>
      <c r="D19" s="42" t="s">
        <v>255</v>
      </c>
      <c r="E19" s="268" t="s">
        <v>372</v>
      </c>
      <c r="F19" s="268"/>
      <c r="G19" s="268"/>
      <c r="H19" s="268"/>
      <c r="I19" s="268"/>
      <c r="J19" s="25"/>
      <c r="K19" s="270"/>
      <c r="L19" s="268"/>
      <c r="M19" s="269"/>
      <c r="N19" s="270"/>
      <c r="O19" s="268"/>
      <c r="P19" s="269"/>
      <c r="Q19" s="270"/>
      <c r="R19" s="268"/>
      <c r="S19" s="269"/>
      <c r="T19" s="268"/>
      <c r="U19" s="268"/>
      <c r="V19" s="269"/>
      <c r="W19" s="9"/>
      <c r="X19" s="9"/>
      <c r="Y19" s="23"/>
    </row>
    <row r="20" spans="1:25" ht="18.75" customHeight="1" outlineLevel="2" x14ac:dyDescent="0.35">
      <c r="A20" s="1"/>
      <c r="B20" s="289"/>
      <c r="C20" s="289"/>
      <c r="D20" s="293" t="s">
        <v>37</v>
      </c>
      <c r="E20" s="294" t="s">
        <v>51</v>
      </c>
      <c r="F20" s="294"/>
      <c r="G20" s="294"/>
      <c r="H20" s="294"/>
      <c r="I20" s="294"/>
      <c r="J20" s="25"/>
      <c r="K20" s="270" t="s">
        <v>257</v>
      </c>
      <c r="L20" s="268"/>
      <c r="M20" s="269"/>
      <c r="N20" s="270" t="s">
        <v>307</v>
      </c>
      <c r="O20" s="268"/>
      <c r="P20" s="269"/>
      <c r="Q20" s="270" t="s">
        <v>257</v>
      </c>
      <c r="R20" s="268"/>
      <c r="S20" s="269"/>
      <c r="T20" s="268"/>
      <c r="U20" s="268"/>
      <c r="V20" s="269"/>
      <c r="W20" s="9"/>
      <c r="X20" s="9"/>
      <c r="Y20" s="23"/>
    </row>
    <row r="21" spans="1:25" ht="40.5" customHeight="1" outlineLevel="2" x14ac:dyDescent="0.35">
      <c r="A21" s="18">
        <v>5.0000000000000001E-3</v>
      </c>
      <c r="B21" s="289"/>
      <c r="C21" s="289"/>
      <c r="D21" s="293"/>
      <c r="E21" s="294"/>
      <c r="F21" s="294"/>
      <c r="G21" s="294"/>
      <c r="H21" s="294"/>
      <c r="I21" s="294"/>
      <c r="J21" s="25"/>
      <c r="K21" s="270" t="s">
        <v>373</v>
      </c>
      <c r="L21" s="268"/>
      <c r="M21" s="269"/>
      <c r="N21" s="270" t="s">
        <v>374</v>
      </c>
      <c r="O21" s="268"/>
      <c r="P21" s="269"/>
      <c r="Q21" s="270" t="s">
        <v>375</v>
      </c>
      <c r="R21" s="268"/>
      <c r="S21" s="269"/>
      <c r="T21" s="268" t="s">
        <v>376</v>
      </c>
      <c r="U21" s="268"/>
      <c r="V21" s="269"/>
      <c r="W21" s="9"/>
      <c r="X21" s="9"/>
      <c r="Y21" s="23"/>
    </row>
    <row r="22" spans="1:25" ht="14.5" x14ac:dyDescent="0.35">
      <c r="A22" s="1"/>
      <c r="B22" s="9"/>
      <c r="C22" s="9"/>
      <c r="D22" s="9"/>
      <c r="E22" s="9"/>
      <c r="F22" s="9"/>
      <c r="G22" s="9"/>
      <c r="H22" s="9"/>
      <c r="I22" s="9"/>
      <c r="J22" s="9"/>
      <c r="K22" s="68"/>
      <c r="L22" s="9"/>
      <c r="M22" s="69"/>
      <c r="N22" s="68"/>
      <c r="O22" s="9"/>
      <c r="P22" s="69"/>
      <c r="Q22" s="68"/>
      <c r="R22" s="9"/>
      <c r="S22" s="69"/>
      <c r="T22" s="9"/>
      <c r="U22" s="9"/>
      <c r="V22" s="69"/>
      <c r="W22" s="9"/>
      <c r="X22" s="9"/>
      <c r="Y22" s="23"/>
    </row>
    <row r="23" spans="1:25" ht="41" x14ac:dyDescent="0.35">
      <c r="A23" s="1"/>
      <c r="B23" s="9"/>
      <c r="C23" s="9"/>
      <c r="D23" s="9"/>
      <c r="G23" s="9"/>
      <c r="H23" s="9"/>
      <c r="K23" s="54" t="s">
        <v>9</v>
      </c>
      <c r="L23" s="24" t="s">
        <v>261</v>
      </c>
      <c r="M23" s="55" t="s">
        <v>262</v>
      </c>
      <c r="N23" s="54" t="s">
        <v>9</v>
      </c>
      <c r="O23" s="24" t="s">
        <v>261</v>
      </c>
      <c r="P23" s="55" t="s">
        <v>262</v>
      </c>
      <c r="Q23" s="54" t="s">
        <v>9</v>
      </c>
      <c r="R23" s="24" t="s">
        <v>261</v>
      </c>
      <c r="S23" s="55" t="s">
        <v>262</v>
      </c>
      <c r="T23" s="64" t="s">
        <v>9</v>
      </c>
      <c r="U23" s="24" t="s">
        <v>261</v>
      </c>
      <c r="V23" s="55" t="s">
        <v>262</v>
      </c>
      <c r="X23" s="9"/>
      <c r="Y23" s="23"/>
    </row>
    <row r="24" spans="1:25" ht="36.75" customHeight="1" x14ac:dyDescent="0.35">
      <c r="A24" s="1"/>
      <c r="B24" s="9"/>
      <c r="C24" s="9"/>
      <c r="D24" s="9"/>
      <c r="F24" s="297" t="s">
        <v>308</v>
      </c>
      <c r="G24" s="298" t="s">
        <v>33</v>
      </c>
      <c r="H24" s="298"/>
      <c r="I24" s="298"/>
      <c r="K24" s="56">
        <v>3</v>
      </c>
      <c r="L24" s="40">
        <v>3</v>
      </c>
      <c r="M24" s="295"/>
      <c r="N24" s="56">
        <v>3</v>
      </c>
      <c r="O24" s="40">
        <v>3</v>
      </c>
      <c r="P24" s="295"/>
      <c r="Q24" s="56"/>
      <c r="R24" s="40"/>
      <c r="S24" s="295"/>
      <c r="T24" s="40"/>
      <c r="U24" s="40"/>
      <c r="V24" s="295"/>
      <c r="X24" s="9"/>
      <c r="Y24" s="23"/>
    </row>
    <row r="25" spans="1:25" ht="19.5" customHeight="1" x14ac:dyDescent="0.35">
      <c r="A25" s="1"/>
      <c r="B25" s="9"/>
      <c r="C25" s="9"/>
      <c r="D25" s="9"/>
      <c r="F25" s="297"/>
      <c r="G25" s="298"/>
      <c r="H25" s="298"/>
      <c r="I25" s="298"/>
      <c r="K25" s="57"/>
      <c r="L25" s="43"/>
      <c r="M25" s="295"/>
      <c r="N25" s="57"/>
      <c r="O25" s="43"/>
      <c r="P25" s="295"/>
      <c r="Q25" s="57"/>
      <c r="R25" s="43"/>
      <c r="S25" s="295"/>
      <c r="T25" s="43"/>
      <c r="U25" s="43"/>
      <c r="V25" s="295"/>
      <c r="X25" s="9"/>
      <c r="Y25" s="23"/>
    </row>
    <row r="26" spans="1:25" ht="208.5" customHeight="1" x14ac:dyDescent="0.35">
      <c r="A26" s="1"/>
      <c r="B26" s="9"/>
      <c r="C26" s="9"/>
      <c r="D26" s="9"/>
      <c r="F26" s="297"/>
      <c r="G26" s="298" t="s">
        <v>309</v>
      </c>
      <c r="H26" s="298"/>
      <c r="I26" s="298"/>
      <c r="K26" s="58" t="s">
        <v>377</v>
      </c>
      <c r="L26" s="45" t="s">
        <v>1067</v>
      </c>
      <c r="M26" s="295"/>
      <c r="N26" s="58" t="s">
        <v>378</v>
      </c>
      <c r="O26" s="45" t="s">
        <v>1068</v>
      </c>
      <c r="P26" s="295"/>
      <c r="Q26" s="58" t="s">
        <v>379</v>
      </c>
      <c r="R26" s="45" t="s">
        <v>380</v>
      </c>
      <c r="S26" s="295"/>
      <c r="T26" s="45"/>
      <c r="U26" s="45"/>
      <c r="V26" s="295"/>
      <c r="X26" s="9"/>
      <c r="Y26" s="23"/>
    </row>
    <row r="27" spans="1:25" ht="18" customHeight="1" x14ac:dyDescent="0.35">
      <c r="A27" s="1"/>
      <c r="B27" s="9"/>
      <c r="C27" s="9"/>
      <c r="D27" s="9"/>
      <c r="F27" s="297"/>
      <c r="G27" s="298" t="s">
        <v>313</v>
      </c>
      <c r="H27" s="298"/>
      <c r="I27" s="298"/>
      <c r="K27" s="59"/>
      <c r="L27" s="25"/>
      <c r="M27" s="60"/>
      <c r="N27" s="59"/>
      <c r="O27" s="25"/>
      <c r="P27" s="101"/>
      <c r="Q27" s="59"/>
      <c r="R27" s="25"/>
      <c r="S27" s="60"/>
      <c r="T27" s="59"/>
      <c r="U27" s="25"/>
      <c r="V27" s="60"/>
      <c r="X27" s="9"/>
      <c r="Y27" s="23"/>
    </row>
    <row r="28" spans="1:25" ht="18" customHeight="1" x14ac:dyDescent="0.35">
      <c r="A28" s="1"/>
      <c r="B28" s="9"/>
      <c r="C28" s="9"/>
      <c r="D28" s="9"/>
      <c r="F28" s="297"/>
      <c r="G28" s="298"/>
      <c r="H28" s="298"/>
      <c r="I28" s="298"/>
      <c r="K28" s="59"/>
      <c r="L28" s="25"/>
      <c r="M28" s="60"/>
      <c r="N28" s="59"/>
      <c r="O28" s="25"/>
      <c r="P28" s="101"/>
      <c r="Q28" s="59"/>
      <c r="R28" s="25"/>
      <c r="S28" s="60"/>
      <c r="T28" s="59"/>
      <c r="U28" s="25"/>
      <c r="V28" s="60"/>
      <c r="X28" s="9"/>
      <c r="Y28" s="23"/>
    </row>
    <row r="29" spans="1:25" ht="18" customHeight="1" x14ac:dyDescent="0.35">
      <c r="A29" s="1"/>
      <c r="B29" s="9"/>
      <c r="C29" s="9"/>
      <c r="D29" s="9"/>
      <c r="F29" s="297"/>
      <c r="G29" s="298"/>
      <c r="H29" s="298"/>
      <c r="I29" s="298"/>
      <c r="K29" s="59"/>
      <c r="L29" s="25"/>
      <c r="M29" s="60"/>
      <c r="N29" s="59"/>
      <c r="O29" s="25"/>
      <c r="P29" s="101"/>
      <c r="Q29" s="59"/>
      <c r="R29" s="25"/>
      <c r="S29" s="60"/>
      <c r="T29" s="59"/>
      <c r="U29" s="25"/>
      <c r="V29" s="60"/>
      <c r="X29" s="9"/>
      <c r="Y29" s="23"/>
    </row>
    <row r="30" spans="1:25" ht="18" customHeight="1" x14ac:dyDescent="0.35">
      <c r="A30" s="1"/>
      <c r="B30" s="9"/>
      <c r="C30" s="9"/>
      <c r="D30" s="9"/>
      <c r="F30" s="297"/>
      <c r="G30" s="298"/>
      <c r="H30" s="298"/>
      <c r="I30" s="298"/>
      <c r="K30" s="59"/>
      <c r="L30" s="25"/>
      <c r="M30" s="60"/>
      <c r="N30" s="59"/>
      <c r="O30" s="25"/>
      <c r="P30" s="101"/>
      <c r="Q30" s="59"/>
      <c r="R30" s="25"/>
      <c r="S30" s="60"/>
      <c r="T30" s="59"/>
      <c r="U30" s="25"/>
      <c r="V30" s="60"/>
      <c r="X30" s="9"/>
      <c r="Y30" s="23"/>
    </row>
    <row r="31" spans="1:25" ht="18" customHeight="1" x14ac:dyDescent="0.35">
      <c r="A31" s="1"/>
      <c r="B31" s="9"/>
      <c r="C31" s="9"/>
      <c r="D31" s="9"/>
      <c r="F31" s="297"/>
      <c r="G31" s="298"/>
      <c r="H31" s="298"/>
      <c r="I31" s="298"/>
      <c r="K31" s="59"/>
      <c r="L31" s="25"/>
      <c r="M31" s="60"/>
      <c r="N31" s="59"/>
      <c r="O31" s="25"/>
      <c r="P31" s="101"/>
      <c r="Q31" s="59"/>
      <c r="R31" s="25"/>
      <c r="S31" s="60"/>
      <c r="T31" s="59"/>
      <c r="U31" s="25"/>
      <c r="V31" s="60"/>
      <c r="X31" s="9"/>
      <c r="Y31" s="23"/>
    </row>
    <row r="32" spans="1:25" ht="18" customHeight="1" x14ac:dyDescent="0.35">
      <c r="A32" s="1"/>
      <c r="B32" s="9"/>
      <c r="C32" s="9"/>
      <c r="D32" s="9"/>
      <c r="F32" s="297"/>
      <c r="G32" s="298"/>
      <c r="H32" s="298"/>
      <c r="I32" s="298"/>
      <c r="K32" s="59"/>
      <c r="L32" s="25"/>
      <c r="M32" s="60"/>
      <c r="N32" s="59"/>
      <c r="O32" s="25"/>
      <c r="P32" s="101"/>
      <c r="Q32" s="59"/>
      <c r="R32" s="25"/>
      <c r="S32" s="60"/>
      <c r="T32" s="59"/>
      <c r="U32" s="25"/>
      <c r="V32" s="60"/>
      <c r="X32" s="9"/>
      <c r="Y32" s="23"/>
    </row>
    <row r="33" spans="1:25" ht="18" customHeight="1" x14ac:dyDescent="0.35">
      <c r="A33" s="1"/>
      <c r="B33" s="9"/>
      <c r="C33" s="9"/>
      <c r="D33" s="9"/>
      <c r="F33" s="297"/>
      <c r="G33" s="298"/>
      <c r="H33" s="298"/>
      <c r="I33" s="298"/>
      <c r="K33" s="59"/>
      <c r="L33" s="25"/>
      <c r="M33" s="60"/>
      <c r="N33" s="59"/>
      <c r="O33" s="25"/>
      <c r="P33" s="101"/>
      <c r="Q33" s="59"/>
      <c r="R33" s="25"/>
      <c r="S33" s="60"/>
      <c r="T33" s="59"/>
      <c r="U33" s="25"/>
      <c r="V33" s="60"/>
      <c r="X33" s="9"/>
      <c r="Y33" s="23"/>
    </row>
    <row r="34" spans="1:25" ht="18" customHeight="1" x14ac:dyDescent="0.35">
      <c r="A34" s="1"/>
      <c r="B34" s="9"/>
      <c r="C34" s="9"/>
      <c r="D34" s="9"/>
      <c r="F34" s="297"/>
      <c r="G34" s="298"/>
      <c r="H34" s="298"/>
      <c r="I34" s="298"/>
      <c r="K34" s="59"/>
      <c r="L34" s="25"/>
      <c r="M34" s="60"/>
      <c r="N34" s="59"/>
      <c r="O34" s="25"/>
      <c r="P34" s="101"/>
      <c r="Q34" s="59"/>
      <c r="R34" s="25"/>
      <c r="S34" s="60"/>
      <c r="T34" s="59"/>
      <c r="U34" s="25"/>
      <c r="V34" s="60"/>
      <c r="X34" s="9"/>
      <c r="Y34" s="23"/>
    </row>
    <row r="35" spans="1:25" ht="18" customHeight="1" x14ac:dyDescent="0.35">
      <c r="A35" s="1"/>
      <c r="B35" s="9"/>
      <c r="C35" s="9"/>
      <c r="D35" s="9"/>
      <c r="F35" s="297"/>
      <c r="G35" s="298"/>
      <c r="H35" s="298"/>
      <c r="I35" s="298"/>
      <c r="K35" s="59"/>
      <c r="L35" s="25"/>
      <c r="M35" s="60"/>
      <c r="N35" s="59"/>
      <c r="O35" s="25"/>
      <c r="P35" s="101"/>
      <c r="Q35" s="59"/>
      <c r="R35" s="25"/>
      <c r="S35" s="60"/>
      <c r="T35" s="59"/>
      <c r="U35" s="25"/>
      <c r="V35" s="60"/>
      <c r="X35" s="9"/>
      <c r="Y35" s="23"/>
    </row>
    <row r="36" spans="1:25" ht="18" customHeight="1" x14ac:dyDescent="0.35">
      <c r="A36" s="1"/>
      <c r="B36" s="9"/>
      <c r="C36" s="9"/>
      <c r="D36" s="9"/>
      <c r="F36" s="297"/>
      <c r="G36" s="298"/>
      <c r="H36" s="298"/>
      <c r="I36" s="298"/>
      <c r="K36" s="59"/>
      <c r="L36" s="25"/>
      <c r="M36" s="60"/>
      <c r="N36" s="59"/>
      <c r="O36" s="25"/>
      <c r="P36" s="101"/>
      <c r="Q36" s="59"/>
      <c r="R36" s="25"/>
      <c r="S36" s="60"/>
      <c r="T36" s="59"/>
      <c r="U36" s="25"/>
      <c r="V36" s="60"/>
      <c r="X36" s="9"/>
      <c r="Y36" s="23"/>
    </row>
    <row r="37" spans="1:25" ht="18" customHeight="1" x14ac:dyDescent="0.35">
      <c r="A37" s="1"/>
      <c r="B37" s="9"/>
      <c r="C37" s="9"/>
      <c r="D37" s="9"/>
      <c r="F37" s="297"/>
      <c r="G37" s="298"/>
      <c r="H37" s="298"/>
      <c r="I37" s="298"/>
      <c r="K37" s="59"/>
      <c r="L37" s="25"/>
      <c r="M37" s="60"/>
      <c r="N37" s="59"/>
      <c r="O37" s="25"/>
      <c r="P37" s="101"/>
      <c r="Q37" s="59"/>
      <c r="R37" s="25"/>
      <c r="S37" s="60"/>
      <c r="T37" s="59"/>
      <c r="U37" s="25"/>
      <c r="V37" s="60"/>
      <c r="X37" s="9"/>
      <c r="Y37" s="23"/>
    </row>
    <row r="38" spans="1:25" ht="18" customHeight="1" x14ac:dyDescent="0.35">
      <c r="A38" s="1"/>
      <c r="B38" s="9"/>
      <c r="C38" s="9"/>
      <c r="D38" s="9"/>
      <c r="F38" s="297"/>
      <c r="G38" s="298"/>
      <c r="H38" s="298"/>
      <c r="I38" s="298"/>
      <c r="K38" s="59"/>
      <c r="L38" s="25"/>
      <c r="M38" s="60"/>
      <c r="N38" s="59"/>
      <c r="O38" s="25"/>
      <c r="P38" s="101"/>
      <c r="Q38" s="59"/>
      <c r="R38" s="25"/>
      <c r="S38" s="60"/>
      <c r="T38" s="59"/>
      <c r="U38" s="25"/>
      <c r="V38" s="60"/>
      <c r="X38" s="9"/>
      <c r="Y38" s="23"/>
    </row>
    <row r="39" spans="1:25" ht="18" customHeight="1" x14ac:dyDescent="0.35">
      <c r="A39" s="1"/>
      <c r="B39" s="9"/>
      <c r="C39" s="9"/>
      <c r="D39" s="9"/>
      <c r="F39" s="297"/>
      <c r="G39" s="298"/>
      <c r="H39" s="298"/>
      <c r="I39" s="298"/>
      <c r="K39" s="59"/>
      <c r="L39" s="25"/>
      <c r="M39" s="60"/>
      <c r="N39" s="59"/>
      <c r="O39" s="25"/>
      <c r="P39" s="101"/>
      <c r="Q39" s="59"/>
      <c r="R39" s="25"/>
      <c r="S39" s="60"/>
      <c r="T39" s="59"/>
      <c r="U39" s="25"/>
      <c r="V39" s="60"/>
      <c r="X39" s="9"/>
      <c r="Y39" s="23"/>
    </row>
    <row r="40" spans="1:25" ht="18" customHeight="1" x14ac:dyDescent="0.35">
      <c r="A40" s="1"/>
      <c r="B40" s="9"/>
      <c r="C40" s="9"/>
      <c r="D40" s="9"/>
      <c r="F40" s="297"/>
      <c r="G40" s="298"/>
      <c r="H40" s="298"/>
      <c r="I40" s="298"/>
      <c r="K40" s="59"/>
      <c r="L40" s="25"/>
      <c r="M40" s="60"/>
      <c r="N40" s="59"/>
      <c r="O40" s="25"/>
      <c r="P40" s="101"/>
      <c r="Q40" s="59"/>
      <c r="R40" s="25"/>
      <c r="S40" s="60"/>
      <c r="T40" s="59"/>
      <c r="U40" s="25"/>
      <c r="V40" s="60"/>
      <c r="X40" s="9"/>
      <c r="Y40" s="23"/>
    </row>
    <row r="41" spans="1:25" ht="18" customHeight="1" x14ac:dyDescent="0.35">
      <c r="A41" s="1"/>
      <c r="B41" s="9"/>
      <c r="C41" s="9"/>
      <c r="D41" s="9"/>
      <c r="F41" s="297"/>
      <c r="G41" s="298"/>
      <c r="H41" s="298"/>
      <c r="I41" s="298"/>
      <c r="K41" s="59"/>
      <c r="L41" s="25"/>
      <c r="M41" s="60"/>
      <c r="N41" s="59"/>
      <c r="O41" s="25"/>
      <c r="P41" s="101"/>
      <c r="Q41" s="59"/>
      <c r="R41" s="25"/>
      <c r="S41" s="60"/>
      <c r="T41" s="59"/>
      <c r="U41" s="25"/>
      <c r="V41" s="60"/>
      <c r="X41" s="9"/>
      <c r="Y41" s="23"/>
    </row>
    <row r="42" spans="1:25" ht="18" customHeight="1" x14ac:dyDescent="0.35">
      <c r="A42" s="1"/>
      <c r="B42" s="9"/>
      <c r="C42" s="9"/>
      <c r="D42" s="9"/>
      <c r="F42" s="297"/>
      <c r="G42" s="298"/>
      <c r="H42" s="298"/>
      <c r="I42" s="298"/>
      <c r="K42" s="59"/>
      <c r="L42" s="25"/>
      <c r="M42" s="60"/>
      <c r="N42" s="59"/>
      <c r="O42" s="25"/>
      <c r="P42" s="101"/>
      <c r="Q42" s="59"/>
      <c r="R42" s="25"/>
      <c r="S42" s="60"/>
      <c r="T42" s="59"/>
      <c r="U42" s="25"/>
      <c r="V42" s="60"/>
      <c r="X42" s="9"/>
      <c r="Y42" s="23"/>
    </row>
    <row r="43" spans="1:25" ht="18" customHeight="1" x14ac:dyDescent="0.35">
      <c r="A43" s="1"/>
      <c r="B43" s="9"/>
      <c r="C43" s="9"/>
      <c r="D43" s="9"/>
      <c r="F43" s="297"/>
      <c r="G43" s="298"/>
      <c r="H43" s="298"/>
      <c r="I43" s="298"/>
      <c r="K43" s="59"/>
      <c r="L43" s="25"/>
      <c r="M43" s="60"/>
      <c r="N43" s="59"/>
      <c r="O43" s="25"/>
      <c r="P43" s="101"/>
      <c r="Q43" s="59"/>
      <c r="R43" s="25"/>
      <c r="S43" s="60"/>
      <c r="T43" s="59"/>
      <c r="U43" s="25"/>
      <c r="V43" s="60"/>
      <c r="X43" s="9"/>
      <c r="Y43" s="23"/>
    </row>
    <row r="44" spans="1:25" ht="18" customHeight="1" x14ac:dyDescent="0.35">
      <c r="A44" s="1"/>
      <c r="B44" s="9"/>
      <c r="C44" s="9"/>
      <c r="D44" s="9"/>
      <c r="F44" s="297"/>
      <c r="G44" s="298"/>
      <c r="H44" s="298"/>
      <c r="I44" s="298"/>
      <c r="K44" s="59"/>
      <c r="L44" s="25"/>
      <c r="M44" s="60"/>
      <c r="N44" s="59"/>
      <c r="O44" s="25"/>
      <c r="P44" s="101"/>
      <c r="Q44" s="59"/>
      <c r="R44" s="25"/>
      <c r="S44" s="60"/>
      <c r="T44" s="59"/>
      <c r="U44" s="25"/>
      <c r="V44" s="60"/>
      <c r="X44" s="9"/>
      <c r="Y44" s="23"/>
    </row>
    <row r="45" spans="1:25" ht="18" customHeight="1" x14ac:dyDescent="0.35">
      <c r="A45" s="1"/>
      <c r="B45" s="9"/>
      <c r="C45" s="9"/>
      <c r="D45" s="9"/>
      <c r="F45" s="297"/>
      <c r="G45" s="298"/>
      <c r="H45" s="298"/>
      <c r="I45" s="298"/>
      <c r="K45" s="59"/>
      <c r="L45" s="25"/>
      <c r="M45" s="60"/>
      <c r="N45" s="59"/>
      <c r="O45" s="25"/>
      <c r="P45" s="101"/>
      <c r="Q45" s="59"/>
      <c r="R45" s="25"/>
      <c r="S45" s="60"/>
      <c r="T45" s="59"/>
      <c r="U45" s="25"/>
      <c r="V45" s="60"/>
      <c r="X45" s="9"/>
      <c r="Y45" s="23"/>
    </row>
    <row r="46" spans="1:25" ht="18" customHeight="1" x14ac:dyDescent="0.35">
      <c r="A46" s="1"/>
      <c r="B46" s="9"/>
      <c r="C46" s="9"/>
      <c r="D46" s="9"/>
      <c r="F46" s="297"/>
      <c r="G46" s="298"/>
      <c r="H46" s="298"/>
      <c r="I46" s="298"/>
      <c r="K46" s="59"/>
      <c r="L46" s="25"/>
      <c r="M46" s="60"/>
      <c r="N46" s="59"/>
      <c r="O46" s="25"/>
      <c r="P46" s="101"/>
      <c r="Q46" s="59"/>
      <c r="R46" s="25"/>
      <c r="S46" s="60"/>
      <c r="T46" s="59"/>
      <c r="U46" s="25"/>
      <c r="V46" s="60"/>
      <c r="X46" s="9"/>
      <c r="Y46" s="23"/>
    </row>
    <row r="47" spans="1:25" ht="18" customHeight="1" x14ac:dyDescent="0.35">
      <c r="A47" s="1"/>
      <c r="B47" s="9"/>
      <c r="C47" s="9"/>
      <c r="D47" s="9"/>
      <c r="F47" s="297"/>
      <c r="G47" s="298"/>
      <c r="H47" s="298"/>
      <c r="I47" s="298"/>
      <c r="K47" s="59"/>
      <c r="L47" s="25"/>
      <c r="M47" s="60"/>
      <c r="N47" s="59"/>
      <c r="O47" s="25"/>
      <c r="P47" s="101"/>
      <c r="Q47" s="59"/>
      <c r="R47" s="25"/>
      <c r="S47" s="60"/>
      <c r="T47" s="59"/>
      <c r="U47" s="25"/>
      <c r="V47" s="60"/>
      <c r="X47" s="9"/>
      <c r="Y47" s="23"/>
    </row>
    <row r="48" spans="1:25" ht="18" customHeight="1" x14ac:dyDescent="0.35">
      <c r="A48" s="1"/>
      <c r="B48" s="9"/>
      <c r="C48" s="9"/>
      <c r="D48" s="9"/>
      <c r="F48" s="297"/>
      <c r="G48" s="298"/>
      <c r="H48" s="298"/>
      <c r="I48" s="298"/>
      <c r="K48" s="59"/>
      <c r="L48" s="25"/>
      <c r="M48" s="60"/>
      <c r="N48" s="59"/>
      <c r="O48" s="25"/>
      <c r="P48" s="101"/>
      <c r="Q48" s="59"/>
      <c r="R48" s="25"/>
      <c r="S48" s="60"/>
      <c r="T48" s="59"/>
      <c r="U48" s="25"/>
      <c r="V48" s="60"/>
      <c r="X48" s="9"/>
      <c r="Y48" s="23"/>
    </row>
    <row r="49" spans="1:25" ht="18" customHeight="1" x14ac:dyDescent="0.35">
      <c r="A49" s="1"/>
      <c r="B49" s="9"/>
      <c r="C49" s="9"/>
      <c r="D49" s="9"/>
      <c r="F49" s="297"/>
      <c r="G49" s="298"/>
      <c r="H49" s="298"/>
      <c r="I49" s="298"/>
      <c r="K49" s="59"/>
      <c r="L49" s="25"/>
      <c r="M49" s="60"/>
      <c r="N49" s="59"/>
      <c r="O49" s="25"/>
      <c r="P49" s="60"/>
      <c r="Q49" s="59"/>
      <c r="R49" s="25"/>
      <c r="S49" s="60"/>
      <c r="T49" s="59"/>
      <c r="U49" s="25"/>
      <c r="V49" s="60"/>
      <c r="X49" s="9"/>
      <c r="Y49" s="23"/>
    </row>
    <row r="50" spans="1:25" ht="14.5" x14ac:dyDescent="0.35">
      <c r="S50" s="1"/>
      <c r="V50" s="1"/>
    </row>
    <row r="51" spans="1:25" ht="15" customHeight="1" x14ac:dyDescent="0.35"/>
  </sheetData>
  <mergeCells count="63">
    <mergeCell ref="F24:F49"/>
    <mergeCell ref="G24:I25"/>
    <mergeCell ref="M24:M26"/>
    <mergeCell ref="P24:P26"/>
    <mergeCell ref="S24:S26"/>
    <mergeCell ref="V24:V26"/>
    <mergeCell ref="G26:I26"/>
    <mergeCell ref="G27:I49"/>
    <mergeCell ref="Q20:S20"/>
    <mergeCell ref="T20:V20"/>
    <mergeCell ref="K21:M21"/>
    <mergeCell ref="N21:P21"/>
    <mergeCell ref="Q21:S21"/>
    <mergeCell ref="T21:V21"/>
    <mergeCell ref="T18:V19"/>
    <mergeCell ref="E19:I19"/>
    <mergeCell ref="D20:D21"/>
    <mergeCell ref="E20:I21"/>
    <mergeCell ref="K20:M20"/>
    <mergeCell ref="N20:P20"/>
    <mergeCell ref="D15:I15"/>
    <mergeCell ref="B18:C21"/>
    <mergeCell ref="K18:M19"/>
    <mergeCell ref="N18:P19"/>
    <mergeCell ref="Q18:S19"/>
    <mergeCell ref="Q17:S17"/>
    <mergeCell ref="T17:V17"/>
    <mergeCell ref="S12:T12"/>
    <mergeCell ref="U12:V12"/>
    <mergeCell ref="L13:M13"/>
    <mergeCell ref="P13:Q13"/>
    <mergeCell ref="T13:U13"/>
    <mergeCell ref="L14:M15"/>
    <mergeCell ref="N14:N15"/>
    <mergeCell ref="O14:O15"/>
    <mergeCell ref="P14:Q15"/>
    <mergeCell ref="Q12:R12"/>
    <mergeCell ref="R14:R15"/>
    <mergeCell ref="S14:S15"/>
    <mergeCell ref="T14:U15"/>
    <mergeCell ref="V14:V15"/>
    <mergeCell ref="K12:L12"/>
    <mergeCell ref="M12:N12"/>
    <mergeCell ref="O12:P12"/>
    <mergeCell ref="K17:M17"/>
    <mergeCell ref="N17:P17"/>
    <mergeCell ref="K14:K15"/>
    <mergeCell ref="B7:C7"/>
    <mergeCell ref="M7:O8"/>
    <mergeCell ref="Q7:S8"/>
    <mergeCell ref="G12:G13"/>
    <mergeCell ref="D2:I2"/>
    <mergeCell ref="D3:I4"/>
    <mergeCell ref="K3:S4"/>
    <mergeCell ref="D5:I5"/>
    <mergeCell ref="K5:R5"/>
    <mergeCell ref="B10:C10"/>
    <mergeCell ref="B12:C15"/>
    <mergeCell ref="D12:D14"/>
    <mergeCell ref="E12:E14"/>
    <mergeCell ref="F12:F13"/>
    <mergeCell ref="H12:H13"/>
    <mergeCell ref="I12:I13"/>
  </mergeCells>
  <conditionalFormatting sqref="D15:I15">
    <cfRule type="containsText" dxfId="943" priority="5" operator="containsText" text="Finalizado">
      <formula>NOT(ISERROR(SEARCH("Finalizado",D15)))</formula>
    </cfRule>
    <cfRule type="containsText" dxfId="942" priority="6" operator="containsText" text="Não Planificado">
      <formula>NOT(ISERROR(SEARCH("Não Planificado",D15)))</formula>
    </cfRule>
    <cfRule type="containsText" dxfId="941" priority="7" operator="containsText" text="No Prazo">
      <formula>NOT(ISERROR(SEARCH("No Prazo",D15)))</formula>
    </cfRule>
    <cfRule type="containsText" dxfId="940" priority="8" operator="containsText" text="Atrasado">
      <formula>NOT(ISERROR(SEARCH("Atrasado",D15)))</formula>
    </cfRule>
  </conditionalFormatting>
  <conditionalFormatting sqref="F7:F8">
    <cfRule type="iconSet" priority="12">
      <iconSet showValue="0">
        <cfvo type="percent" val="0"/>
        <cfvo type="num" val="2"/>
        <cfvo type="num" val="3"/>
      </iconSet>
    </cfRule>
  </conditionalFormatting>
  <conditionalFormatting sqref="F12 F14">
    <cfRule type="iconSet" priority="10">
      <iconSet showValue="0">
        <cfvo type="percent" val="0"/>
        <cfvo type="num" val="2"/>
        <cfvo type="num" val="3"/>
      </iconSet>
    </cfRule>
  </conditionalFormatting>
  <conditionalFormatting sqref="G7:I8">
    <cfRule type="iconSet" priority="11">
      <iconSet showValue="0">
        <cfvo type="percent" val="0"/>
        <cfvo type="num" val="2"/>
        <cfvo type="num" val="3"/>
      </iconSet>
    </cfRule>
  </conditionalFormatting>
  <conditionalFormatting sqref="G12:I12 G14:I14">
    <cfRule type="iconSet" priority="9">
      <iconSet showValue="0">
        <cfvo type="percent" val="0"/>
        <cfvo type="num" val="2"/>
        <cfvo type="num" val="3"/>
      </iconSet>
    </cfRule>
  </conditionalFormatting>
  <conditionalFormatting sqref="K24:L24 Q24:R24 T24:U24 N24:O24">
    <cfRule type="iconSet" priority="18">
      <iconSet showValue="0">
        <cfvo type="percent" val="0"/>
        <cfvo type="num" val="2"/>
        <cfvo type="num" val="3"/>
      </iconSet>
    </cfRule>
  </conditionalFormatting>
  <conditionalFormatting sqref="K25:L25">
    <cfRule type="containsText" dxfId="939" priority="32" operator="containsText" text="PENDIENTE">
      <formula>NOT(ISERROR(SEARCH("PENDIENTE",K25)))</formula>
    </cfRule>
    <cfRule type="containsText" dxfId="938" priority="33" operator="containsText" text="NO VALIDADO">
      <formula>NOT(ISERROR(SEARCH("NO VALIDADO",K25)))</formula>
    </cfRule>
    <cfRule type="containsText" dxfId="937" priority="34" operator="containsText" text="VALIDADO">
      <formula>NOT(ISERROR(SEARCH("VALIDADO",K25)))</formula>
    </cfRule>
  </conditionalFormatting>
  <conditionalFormatting sqref="N25:O25">
    <cfRule type="containsText" dxfId="936" priority="1" operator="containsText" text="PENDIENTE">
      <formula>NOT(ISERROR(SEARCH("PENDIENTE",N25)))</formula>
    </cfRule>
    <cfRule type="containsText" dxfId="935" priority="2" operator="containsText" text="NO VALIDADO">
      <formula>NOT(ISERROR(SEARCH("NO VALIDADO",N25)))</formula>
    </cfRule>
    <cfRule type="containsText" dxfId="934" priority="3" operator="containsText" text="VALIDADO">
      <formula>NOT(ISERROR(SEARCH("VALIDADO",N25)))</formula>
    </cfRule>
  </conditionalFormatting>
  <conditionalFormatting sqref="Q25:R25">
    <cfRule type="containsText" dxfId="933" priority="22" operator="containsText" text="PENDIENTE">
      <formula>NOT(ISERROR(SEARCH("PENDIENTE",Q25)))</formula>
    </cfRule>
    <cfRule type="containsText" dxfId="932" priority="23" operator="containsText" text="NO VALIDADO">
      <formula>NOT(ISERROR(SEARCH("NO VALIDADO",Q25)))</formula>
    </cfRule>
    <cfRule type="containsText" dxfId="931" priority="24" operator="containsText" text="VALIDADO">
      <formula>NOT(ISERROR(SEARCH("VALIDADO",Q25)))</formula>
    </cfRule>
  </conditionalFormatting>
  <conditionalFormatting sqref="T25:U25">
    <cfRule type="containsText" dxfId="930" priority="19" operator="containsText" text="PENDIENTE">
      <formula>NOT(ISERROR(SEARCH("PENDIENTE",T25)))</formula>
    </cfRule>
    <cfRule type="containsText" dxfId="929" priority="20" operator="containsText" text="NO VALIDADO">
      <formula>NOT(ISERROR(SEARCH("NO VALIDADO",T25)))</formula>
    </cfRule>
    <cfRule type="containsText" dxfId="928" priority="21" operator="containsText" text="VALIDADO">
      <formula>NOT(ISERROR(SEARCH("VALIDADO",T25)))</formula>
    </cfRule>
  </conditionalFormatting>
  <dataValidations disablePrompts="1" count="6">
    <dataValidation type="list" allowBlank="1" showInputMessage="1" showErrorMessage="1" sqref="K14:K15 O14:O15 S14:S15" xr:uid="{A6251058-09AF-434F-B428-ADCBA6AB267D}">
      <formula1>"No Iniciado, En Progreso,Finalizado"</formula1>
    </dataValidation>
    <dataValidation type="list" allowBlank="1" showInputMessage="1" showErrorMessage="1" sqref="AB14:AB15" xr:uid="{B8A5ED09-783C-4F19-83C8-9A7161DE68F0}">
      <formula1>"No Cumple, Parcial, Cumple, Más que Cumple, Mejor Práctica"</formula1>
    </dataValidation>
    <dataValidation type="list" allowBlank="1" showInputMessage="1" showErrorMessage="1" sqref="Q10 S10" xr:uid="{7813E0A5-272C-4DD9-85DC-B8AEA7006ACD}">
      <formula1>" Junho,Julho,Agosto,Setembro,Outubro"</formula1>
    </dataValidation>
    <dataValidation type="list" allowBlank="1" showInputMessage="1" showErrorMessage="1" sqref="M12:N12 Q12:R12 U12:V12" xr:uid="{ACD75E07-13BC-48E2-8552-BB3F1C232921}">
      <formula1>"Maio,Junho,Julho,Agosto,Setembro,Outubro"</formula1>
    </dataValidation>
    <dataValidation type="list" allowBlank="1" showInputMessage="1" showErrorMessage="1" sqref="O10" xr:uid="{E22C51C8-FBE9-4A57-99D5-BB7BAEAE5228}">
      <formula1>"Alta,Baixa,Não Planificado"</formula1>
    </dataValidation>
    <dataValidation type="list" allowBlank="1" showInputMessage="1" showErrorMessage="1" sqref="D10 R14:R15 N14:N15 V14:V15" xr:uid="{D696F855-677A-41C8-862B-2690B70C5ABB}">
      <formula1>"Não Cumpre, Parcial, Cumpre, Mais que Cumpre, Melhor Prática"</formula1>
    </dataValidation>
  </dataValidations>
  <pageMargins left="0.511811024" right="0.511811024" top="0.78740157499999996" bottom="0.78740157499999996" header="0.31496062000000002" footer="0.31496062000000002"/>
  <pageSetup paperSize="9" orientation="portrait" r:id="rId1"/>
  <drawing r:id="rId2"/>
  <extLst>
    <ext xmlns:x14="http://schemas.microsoft.com/office/spreadsheetml/2009/9/main" uri="{78C0D931-6437-407d-A8EE-F0AAD7539E65}">
      <x14:conditionalFormattings>
        <x14:conditionalFormatting xmlns:xm="http://schemas.microsoft.com/office/excel/2006/main">
          <x14:cfRule type="iconSet" priority="4" id="{91026EA5-065D-4EEA-A067-36838F0A47F5}">
            <x14:iconSet iconSet="3Stars" showValue="0">
              <x14:cfvo type="percent">
                <xm:f>0</xm:f>
              </x14:cfvo>
              <x14:cfvo type="num">
                <xm:f>2</xm:f>
              </x14:cfvo>
              <x14:cfvo type="num">
                <xm:f>3</xm:f>
              </x14:cfvo>
            </x14:iconSet>
          </x14:cfRule>
          <xm:sqref>M10</xm:sqref>
        </x14:conditionalFormatting>
      </x14:conditionalFormattings>
    </ext>
  </extLst>
</worksheet>
</file>

<file path=xl/worksheets/sheet2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82F1391-91C8-402D-8784-228CB94BDDB3}">
  <dimension ref="A1:AB51"/>
  <sheetViews>
    <sheetView showGridLines="0" zoomScale="40" zoomScaleNormal="40" workbookViewId="0">
      <pane xSplit="3" ySplit="4" topLeftCell="D13" activePane="bottomRight" state="frozen"/>
      <selection activeCell="O2" sqref="O2"/>
      <selection pane="topRight" activeCell="O2" sqref="O2"/>
      <selection pane="bottomLeft" activeCell="O2" sqref="O2"/>
      <selection pane="bottomRight" activeCell="O2" sqref="O2"/>
    </sheetView>
  </sheetViews>
  <sheetFormatPr defaultColWidth="0" defaultRowHeight="15" customHeight="1" zeroHeight="1" outlineLevelRow="2" outlineLevelCol="1" x14ac:dyDescent="0.35"/>
  <cols>
    <col min="1" max="1" width="1.26953125" customWidth="1"/>
    <col min="2" max="2" width="4.7265625" customWidth="1"/>
    <col min="3" max="3" width="20.1796875" customWidth="1"/>
    <col min="4" max="4" width="17.453125" customWidth="1" outlineLevel="1"/>
    <col min="5" max="5" width="10" customWidth="1" outlineLevel="1"/>
    <col min="6" max="8" width="6.1796875" customWidth="1" outlineLevel="1"/>
    <col min="9" max="9" width="6.26953125" customWidth="1" outlineLevel="1"/>
    <col min="10" max="10" width="2.1796875" customWidth="1"/>
    <col min="11" max="23" width="23" customWidth="1"/>
    <col min="24" max="24" width="17" hidden="1" customWidth="1"/>
    <col min="25" max="25" width="16.453125" hidden="1" customWidth="1"/>
    <col min="26" max="26" width="10.54296875" hidden="1" customWidth="1"/>
    <col min="27" max="27" width="16.81640625" hidden="1" customWidth="1"/>
    <col min="28" max="28" width="14.54296875" hidden="1" customWidth="1"/>
  </cols>
  <sheetData>
    <row r="1" spans="1:28" ht="11.25" customHeight="1" x14ac:dyDescent="0.35">
      <c r="A1" s="13"/>
      <c r="B1" s="13"/>
      <c r="C1" s="13"/>
      <c r="D1" s="13"/>
      <c r="E1" s="13"/>
      <c r="F1" s="13"/>
      <c r="G1" s="13"/>
      <c r="H1" s="13"/>
      <c r="I1" s="13"/>
      <c r="J1" s="13"/>
      <c r="K1" s="13"/>
      <c r="L1" s="13"/>
      <c r="M1" s="13"/>
      <c r="N1" s="13"/>
      <c r="O1" s="13"/>
      <c r="P1" s="13"/>
      <c r="Q1" s="13"/>
      <c r="R1" s="13"/>
      <c r="S1" s="13"/>
      <c r="T1" s="13"/>
      <c r="U1" s="13"/>
      <c r="V1" s="13"/>
      <c r="W1" s="13"/>
      <c r="X1" s="13"/>
      <c r="Y1" s="19"/>
      <c r="Z1" s="19"/>
      <c r="AA1" s="19"/>
    </row>
    <row r="2" spans="1:28" ht="43.5" customHeight="1" x14ac:dyDescent="0.5">
      <c r="A2" s="1"/>
      <c r="C2" s="11"/>
      <c r="D2" s="279" t="s">
        <v>0</v>
      </c>
      <c r="E2" s="279"/>
      <c r="F2" s="279"/>
      <c r="G2" s="279"/>
      <c r="H2" s="279"/>
      <c r="I2" s="279"/>
      <c r="J2" s="62"/>
      <c r="K2" s="62"/>
      <c r="L2" s="62"/>
      <c r="M2" s="62"/>
      <c r="N2" s="62"/>
      <c r="O2" s="62"/>
      <c r="P2" s="62"/>
      <c r="Q2" s="62"/>
      <c r="R2" s="62"/>
      <c r="S2" s="62"/>
      <c r="T2" s="62"/>
      <c r="U2" s="62"/>
      <c r="V2" s="62"/>
      <c r="W2" s="11"/>
      <c r="X2" s="11"/>
      <c r="Y2" s="20"/>
      <c r="Z2" s="20"/>
      <c r="AA2" s="20"/>
    </row>
    <row r="3" spans="1:28" ht="19.5" customHeight="1" x14ac:dyDescent="0.35">
      <c r="A3" s="1"/>
      <c r="C3" s="10"/>
      <c r="D3" s="280" t="s">
        <v>1</v>
      </c>
      <c r="E3" s="280"/>
      <c r="F3" s="280"/>
      <c r="G3" s="280"/>
      <c r="H3" s="280"/>
      <c r="I3" s="280"/>
      <c r="J3" s="63"/>
      <c r="K3" s="308" t="s">
        <v>381</v>
      </c>
      <c r="L3" s="308"/>
      <c r="M3" s="308"/>
      <c r="N3" s="308"/>
      <c r="O3" s="308"/>
      <c r="P3" s="308"/>
      <c r="Q3" s="308"/>
      <c r="R3" s="308"/>
      <c r="S3" s="308"/>
      <c r="T3" s="63"/>
      <c r="U3" s="63"/>
      <c r="V3" s="63"/>
      <c r="W3" s="10"/>
      <c r="X3" s="10"/>
      <c r="Y3" s="12"/>
      <c r="Z3" s="12"/>
      <c r="AA3" s="12"/>
    </row>
    <row r="4" spans="1:28" ht="35.25" customHeight="1" x14ac:dyDescent="0.35">
      <c r="A4" s="1"/>
      <c r="B4" s="1"/>
      <c r="C4" s="10"/>
      <c r="D4" s="281"/>
      <c r="E4" s="281"/>
      <c r="F4" s="281"/>
      <c r="G4" s="281"/>
      <c r="H4" s="281"/>
      <c r="I4" s="281"/>
      <c r="J4" s="61"/>
      <c r="K4" s="309"/>
      <c r="L4" s="309"/>
      <c r="M4" s="309"/>
      <c r="N4" s="309"/>
      <c r="O4" s="309"/>
      <c r="P4" s="309"/>
      <c r="Q4" s="309"/>
      <c r="R4" s="309"/>
      <c r="S4" s="309"/>
      <c r="T4" s="61"/>
      <c r="U4" s="61"/>
      <c r="V4" s="61"/>
      <c r="W4" s="61"/>
      <c r="X4" s="14"/>
      <c r="Y4" s="21"/>
      <c r="Z4" s="22"/>
      <c r="AA4" s="22"/>
    </row>
    <row r="5" spans="1:28" ht="32.5" x14ac:dyDescent="0.6">
      <c r="A5" s="1"/>
      <c r="B5" s="15"/>
      <c r="C5" s="13"/>
      <c r="D5" s="284" t="s">
        <v>294</v>
      </c>
      <c r="E5" s="284"/>
      <c r="F5" s="284"/>
      <c r="G5" s="284"/>
      <c r="H5" s="284"/>
      <c r="I5" s="284"/>
      <c r="J5" s="26"/>
      <c r="K5" s="284" t="s">
        <v>295</v>
      </c>
      <c r="L5" s="284"/>
      <c r="M5" s="284"/>
      <c r="N5" s="284"/>
      <c r="O5" s="284"/>
      <c r="P5" s="284"/>
      <c r="Q5" s="284"/>
      <c r="R5" s="284"/>
      <c r="S5" s="27"/>
      <c r="T5" s="25"/>
      <c r="U5" s="25"/>
      <c r="V5" s="25"/>
      <c r="W5" s="9"/>
      <c r="X5" s="9"/>
      <c r="Y5" s="23"/>
    </row>
    <row r="6" spans="1:28" ht="33" customHeight="1" x14ac:dyDescent="0.8">
      <c r="A6" s="1"/>
      <c r="B6" s="15"/>
      <c r="C6" s="15"/>
      <c r="D6" s="28" t="s">
        <v>296</v>
      </c>
      <c r="E6" s="28" t="s">
        <v>16</v>
      </c>
      <c r="F6" s="28" t="s">
        <v>19</v>
      </c>
      <c r="G6" s="28" t="s">
        <v>20</v>
      </c>
      <c r="H6" s="28" t="s">
        <v>21</v>
      </c>
      <c r="I6" s="28" t="s">
        <v>22</v>
      </c>
      <c r="J6" s="29"/>
      <c r="K6" s="44" t="s">
        <v>221</v>
      </c>
      <c r="L6" s="66"/>
      <c r="M6" s="30"/>
      <c r="N6" s="30"/>
      <c r="O6" s="30"/>
      <c r="P6" s="30"/>
      <c r="Q6" s="30"/>
      <c r="R6" s="31"/>
      <c r="S6" s="31"/>
      <c r="T6" s="25"/>
      <c r="U6" s="25"/>
      <c r="V6" s="25"/>
      <c r="W6" s="9"/>
      <c r="X6" s="9"/>
      <c r="Y6" s="23"/>
    </row>
    <row r="7" spans="1:28" ht="78" customHeight="1" outlineLevel="1" x14ac:dyDescent="0.35">
      <c r="A7" s="1"/>
      <c r="B7" s="267" t="s">
        <v>222</v>
      </c>
      <c r="C7" s="267"/>
      <c r="D7" s="67" t="str">
        <f>IF(F7="","",IF(AND(I7=3,H7=3,G7=3,F7=3),"Melhor Prática",
IF(AND(H7=3,G7=3,F7=3),"Mais que Cumpre",
IF(AND(G7=3,F7=3),"Cumpre",
IF(F7=3,"Parcial","Não cumpre")))))</f>
        <v>Cumpre</v>
      </c>
      <c r="E7" s="47">
        <f>IF($D7="Não cumpre",0,IF($D7="Parcial",$E$18*0.4,IF($D7="Cumpre",$E$18*0.7,IF($D7="Mais que Cumpre",$E$18*0.85,IF($D7="Melhor Prática",$E$18,0)))))</f>
        <v>6.9999999999999993E-3</v>
      </c>
      <c r="F7" s="48">
        <f>IF($K$24&lt;&gt;"",IF($K$24=3,3,IF($K$24=2,2,1)),"")</f>
        <v>3</v>
      </c>
      <c r="G7" s="48">
        <f>IF($N$24&lt;&gt;"",IF($N$24=3,3,IF($N$24=2,2,1)),"")</f>
        <v>3</v>
      </c>
      <c r="H7" s="48">
        <f>IF($Q$24&lt;&gt;"",IF($Q$24=3,3,IF($Q$24=2,2,1)),"")</f>
        <v>2</v>
      </c>
      <c r="I7" s="48" t="str">
        <f>IF($T$24&lt;&gt;"",IF($T$24=3,3,IF($T$24=2,2,1)),"")</f>
        <v/>
      </c>
      <c r="J7" s="32"/>
      <c r="K7" s="49" t="s">
        <v>298</v>
      </c>
      <c r="L7" s="46" t="s">
        <v>224</v>
      </c>
      <c r="M7" s="271"/>
      <c r="N7" s="271"/>
      <c r="O7" s="271"/>
      <c r="P7" s="46" t="s">
        <v>226</v>
      </c>
      <c r="Q7" s="271"/>
      <c r="R7" s="271"/>
      <c r="S7" s="271"/>
      <c r="U7" s="25"/>
      <c r="V7" s="25"/>
      <c r="W7" s="9"/>
      <c r="X7" s="9"/>
      <c r="Y7" s="23"/>
    </row>
    <row r="8" spans="1:28" ht="14.25" customHeight="1" outlineLevel="1" x14ac:dyDescent="0.35">
      <c r="A8" s="1"/>
      <c r="B8" s="64"/>
      <c r="C8" s="64"/>
      <c r="D8" s="67"/>
      <c r="E8" s="47"/>
      <c r="F8" s="48"/>
      <c r="G8" s="48"/>
      <c r="H8" s="48"/>
      <c r="I8" s="48"/>
      <c r="J8" s="32"/>
      <c r="K8" s="49"/>
      <c r="L8" s="46"/>
      <c r="M8" s="271"/>
      <c r="N8" s="271"/>
      <c r="O8" s="271"/>
      <c r="P8" s="46"/>
      <c r="Q8" s="271"/>
      <c r="R8" s="271"/>
      <c r="S8" s="271"/>
      <c r="U8" s="25"/>
      <c r="V8" s="25"/>
      <c r="W8" s="9"/>
      <c r="X8" s="9"/>
      <c r="Y8" s="23"/>
    </row>
    <row r="9" spans="1:28" ht="9.75" customHeight="1" x14ac:dyDescent="0.45">
      <c r="A9" s="1"/>
      <c r="B9" s="1"/>
      <c r="C9" s="1"/>
      <c r="D9" s="34"/>
      <c r="E9" s="35"/>
      <c r="F9" s="35"/>
      <c r="G9" s="35"/>
      <c r="H9" s="35"/>
      <c r="I9" s="35"/>
      <c r="J9" s="35"/>
      <c r="K9" s="35"/>
      <c r="L9" s="35"/>
      <c r="M9" s="35"/>
      <c r="N9" s="35"/>
      <c r="O9" s="35"/>
      <c r="P9" s="35"/>
      <c r="Q9" s="92" t="str">
        <f>IF(Q10="Junio",6,IF(Q10="Julio",7,IF(Q10="Agosto",8,IF(Q10="Septiembre",9,IF(Q10="Octubre",10,"")))))</f>
        <v/>
      </c>
      <c r="R9" s="35"/>
      <c r="S9" s="92" t="str">
        <f>IF(S10="Junio",6,IF(S10="Julio",7,IF(S10="Agosto",8,IF(S10="Septiembre",9,IF(S10="Octubre",10,"")))))</f>
        <v/>
      </c>
      <c r="T9" s="33"/>
      <c r="U9" s="33"/>
      <c r="V9" s="33"/>
      <c r="W9" s="1"/>
      <c r="X9" s="1"/>
    </row>
    <row r="10" spans="1:28" ht="59.25" customHeight="1" outlineLevel="1" x14ac:dyDescent="0.35">
      <c r="A10" s="1"/>
      <c r="B10" s="273" t="s">
        <v>299</v>
      </c>
      <c r="C10" s="273"/>
      <c r="D10" s="110" t="s">
        <v>228</v>
      </c>
      <c r="E10" s="51">
        <f>IF($D10="Não cumpre",0,IF($D10="Parcial",$E$18*0.4,IF($D10="Cumpre",$E$18*0.7,IF($D10="Mais que Cumpre",$E$18*0.85,IF($D10="Melhor Prática",$E$18,0)))))</f>
        <v>8.5000000000000006E-3</v>
      </c>
      <c r="F10" s="52" t="str">
        <f>IF(K20="D","D","-")</f>
        <v>D</v>
      </c>
      <c r="G10" s="52" t="str">
        <f>IF(N20="D","D","-")</f>
        <v>-</v>
      </c>
      <c r="H10" s="52" t="str">
        <f>IF(Q20="D","D","-")</f>
        <v>D</v>
      </c>
      <c r="I10" s="52" t="str">
        <f>IF(T20="D","D","-")</f>
        <v>-</v>
      </c>
      <c r="J10" s="32"/>
      <c r="K10" s="65" t="s">
        <v>300</v>
      </c>
      <c r="L10" s="50" t="s">
        <v>230</v>
      </c>
      <c r="M10" s="74">
        <v>3</v>
      </c>
      <c r="N10" s="50" t="s">
        <v>231</v>
      </c>
      <c r="O10" s="53" t="s">
        <v>232</v>
      </c>
      <c r="P10" s="50" t="s">
        <v>233</v>
      </c>
      <c r="Q10" s="91" t="s">
        <v>234</v>
      </c>
      <c r="R10" s="50" t="s">
        <v>235</v>
      </c>
      <c r="S10" s="91" t="s">
        <v>331</v>
      </c>
      <c r="T10" s="50" t="s">
        <v>237</v>
      </c>
      <c r="U10" s="53" t="s">
        <v>355</v>
      </c>
      <c r="V10" s="25"/>
      <c r="W10" s="9"/>
      <c r="X10" s="9"/>
      <c r="Y10" s="23"/>
    </row>
    <row r="11" spans="1:28" ht="20.5" x14ac:dyDescent="0.4">
      <c r="A11" s="1"/>
      <c r="B11" s="17"/>
      <c r="C11" s="17"/>
      <c r="D11" s="36"/>
      <c r="E11" s="31"/>
      <c r="F11" s="37"/>
      <c r="G11" s="37"/>
      <c r="H11" s="37"/>
      <c r="I11" s="37"/>
      <c r="J11" s="31"/>
      <c r="K11" s="25"/>
      <c r="L11" s="25"/>
      <c r="M11" s="25"/>
      <c r="N11" s="25"/>
      <c r="O11" s="25"/>
      <c r="P11" s="25"/>
      <c r="Q11" s="25"/>
      <c r="R11" s="25"/>
      <c r="S11" s="25"/>
      <c r="T11" s="25"/>
      <c r="U11" s="25"/>
      <c r="V11" s="25"/>
      <c r="W11" s="9"/>
      <c r="X11" s="9"/>
      <c r="Y11" s="23"/>
    </row>
    <row r="12" spans="1:28" ht="18" customHeight="1" outlineLevel="1" x14ac:dyDescent="0.35">
      <c r="A12" s="1"/>
      <c r="B12" s="274" t="s">
        <v>239</v>
      </c>
      <c r="C12" s="274"/>
      <c r="D12" s="276" t="str">
        <f>IF(F12="","",IF(AND(I12=3,H12=3,G12=3,F12=3),"Melhor Prática",
IF(AND(H12=3,G12=3,F12=3),"Mais que Cumpre",
IF(AND(G12=3,F12=3),"Cumpre",
IF(F12=3,"Parcial","Não cumpre")))))</f>
        <v>Mais que Cumpre</v>
      </c>
      <c r="E12" s="277">
        <f>IF($D12="Não cumpre",0,IF($D12="Parcial",$E$18*0.4,IF($D12="Cumpre",$E$18*0.7,IF($D12="Mais que Cumpre",$E$18*0.85,IF($D12="Melhor Prática",$E$18,0)))))</f>
        <v>8.5000000000000006E-3</v>
      </c>
      <c r="F12" s="272">
        <f>IF($L$24&lt;&gt;"",IF($L$24=3,3,IF($L$24=2,2,1)),"")</f>
        <v>3</v>
      </c>
      <c r="G12" s="272">
        <f>IF($O$24&lt;&gt;"",IF($O$24=3,3,IF($O$24=2,2,1)),"")</f>
        <v>3</v>
      </c>
      <c r="H12" s="272">
        <f>IF($R$24&lt;&gt;"",IF($R$24=3,3,IF($R$24=2,2,1)),"")</f>
        <v>3</v>
      </c>
      <c r="I12" s="272" t="str">
        <f>IF($U$24&lt;&gt;"",IF($U$24=3,3,IF($U$24=2,2,1)),"")</f>
        <v/>
      </c>
      <c r="J12" s="32"/>
      <c r="K12" s="305" t="s">
        <v>240</v>
      </c>
      <c r="L12" s="278"/>
      <c r="M12" s="285" t="s">
        <v>241</v>
      </c>
      <c r="N12" s="286"/>
      <c r="O12" s="305" t="s">
        <v>240</v>
      </c>
      <c r="P12" s="278"/>
      <c r="Q12" s="285"/>
      <c r="R12" s="286"/>
      <c r="S12" s="278" t="s">
        <v>240</v>
      </c>
      <c r="T12" s="278"/>
      <c r="U12" s="285" t="s">
        <v>303</v>
      </c>
      <c r="V12" s="286"/>
      <c r="W12" s="9"/>
      <c r="X12" s="9"/>
      <c r="Y12" s="23"/>
      <c r="Z12" s="2"/>
      <c r="AA12" s="2"/>
      <c r="AB12" s="2"/>
    </row>
    <row r="13" spans="1:28" ht="35.25" customHeight="1" outlineLevel="1" x14ac:dyDescent="0.35">
      <c r="A13" s="1"/>
      <c r="B13" s="275"/>
      <c r="C13" s="275"/>
      <c r="D13" s="276" t="str">
        <f t="shared" ref="D13:D14" si="0">IF(F13="","",IF(AND(I13=3,H13=3,G13=3,F13=3),"MEJOR PRÁCTICA",
IF(AND(H13=3,G13=3,F13=3),"MÁS QUE CUMPLE",
IF(AND(G13=3,F13=3),"CUMPLE",
IF(F13=3,"PARCIAL","NO CUMPLE")))))</f>
        <v/>
      </c>
      <c r="E13" s="277">
        <f>IF($D13="No Cumple",0,IF($D13="Parcial",$E$18*0.4,IF($D13="Cumple",$E$18*0.7,IF($D13="Más que Cumple",$E$18*0.85,IF($D13="Mejor Práctica",$E$18,0)))))</f>
        <v>0</v>
      </c>
      <c r="F13" s="272"/>
      <c r="G13" s="272"/>
      <c r="H13" s="272"/>
      <c r="I13" s="272"/>
      <c r="J13" s="32"/>
      <c r="K13" s="168" t="s">
        <v>33</v>
      </c>
      <c r="L13" s="287" t="s">
        <v>242</v>
      </c>
      <c r="M13" s="287"/>
      <c r="N13" s="169" t="s">
        <v>243</v>
      </c>
      <c r="O13" s="168" t="s">
        <v>33</v>
      </c>
      <c r="P13" s="287" t="s">
        <v>242</v>
      </c>
      <c r="Q13" s="287"/>
      <c r="R13" s="169" t="s">
        <v>243</v>
      </c>
      <c r="S13" s="100" t="s">
        <v>33</v>
      </c>
      <c r="T13" s="287" t="s">
        <v>242</v>
      </c>
      <c r="U13" s="287"/>
      <c r="V13" s="100" t="s">
        <v>304</v>
      </c>
      <c r="W13" s="1"/>
      <c r="X13" s="1"/>
      <c r="Z13" s="3"/>
      <c r="AA13" s="4"/>
      <c r="AB13" s="5"/>
    </row>
    <row r="14" spans="1:28" ht="18.75" customHeight="1" outlineLevel="1" x14ac:dyDescent="0.35">
      <c r="A14" s="1"/>
      <c r="B14" s="275"/>
      <c r="C14" s="275"/>
      <c r="D14" s="276" t="str">
        <f t="shared" si="0"/>
        <v/>
      </c>
      <c r="E14" s="277">
        <f>IF($D14="No Cumple",0,IF($D14="Parcial",$E$18*0.4,IF($D14="Cumple",$E$18*0.7,IF($D14="Más que Cumple",$E$18*0.85,IF($D14="Mejor Práctica",$E$18,0)))))</f>
        <v>0</v>
      </c>
      <c r="F14" s="38"/>
      <c r="G14" s="38"/>
      <c r="H14" s="38"/>
      <c r="I14" s="38"/>
      <c r="J14" s="32"/>
      <c r="K14" s="270"/>
      <c r="L14" s="292"/>
      <c r="M14" s="292"/>
      <c r="N14" s="269"/>
      <c r="O14" s="270"/>
      <c r="P14" s="292"/>
      <c r="Q14" s="292"/>
      <c r="R14" s="269"/>
      <c r="S14" s="268"/>
      <c r="T14" s="292"/>
      <c r="U14" s="292"/>
      <c r="V14" s="269"/>
      <c r="W14" s="1"/>
      <c r="X14" s="1"/>
      <c r="Z14" s="6"/>
      <c r="AA14" s="7"/>
      <c r="AB14" s="8"/>
    </row>
    <row r="15" spans="1:28" ht="21" customHeight="1" outlineLevel="1" x14ac:dyDescent="0.35">
      <c r="A15" s="1"/>
      <c r="B15" s="275"/>
      <c r="C15" s="275"/>
      <c r="D15" s="288" t="str">
        <f>IF(S10&lt;&gt;"",IF(OR(S14="finalizado",O14="finalizado",K14="finalizado"),"Finalizado",
IF(OR(AND(S10=U12,S14&lt;&gt;"finalizado"),AND(S10=Q12,O14&lt;&gt;"finalizado"),AND(S10=M12,K14&lt;&gt;"finalizado")),"Atrasado","No Prazo")),"Não Planificado")</f>
        <v>No Prazo</v>
      </c>
      <c r="E15" s="288"/>
      <c r="F15" s="288"/>
      <c r="G15" s="288"/>
      <c r="H15" s="288"/>
      <c r="I15" s="288"/>
      <c r="J15" s="26"/>
      <c r="K15" s="270"/>
      <c r="L15" s="292"/>
      <c r="M15" s="292"/>
      <c r="N15" s="269"/>
      <c r="O15" s="270"/>
      <c r="P15" s="292"/>
      <c r="Q15" s="292"/>
      <c r="R15" s="269"/>
      <c r="S15" s="268"/>
      <c r="T15" s="292"/>
      <c r="U15" s="292"/>
      <c r="V15" s="269"/>
      <c r="W15" s="1"/>
      <c r="X15" s="1"/>
      <c r="Z15" s="6"/>
      <c r="AA15" s="7"/>
      <c r="AB15" s="7"/>
    </row>
    <row r="16" spans="1:28" ht="21" customHeight="1" x14ac:dyDescent="0.4">
      <c r="A16" s="1"/>
      <c r="B16" s="17"/>
      <c r="C16" s="17"/>
      <c r="D16" s="9"/>
      <c r="E16" s="86" t="str">
        <f>IF(COUNTA(F16:I16)=0,"NBC","BC")</f>
        <v>NBC</v>
      </c>
      <c r="F16" s="86"/>
      <c r="G16" s="86"/>
      <c r="H16" s="86"/>
      <c r="I16" s="9"/>
      <c r="J16" s="16"/>
      <c r="K16" s="9"/>
      <c r="L16" s="9"/>
      <c r="M16" s="9"/>
      <c r="N16" s="9"/>
      <c r="O16" s="9"/>
      <c r="P16" s="9"/>
      <c r="Q16" s="9"/>
      <c r="R16" s="9"/>
      <c r="S16" s="9"/>
      <c r="T16" s="9"/>
      <c r="U16" s="9"/>
      <c r="V16" s="9"/>
      <c r="W16" s="9"/>
      <c r="X16" s="9"/>
      <c r="Y16" s="23"/>
    </row>
    <row r="17" spans="1:25" ht="21" customHeight="1" x14ac:dyDescent="0.4">
      <c r="A17" s="1"/>
      <c r="B17" s="17"/>
      <c r="C17" s="17"/>
      <c r="D17" s="9"/>
      <c r="E17" s="9"/>
      <c r="F17" s="9"/>
      <c r="G17" s="9"/>
      <c r="H17" s="9"/>
      <c r="I17" s="9"/>
      <c r="J17" s="16"/>
      <c r="K17" s="290" t="s">
        <v>246</v>
      </c>
      <c r="L17" s="291"/>
      <c r="M17" s="296"/>
      <c r="N17" s="290" t="s">
        <v>247</v>
      </c>
      <c r="O17" s="291"/>
      <c r="P17" s="296"/>
      <c r="Q17" s="290" t="s">
        <v>228</v>
      </c>
      <c r="R17" s="291"/>
      <c r="S17" s="296"/>
      <c r="T17" s="291" t="s">
        <v>249</v>
      </c>
      <c r="U17" s="291"/>
      <c r="V17" s="296"/>
      <c r="W17" s="9"/>
      <c r="X17" s="9"/>
      <c r="Y17" s="23"/>
    </row>
    <row r="18" spans="1:25" ht="20.25" customHeight="1" outlineLevel="2" x14ac:dyDescent="0.35">
      <c r="A18" s="1"/>
      <c r="B18" s="289" t="s">
        <v>316</v>
      </c>
      <c r="C18" s="289"/>
      <c r="D18" s="42" t="s">
        <v>16</v>
      </c>
      <c r="E18" s="39">
        <v>0.01</v>
      </c>
      <c r="F18" s="127"/>
      <c r="G18" s="127"/>
      <c r="H18" s="127"/>
      <c r="I18" s="127"/>
      <c r="J18" s="9"/>
      <c r="K18" s="270" t="s">
        <v>382</v>
      </c>
      <c r="L18" s="268"/>
      <c r="M18" s="269"/>
      <c r="N18" s="270" t="s">
        <v>383</v>
      </c>
      <c r="O18" s="268"/>
      <c r="P18" s="269"/>
      <c r="Q18" s="270" t="s">
        <v>384</v>
      </c>
      <c r="R18" s="268"/>
      <c r="S18" s="269"/>
      <c r="T18" s="268" t="s">
        <v>385</v>
      </c>
      <c r="U18" s="268"/>
      <c r="V18" s="269"/>
      <c r="W18" s="9"/>
      <c r="X18" s="9"/>
      <c r="Y18" s="23"/>
    </row>
    <row r="19" spans="1:25" ht="124.5" customHeight="1" outlineLevel="2" x14ac:dyDescent="0.35">
      <c r="A19" s="1"/>
      <c r="B19" s="289"/>
      <c r="C19" s="289"/>
      <c r="D19" s="42" t="s">
        <v>255</v>
      </c>
      <c r="E19" s="268" t="s">
        <v>386</v>
      </c>
      <c r="F19" s="268"/>
      <c r="G19" s="268"/>
      <c r="H19" s="268"/>
      <c r="I19" s="268"/>
      <c r="J19" s="25"/>
      <c r="K19" s="270"/>
      <c r="L19" s="268"/>
      <c r="M19" s="269"/>
      <c r="N19" s="270"/>
      <c r="O19" s="268"/>
      <c r="P19" s="269"/>
      <c r="Q19" s="270"/>
      <c r="R19" s="268"/>
      <c r="S19" s="269"/>
      <c r="T19" s="268"/>
      <c r="U19" s="268"/>
      <c r="V19" s="269"/>
      <c r="W19" s="9"/>
      <c r="X19" s="9"/>
      <c r="Y19" s="23"/>
    </row>
    <row r="20" spans="1:25" ht="18.75" customHeight="1" outlineLevel="2" x14ac:dyDescent="0.35">
      <c r="A20" s="1"/>
      <c r="B20" s="289"/>
      <c r="C20" s="289"/>
      <c r="D20" s="293" t="s">
        <v>37</v>
      </c>
      <c r="E20" s="294" t="s">
        <v>56</v>
      </c>
      <c r="F20" s="294"/>
      <c r="G20" s="294"/>
      <c r="H20" s="294"/>
      <c r="I20" s="294"/>
      <c r="J20" s="25"/>
      <c r="K20" s="270" t="s">
        <v>307</v>
      </c>
      <c r="L20" s="268"/>
      <c r="M20" s="269"/>
      <c r="N20" s="270"/>
      <c r="O20" s="268"/>
      <c r="P20" s="269"/>
      <c r="Q20" s="270" t="s">
        <v>307</v>
      </c>
      <c r="R20" s="268"/>
      <c r="S20" s="269"/>
      <c r="T20" s="268"/>
      <c r="U20" s="268"/>
      <c r="V20" s="269"/>
      <c r="W20" s="9"/>
      <c r="X20" s="9"/>
      <c r="Y20" s="23"/>
    </row>
    <row r="21" spans="1:25" ht="40.5" customHeight="1" outlineLevel="2" x14ac:dyDescent="0.35">
      <c r="A21" s="18">
        <v>5.0000000000000001E-3</v>
      </c>
      <c r="B21" s="289"/>
      <c r="C21" s="289"/>
      <c r="D21" s="293"/>
      <c r="E21" s="294"/>
      <c r="F21" s="294"/>
      <c r="G21" s="294"/>
      <c r="H21" s="294"/>
      <c r="I21" s="294"/>
      <c r="J21" s="25"/>
      <c r="K21" s="270" t="s">
        <v>387</v>
      </c>
      <c r="L21" s="268"/>
      <c r="M21" s="269"/>
      <c r="N21" s="270" t="s">
        <v>388</v>
      </c>
      <c r="O21" s="268"/>
      <c r="P21" s="269"/>
      <c r="Q21" s="270" t="s">
        <v>389</v>
      </c>
      <c r="R21" s="268"/>
      <c r="S21" s="269"/>
      <c r="T21" s="268" t="s">
        <v>390</v>
      </c>
      <c r="U21" s="268"/>
      <c r="V21" s="269"/>
      <c r="W21" s="9"/>
      <c r="X21" s="9"/>
      <c r="Y21" s="23"/>
    </row>
    <row r="22" spans="1:25" ht="14.5" x14ac:dyDescent="0.35">
      <c r="A22" s="1"/>
      <c r="B22" s="9"/>
      <c r="C22" s="9"/>
      <c r="D22" s="9"/>
      <c r="E22" s="9"/>
      <c r="F22" s="9"/>
      <c r="G22" s="9"/>
      <c r="H22" s="9"/>
      <c r="I22" s="9"/>
      <c r="J22" s="9"/>
      <c r="K22" s="68"/>
      <c r="L22" s="9"/>
      <c r="M22" s="69"/>
      <c r="N22" s="68"/>
      <c r="O22" s="9"/>
      <c r="P22" s="69"/>
      <c r="Q22" s="68"/>
      <c r="R22" s="9"/>
      <c r="S22" s="69"/>
      <c r="T22" s="9"/>
      <c r="U22" s="9"/>
      <c r="V22" s="69"/>
      <c r="W22" s="9"/>
      <c r="X22" s="9"/>
      <c r="Y22" s="23"/>
    </row>
    <row r="23" spans="1:25" ht="41" x14ac:dyDescent="0.35">
      <c r="A23" s="1"/>
      <c r="B23" s="9"/>
      <c r="C23" s="9"/>
      <c r="D23" s="9"/>
      <c r="G23" s="9"/>
      <c r="H23" s="9"/>
      <c r="K23" s="54" t="s">
        <v>9</v>
      </c>
      <c r="L23" s="24" t="s">
        <v>261</v>
      </c>
      <c r="M23" s="55" t="s">
        <v>262</v>
      </c>
      <c r="N23" s="54" t="s">
        <v>9</v>
      </c>
      <c r="O23" s="24" t="s">
        <v>261</v>
      </c>
      <c r="P23" s="55" t="s">
        <v>262</v>
      </c>
      <c r="Q23" s="54" t="s">
        <v>9</v>
      </c>
      <c r="R23" s="24" t="s">
        <v>261</v>
      </c>
      <c r="S23" s="55" t="s">
        <v>262</v>
      </c>
      <c r="T23" s="64" t="s">
        <v>9</v>
      </c>
      <c r="U23" s="24" t="s">
        <v>261</v>
      </c>
      <c r="V23" s="55" t="s">
        <v>262</v>
      </c>
      <c r="X23" s="9"/>
      <c r="Y23" s="23"/>
    </row>
    <row r="24" spans="1:25" ht="36.75" customHeight="1" x14ac:dyDescent="0.35">
      <c r="A24" s="1"/>
      <c r="B24" s="9"/>
      <c r="C24" s="9"/>
      <c r="D24" s="9"/>
      <c r="F24" s="297" t="s">
        <v>308</v>
      </c>
      <c r="G24" s="298" t="s">
        <v>33</v>
      </c>
      <c r="H24" s="298"/>
      <c r="I24" s="298"/>
      <c r="K24" s="56">
        <v>3</v>
      </c>
      <c r="L24" s="40">
        <v>3</v>
      </c>
      <c r="M24" s="295"/>
      <c r="N24" s="56">
        <v>3</v>
      </c>
      <c r="O24" s="40">
        <v>3</v>
      </c>
      <c r="P24" s="295"/>
      <c r="Q24" s="56">
        <v>2</v>
      </c>
      <c r="R24" s="40">
        <v>3</v>
      </c>
      <c r="S24" s="295"/>
      <c r="T24" s="40"/>
      <c r="U24" s="40"/>
      <c r="V24" s="295"/>
      <c r="X24" s="9"/>
      <c r="Y24" s="23"/>
    </row>
    <row r="25" spans="1:25" ht="19.5" customHeight="1" x14ac:dyDescent="0.35">
      <c r="A25" s="1"/>
      <c r="B25" s="9"/>
      <c r="C25" s="9"/>
      <c r="D25" s="9"/>
      <c r="F25" s="297"/>
      <c r="G25" s="298"/>
      <c r="H25" s="298"/>
      <c r="I25" s="298"/>
      <c r="K25" s="57"/>
      <c r="L25" s="43"/>
      <c r="M25" s="295"/>
      <c r="N25" s="57"/>
      <c r="O25" s="43"/>
      <c r="P25" s="295"/>
      <c r="Q25" s="57"/>
      <c r="R25" s="43"/>
      <c r="S25" s="295"/>
      <c r="T25" s="43"/>
      <c r="U25" s="43"/>
      <c r="V25" s="295"/>
      <c r="X25" s="9"/>
      <c r="Y25" s="23"/>
    </row>
    <row r="26" spans="1:25" ht="208.5" customHeight="1" x14ac:dyDescent="0.35">
      <c r="A26" s="1"/>
      <c r="B26" s="9"/>
      <c r="C26" s="9"/>
      <c r="D26" s="9"/>
      <c r="F26" s="297"/>
      <c r="G26" s="298" t="s">
        <v>309</v>
      </c>
      <c r="H26" s="298"/>
      <c r="I26" s="298"/>
      <c r="K26" s="58" t="s">
        <v>391</v>
      </c>
      <c r="L26" s="45" t="s">
        <v>1067</v>
      </c>
      <c r="M26" s="295"/>
      <c r="N26" s="58" t="s">
        <v>392</v>
      </c>
      <c r="O26" s="45"/>
      <c r="P26" s="295"/>
      <c r="Q26" s="58" t="s">
        <v>393</v>
      </c>
      <c r="R26" s="45" t="s">
        <v>1069</v>
      </c>
      <c r="S26" s="295"/>
      <c r="T26" s="45"/>
      <c r="U26" s="45"/>
      <c r="V26" s="295"/>
      <c r="X26" s="9"/>
      <c r="Y26" s="23"/>
    </row>
    <row r="27" spans="1:25" ht="18" customHeight="1" x14ac:dyDescent="0.35">
      <c r="A27" s="1"/>
      <c r="B27" s="9"/>
      <c r="C27" s="9"/>
      <c r="D27" s="9"/>
      <c r="F27" s="297"/>
      <c r="G27" s="298" t="s">
        <v>313</v>
      </c>
      <c r="H27" s="298"/>
      <c r="I27" s="298"/>
      <c r="K27" s="59"/>
      <c r="L27" s="25"/>
      <c r="M27" s="60"/>
      <c r="N27" s="59"/>
      <c r="O27" s="25"/>
      <c r="P27" s="101"/>
      <c r="Q27" s="59"/>
      <c r="R27" s="25"/>
      <c r="S27" s="60"/>
      <c r="T27" s="59"/>
      <c r="U27" s="25"/>
      <c r="V27" s="60"/>
      <c r="X27" s="9"/>
      <c r="Y27" s="23"/>
    </row>
    <row r="28" spans="1:25" ht="18" customHeight="1" x14ac:dyDescent="0.35">
      <c r="A28" s="1"/>
      <c r="B28" s="9"/>
      <c r="C28" s="9"/>
      <c r="D28" s="9"/>
      <c r="F28" s="297"/>
      <c r="G28" s="298"/>
      <c r="H28" s="298"/>
      <c r="I28" s="298"/>
      <c r="K28" s="59"/>
      <c r="L28" s="25"/>
      <c r="M28" s="60"/>
      <c r="N28" s="59"/>
      <c r="O28" s="25"/>
      <c r="P28" s="101"/>
      <c r="Q28" s="59"/>
      <c r="R28" s="25"/>
      <c r="S28" s="60"/>
      <c r="T28" s="59"/>
      <c r="U28" s="25"/>
      <c r="V28" s="60"/>
      <c r="X28" s="9"/>
      <c r="Y28" s="23"/>
    </row>
    <row r="29" spans="1:25" ht="18" customHeight="1" x14ac:dyDescent="0.35">
      <c r="A29" s="1"/>
      <c r="B29" s="9"/>
      <c r="C29" s="9"/>
      <c r="D29" s="9"/>
      <c r="F29" s="297"/>
      <c r="G29" s="298"/>
      <c r="H29" s="298"/>
      <c r="I29" s="298"/>
      <c r="K29" s="59"/>
      <c r="L29" s="25"/>
      <c r="M29" s="60"/>
      <c r="N29" s="59"/>
      <c r="O29" s="25"/>
      <c r="P29" s="101"/>
      <c r="Q29" s="59"/>
      <c r="R29" s="25"/>
      <c r="S29" s="60"/>
      <c r="T29" s="59"/>
      <c r="U29" s="25"/>
      <c r="V29" s="60"/>
      <c r="X29" s="9"/>
      <c r="Y29" s="23"/>
    </row>
    <row r="30" spans="1:25" ht="18" customHeight="1" x14ac:dyDescent="0.35">
      <c r="A30" s="1"/>
      <c r="B30" s="9"/>
      <c r="C30" s="9"/>
      <c r="D30" s="9"/>
      <c r="F30" s="297"/>
      <c r="G30" s="298"/>
      <c r="H30" s="298"/>
      <c r="I30" s="298"/>
      <c r="K30" s="59"/>
      <c r="L30" s="25"/>
      <c r="M30" s="60"/>
      <c r="N30" s="59"/>
      <c r="O30" s="25"/>
      <c r="P30" s="101"/>
      <c r="Q30" s="59"/>
      <c r="R30" s="25"/>
      <c r="S30" s="60"/>
      <c r="T30" s="59"/>
      <c r="U30" s="25"/>
      <c r="V30" s="60"/>
      <c r="X30" s="9"/>
      <c r="Y30" s="23"/>
    </row>
    <row r="31" spans="1:25" ht="18" customHeight="1" x14ac:dyDescent="0.35">
      <c r="A31" s="1"/>
      <c r="B31" s="9"/>
      <c r="C31" s="9"/>
      <c r="D31" s="9"/>
      <c r="F31" s="297"/>
      <c r="G31" s="298"/>
      <c r="H31" s="298"/>
      <c r="I31" s="298"/>
      <c r="K31" s="59"/>
      <c r="L31" s="25"/>
      <c r="M31" s="60"/>
      <c r="N31" s="59"/>
      <c r="O31" s="25"/>
      <c r="P31" s="101"/>
      <c r="Q31" s="59"/>
      <c r="R31" s="25"/>
      <c r="S31" s="60"/>
      <c r="T31" s="59"/>
      <c r="U31" s="25"/>
      <c r="V31" s="60"/>
      <c r="X31" s="9"/>
      <c r="Y31" s="23"/>
    </row>
    <row r="32" spans="1:25" ht="18" customHeight="1" x14ac:dyDescent="0.35">
      <c r="A32" s="1"/>
      <c r="B32" s="9"/>
      <c r="C32" s="9"/>
      <c r="D32" s="9"/>
      <c r="F32" s="297"/>
      <c r="G32" s="298"/>
      <c r="H32" s="298"/>
      <c r="I32" s="298"/>
      <c r="K32" s="59"/>
      <c r="L32" s="25"/>
      <c r="M32" s="60"/>
      <c r="N32" s="59"/>
      <c r="O32" s="25"/>
      <c r="P32" s="101"/>
      <c r="Q32" s="59"/>
      <c r="R32" s="25"/>
      <c r="S32" s="60"/>
      <c r="T32" s="59"/>
      <c r="U32" s="25"/>
      <c r="V32" s="60"/>
      <c r="X32" s="9"/>
      <c r="Y32" s="23"/>
    </row>
    <row r="33" spans="1:25" ht="18" customHeight="1" x14ac:dyDescent="0.35">
      <c r="A33" s="1"/>
      <c r="B33" s="9"/>
      <c r="C33" s="9"/>
      <c r="D33" s="9"/>
      <c r="F33" s="297"/>
      <c r="G33" s="298"/>
      <c r="H33" s="298"/>
      <c r="I33" s="298"/>
      <c r="K33" s="59"/>
      <c r="L33" s="25"/>
      <c r="M33" s="60"/>
      <c r="N33" s="59"/>
      <c r="O33" s="25"/>
      <c r="P33" s="101"/>
      <c r="Q33" s="59"/>
      <c r="R33" s="25"/>
      <c r="S33" s="60"/>
      <c r="T33" s="59"/>
      <c r="U33" s="25"/>
      <c r="V33" s="60"/>
      <c r="X33" s="9"/>
      <c r="Y33" s="23"/>
    </row>
    <row r="34" spans="1:25" ht="18" customHeight="1" x14ac:dyDescent="0.35">
      <c r="A34" s="1"/>
      <c r="B34" s="9"/>
      <c r="C34" s="9"/>
      <c r="D34" s="9"/>
      <c r="F34" s="297"/>
      <c r="G34" s="298"/>
      <c r="H34" s="298"/>
      <c r="I34" s="298"/>
      <c r="K34" s="59"/>
      <c r="L34" s="25"/>
      <c r="M34" s="60"/>
      <c r="N34" s="59"/>
      <c r="O34" s="25"/>
      <c r="P34" s="101"/>
      <c r="Q34" s="59"/>
      <c r="R34" s="25"/>
      <c r="S34" s="60"/>
      <c r="T34" s="59"/>
      <c r="U34" s="25"/>
      <c r="V34" s="60"/>
      <c r="X34" s="9"/>
      <c r="Y34" s="23"/>
    </row>
    <row r="35" spans="1:25" ht="18" customHeight="1" x14ac:dyDescent="0.35">
      <c r="A35" s="1"/>
      <c r="B35" s="9"/>
      <c r="C35" s="9"/>
      <c r="D35" s="9"/>
      <c r="F35" s="297"/>
      <c r="G35" s="298"/>
      <c r="H35" s="298"/>
      <c r="I35" s="298"/>
      <c r="K35" s="59"/>
      <c r="L35" s="25"/>
      <c r="M35" s="60"/>
      <c r="N35" s="59"/>
      <c r="O35" s="25"/>
      <c r="P35" s="101"/>
      <c r="Q35" s="59"/>
      <c r="R35" s="25"/>
      <c r="S35" s="60"/>
      <c r="T35" s="59"/>
      <c r="U35" s="25"/>
      <c r="V35" s="60"/>
      <c r="X35" s="9"/>
      <c r="Y35" s="23"/>
    </row>
    <row r="36" spans="1:25" ht="18" customHeight="1" x14ac:dyDescent="0.35">
      <c r="A36" s="1"/>
      <c r="B36" s="9"/>
      <c r="C36" s="9"/>
      <c r="D36" s="9"/>
      <c r="F36" s="297"/>
      <c r="G36" s="298"/>
      <c r="H36" s="298"/>
      <c r="I36" s="298"/>
      <c r="K36" s="59"/>
      <c r="L36" s="25"/>
      <c r="M36" s="60"/>
      <c r="N36" s="59"/>
      <c r="O36" s="25"/>
      <c r="P36" s="101"/>
      <c r="Q36" s="59"/>
      <c r="R36" s="25"/>
      <c r="S36" s="60"/>
      <c r="T36" s="59"/>
      <c r="U36" s="25"/>
      <c r="V36" s="60"/>
      <c r="X36" s="9"/>
      <c r="Y36" s="23"/>
    </row>
    <row r="37" spans="1:25" ht="18" customHeight="1" x14ac:dyDescent="0.35">
      <c r="A37" s="1"/>
      <c r="B37" s="9"/>
      <c r="C37" s="9"/>
      <c r="D37" s="9"/>
      <c r="F37" s="297"/>
      <c r="G37" s="298"/>
      <c r="H37" s="298"/>
      <c r="I37" s="298"/>
      <c r="K37" s="59"/>
      <c r="L37" s="25"/>
      <c r="M37" s="60"/>
      <c r="N37" s="59"/>
      <c r="O37" s="25"/>
      <c r="P37" s="101"/>
      <c r="Q37" s="59"/>
      <c r="R37" s="25"/>
      <c r="S37" s="60"/>
      <c r="T37" s="59"/>
      <c r="U37" s="25"/>
      <c r="V37" s="60"/>
      <c r="X37" s="9"/>
      <c r="Y37" s="23"/>
    </row>
    <row r="38" spans="1:25" ht="18" customHeight="1" x14ac:dyDescent="0.35">
      <c r="A38" s="1"/>
      <c r="B38" s="9"/>
      <c r="C38" s="9"/>
      <c r="D38" s="9"/>
      <c r="F38" s="297"/>
      <c r="G38" s="298"/>
      <c r="H38" s="298"/>
      <c r="I38" s="298"/>
      <c r="K38" s="59"/>
      <c r="L38" s="25"/>
      <c r="M38" s="60"/>
      <c r="N38" s="59"/>
      <c r="O38" s="25"/>
      <c r="P38" s="101"/>
      <c r="Q38" s="59"/>
      <c r="R38" s="25"/>
      <c r="S38" s="60"/>
      <c r="T38" s="59"/>
      <c r="U38" s="25"/>
      <c r="V38" s="60"/>
      <c r="X38" s="9"/>
      <c r="Y38" s="23"/>
    </row>
    <row r="39" spans="1:25" ht="18" customHeight="1" x14ac:dyDescent="0.35">
      <c r="A39" s="1"/>
      <c r="B39" s="9"/>
      <c r="C39" s="9"/>
      <c r="D39" s="9"/>
      <c r="F39" s="297"/>
      <c r="G39" s="298"/>
      <c r="H39" s="298"/>
      <c r="I39" s="298"/>
      <c r="K39" s="59"/>
      <c r="L39" s="25"/>
      <c r="M39" s="60"/>
      <c r="N39" s="59"/>
      <c r="O39" s="25"/>
      <c r="P39" s="101"/>
      <c r="Q39" s="59"/>
      <c r="R39" s="25"/>
      <c r="S39" s="60"/>
      <c r="T39" s="59"/>
      <c r="U39" s="25"/>
      <c r="V39" s="60"/>
      <c r="X39" s="9"/>
      <c r="Y39" s="23"/>
    </row>
    <row r="40" spans="1:25" ht="18" customHeight="1" x14ac:dyDescent="0.35">
      <c r="A40" s="1"/>
      <c r="B40" s="9"/>
      <c r="C40" s="9"/>
      <c r="D40" s="9"/>
      <c r="F40" s="297"/>
      <c r="G40" s="298"/>
      <c r="H40" s="298"/>
      <c r="I40" s="298"/>
      <c r="K40" s="59"/>
      <c r="L40" s="25"/>
      <c r="M40" s="60"/>
      <c r="N40" s="59"/>
      <c r="O40" s="25"/>
      <c r="P40" s="101"/>
      <c r="Q40" s="59"/>
      <c r="R40" s="25"/>
      <c r="S40" s="60"/>
      <c r="T40" s="59"/>
      <c r="U40" s="25"/>
      <c r="V40" s="60"/>
      <c r="X40" s="9"/>
      <c r="Y40" s="23"/>
    </row>
    <row r="41" spans="1:25" ht="18" customHeight="1" x14ac:dyDescent="0.35">
      <c r="A41" s="1"/>
      <c r="B41" s="9"/>
      <c r="C41" s="9"/>
      <c r="D41" s="9"/>
      <c r="F41" s="297"/>
      <c r="G41" s="298"/>
      <c r="H41" s="298"/>
      <c r="I41" s="298"/>
      <c r="K41" s="59"/>
      <c r="L41" s="25"/>
      <c r="M41" s="60"/>
      <c r="N41" s="59"/>
      <c r="O41" s="25"/>
      <c r="P41" s="101"/>
      <c r="Q41" s="59"/>
      <c r="R41" s="25"/>
      <c r="S41" s="60"/>
      <c r="T41" s="59"/>
      <c r="U41" s="25"/>
      <c r="V41" s="60"/>
      <c r="X41" s="9"/>
      <c r="Y41" s="23"/>
    </row>
    <row r="42" spans="1:25" ht="18" customHeight="1" x14ac:dyDescent="0.35">
      <c r="A42" s="1"/>
      <c r="B42" s="9"/>
      <c r="C42" s="9"/>
      <c r="D42" s="9"/>
      <c r="F42" s="297"/>
      <c r="G42" s="298"/>
      <c r="H42" s="298"/>
      <c r="I42" s="298"/>
      <c r="K42" s="59"/>
      <c r="L42" s="25"/>
      <c r="M42" s="60"/>
      <c r="N42" s="59"/>
      <c r="O42" s="25"/>
      <c r="P42" s="101"/>
      <c r="Q42" s="59"/>
      <c r="R42" s="25"/>
      <c r="S42" s="60"/>
      <c r="T42" s="59"/>
      <c r="U42" s="25"/>
      <c r="V42" s="60"/>
      <c r="X42" s="9"/>
      <c r="Y42" s="23"/>
    </row>
    <row r="43" spans="1:25" ht="18" customHeight="1" x14ac:dyDescent="0.35">
      <c r="A43" s="1"/>
      <c r="B43" s="9"/>
      <c r="C43" s="9"/>
      <c r="D43" s="9"/>
      <c r="F43" s="297"/>
      <c r="G43" s="298"/>
      <c r="H43" s="298"/>
      <c r="I43" s="298"/>
      <c r="K43" s="59"/>
      <c r="L43" s="25"/>
      <c r="M43" s="60"/>
      <c r="N43" s="59"/>
      <c r="O43" s="25"/>
      <c r="P43" s="101"/>
      <c r="Q43" s="59"/>
      <c r="R43" s="25"/>
      <c r="S43" s="60"/>
      <c r="T43" s="59"/>
      <c r="U43" s="25"/>
      <c r="V43" s="60"/>
      <c r="X43" s="9"/>
      <c r="Y43" s="23"/>
    </row>
    <row r="44" spans="1:25" ht="18" customHeight="1" x14ac:dyDescent="0.35">
      <c r="A44" s="1"/>
      <c r="B44" s="9"/>
      <c r="C44" s="9"/>
      <c r="D44" s="9"/>
      <c r="F44" s="297"/>
      <c r="G44" s="298"/>
      <c r="H44" s="298"/>
      <c r="I44" s="298"/>
      <c r="K44" s="59"/>
      <c r="L44" s="25"/>
      <c r="M44" s="60"/>
      <c r="N44" s="59"/>
      <c r="O44" s="25"/>
      <c r="P44" s="101"/>
      <c r="Q44" s="59"/>
      <c r="R44" s="25"/>
      <c r="S44" s="60"/>
      <c r="T44" s="59"/>
      <c r="U44" s="25"/>
      <c r="V44" s="60"/>
      <c r="X44" s="9"/>
      <c r="Y44" s="23"/>
    </row>
    <row r="45" spans="1:25" ht="18" customHeight="1" x14ac:dyDescent="0.35">
      <c r="A45" s="1"/>
      <c r="B45" s="9"/>
      <c r="C45" s="9"/>
      <c r="D45" s="9"/>
      <c r="F45" s="297"/>
      <c r="G45" s="298"/>
      <c r="H45" s="298"/>
      <c r="I45" s="298"/>
      <c r="K45" s="59"/>
      <c r="L45" s="25"/>
      <c r="M45" s="60"/>
      <c r="N45" s="59"/>
      <c r="O45" s="25"/>
      <c r="P45" s="101"/>
      <c r="Q45" s="59"/>
      <c r="R45" s="25"/>
      <c r="S45" s="60"/>
      <c r="T45" s="59"/>
      <c r="U45" s="25"/>
      <c r="V45" s="60"/>
      <c r="X45" s="9"/>
      <c r="Y45" s="23"/>
    </row>
    <row r="46" spans="1:25" ht="18" customHeight="1" x14ac:dyDescent="0.35">
      <c r="A46" s="1"/>
      <c r="B46" s="9"/>
      <c r="C46" s="9"/>
      <c r="D46" s="9"/>
      <c r="F46" s="297"/>
      <c r="G46" s="298"/>
      <c r="H46" s="298"/>
      <c r="I46" s="298"/>
      <c r="K46" s="59"/>
      <c r="L46" s="25"/>
      <c r="M46" s="60"/>
      <c r="N46" s="59"/>
      <c r="O46" s="25"/>
      <c r="P46" s="101"/>
      <c r="Q46" s="59"/>
      <c r="R46" s="25"/>
      <c r="S46" s="60"/>
      <c r="T46" s="59"/>
      <c r="U46" s="25"/>
      <c r="V46" s="60"/>
      <c r="X46" s="9"/>
      <c r="Y46" s="23"/>
    </row>
    <row r="47" spans="1:25" ht="18" customHeight="1" x14ac:dyDescent="0.35">
      <c r="A47" s="1"/>
      <c r="B47" s="9"/>
      <c r="C47" s="9"/>
      <c r="D47" s="9"/>
      <c r="F47" s="297"/>
      <c r="G47" s="298"/>
      <c r="H47" s="298"/>
      <c r="I47" s="298"/>
      <c r="K47" s="59"/>
      <c r="L47" s="25"/>
      <c r="M47" s="60"/>
      <c r="N47" s="59"/>
      <c r="O47" s="25"/>
      <c r="P47" s="101"/>
      <c r="Q47" s="59"/>
      <c r="R47" s="25"/>
      <c r="S47" s="60"/>
      <c r="T47" s="59"/>
      <c r="U47" s="25"/>
      <c r="V47" s="60"/>
      <c r="X47" s="9"/>
      <c r="Y47" s="23"/>
    </row>
    <row r="48" spans="1:25" ht="18" customHeight="1" x14ac:dyDescent="0.35">
      <c r="A48" s="1"/>
      <c r="B48" s="9"/>
      <c r="C48" s="9"/>
      <c r="D48" s="9"/>
      <c r="F48" s="297"/>
      <c r="G48" s="298"/>
      <c r="H48" s="298"/>
      <c r="I48" s="298"/>
      <c r="K48" s="59"/>
      <c r="L48" s="25"/>
      <c r="M48" s="60"/>
      <c r="N48" s="59"/>
      <c r="O48" s="25"/>
      <c r="P48" s="101"/>
      <c r="Q48" s="59"/>
      <c r="R48" s="25"/>
      <c r="S48" s="60"/>
      <c r="T48" s="59"/>
      <c r="U48" s="25"/>
      <c r="V48" s="60"/>
      <c r="X48" s="9"/>
      <c r="Y48" s="23"/>
    </row>
    <row r="49" spans="1:25" ht="18" customHeight="1" x14ac:dyDescent="0.35">
      <c r="A49" s="1"/>
      <c r="B49" s="9"/>
      <c r="C49" s="9"/>
      <c r="D49" s="9"/>
      <c r="F49" s="297"/>
      <c r="G49" s="298"/>
      <c r="H49" s="298"/>
      <c r="I49" s="298"/>
      <c r="K49" s="59"/>
      <c r="L49" s="25"/>
      <c r="M49" s="60"/>
      <c r="N49" s="59"/>
      <c r="O49" s="25"/>
      <c r="P49" s="60"/>
      <c r="Q49" s="59"/>
      <c r="R49" s="25"/>
      <c r="S49" s="60"/>
      <c r="T49" s="59"/>
      <c r="U49" s="25"/>
      <c r="V49" s="60"/>
      <c r="X49" s="9"/>
      <c r="Y49" s="23"/>
    </row>
    <row r="50" spans="1:25" ht="14.5" x14ac:dyDescent="0.35">
      <c r="S50" s="1"/>
      <c r="V50" s="1"/>
    </row>
    <row r="51" spans="1:25" ht="15" customHeight="1" x14ac:dyDescent="0.35"/>
  </sheetData>
  <mergeCells count="63">
    <mergeCell ref="F24:F49"/>
    <mergeCell ref="G24:I25"/>
    <mergeCell ref="M24:M26"/>
    <mergeCell ref="P24:P26"/>
    <mergeCell ref="S24:S26"/>
    <mergeCell ref="V24:V26"/>
    <mergeCell ref="G26:I26"/>
    <mergeCell ref="G27:I49"/>
    <mergeCell ref="Q20:S20"/>
    <mergeCell ref="T20:V20"/>
    <mergeCell ref="K21:M21"/>
    <mergeCell ref="N21:P21"/>
    <mergeCell ref="Q21:S21"/>
    <mergeCell ref="T21:V21"/>
    <mergeCell ref="T18:V19"/>
    <mergeCell ref="E19:I19"/>
    <mergeCell ref="D20:D21"/>
    <mergeCell ref="E20:I21"/>
    <mergeCell ref="K20:M20"/>
    <mergeCell ref="N20:P20"/>
    <mergeCell ref="D15:I15"/>
    <mergeCell ref="B18:C21"/>
    <mergeCell ref="K18:M19"/>
    <mergeCell ref="N18:P19"/>
    <mergeCell ref="Q18:S19"/>
    <mergeCell ref="Q17:S17"/>
    <mergeCell ref="T17:V17"/>
    <mergeCell ref="S12:T12"/>
    <mergeCell ref="U12:V12"/>
    <mergeCell ref="L13:M13"/>
    <mergeCell ref="P13:Q13"/>
    <mergeCell ref="T13:U13"/>
    <mergeCell ref="L14:M15"/>
    <mergeCell ref="N14:N15"/>
    <mergeCell ref="O14:O15"/>
    <mergeCell ref="P14:Q15"/>
    <mergeCell ref="Q12:R12"/>
    <mergeCell ref="R14:R15"/>
    <mergeCell ref="S14:S15"/>
    <mergeCell ref="T14:U15"/>
    <mergeCell ref="V14:V15"/>
    <mergeCell ref="K12:L12"/>
    <mergeCell ref="M12:N12"/>
    <mergeCell ref="O12:P12"/>
    <mergeCell ref="K17:M17"/>
    <mergeCell ref="N17:P17"/>
    <mergeCell ref="K14:K15"/>
    <mergeCell ref="B7:C7"/>
    <mergeCell ref="M7:O8"/>
    <mergeCell ref="Q7:S8"/>
    <mergeCell ref="G12:G13"/>
    <mergeCell ref="D2:I2"/>
    <mergeCell ref="D3:I4"/>
    <mergeCell ref="K3:S4"/>
    <mergeCell ref="D5:I5"/>
    <mergeCell ref="K5:R5"/>
    <mergeCell ref="B10:C10"/>
    <mergeCell ref="B12:C15"/>
    <mergeCell ref="D12:D14"/>
    <mergeCell ref="E12:E14"/>
    <mergeCell ref="F12:F13"/>
    <mergeCell ref="H12:H13"/>
    <mergeCell ref="I12:I13"/>
  </mergeCells>
  <conditionalFormatting sqref="D15:I15">
    <cfRule type="containsText" dxfId="927" priority="2" operator="containsText" text="Finalizado">
      <formula>NOT(ISERROR(SEARCH("Finalizado",D15)))</formula>
    </cfRule>
    <cfRule type="containsText" dxfId="926" priority="3" operator="containsText" text="Não Planificado">
      <formula>NOT(ISERROR(SEARCH("Não Planificado",D15)))</formula>
    </cfRule>
    <cfRule type="containsText" dxfId="925" priority="4" operator="containsText" text="No Prazo">
      <formula>NOT(ISERROR(SEARCH("No Prazo",D15)))</formula>
    </cfRule>
    <cfRule type="containsText" dxfId="924" priority="5" operator="containsText" text="Atrasado">
      <formula>NOT(ISERROR(SEARCH("Atrasado",D15)))</formula>
    </cfRule>
  </conditionalFormatting>
  <conditionalFormatting sqref="F7:F8">
    <cfRule type="iconSet" priority="9">
      <iconSet showValue="0">
        <cfvo type="percent" val="0"/>
        <cfvo type="num" val="2"/>
        <cfvo type="num" val="3"/>
      </iconSet>
    </cfRule>
  </conditionalFormatting>
  <conditionalFormatting sqref="F12 F14">
    <cfRule type="iconSet" priority="7">
      <iconSet showValue="0">
        <cfvo type="percent" val="0"/>
        <cfvo type="num" val="2"/>
        <cfvo type="num" val="3"/>
      </iconSet>
    </cfRule>
  </conditionalFormatting>
  <conditionalFormatting sqref="G7:I8">
    <cfRule type="iconSet" priority="8">
      <iconSet showValue="0">
        <cfvo type="percent" val="0"/>
        <cfvo type="num" val="2"/>
        <cfvo type="num" val="3"/>
      </iconSet>
    </cfRule>
  </conditionalFormatting>
  <conditionalFormatting sqref="G12:I12 G14:I14">
    <cfRule type="iconSet" priority="6">
      <iconSet showValue="0">
        <cfvo type="percent" val="0"/>
        <cfvo type="num" val="2"/>
        <cfvo type="num" val="3"/>
      </iconSet>
    </cfRule>
  </conditionalFormatting>
  <conditionalFormatting sqref="K24:L24 N24:O24 Q24:R24 T24:U24">
    <cfRule type="iconSet" priority="15">
      <iconSet showValue="0">
        <cfvo type="percent" val="0"/>
        <cfvo type="num" val="2"/>
        <cfvo type="num" val="3"/>
      </iconSet>
    </cfRule>
  </conditionalFormatting>
  <conditionalFormatting sqref="K25:L25">
    <cfRule type="containsText" dxfId="923" priority="29" operator="containsText" text="PENDIENTE">
      <formula>NOT(ISERROR(SEARCH("PENDIENTE",K25)))</formula>
    </cfRule>
    <cfRule type="containsText" dxfId="922" priority="30" operator="containsText" text="NO VALIDADO">
      <formula>NOT(ISERROR(SEARCH("NO VALIDADO",K25)))</formula>
    </cfRule>
    <cfRule type="containsText" dxfId="921" priority="31" operator="containsText" text="VALIDADO">
      <formula>NOT(ISERROR(SEARCH("VALIDADO",K25)))</formula>
    </cfRule>
  </conditionalFormatting>
  <conditionalFormatting sqref="N25:O25">
    <cfRule type="containsText" dxfId="920" priority="22" operator="containsText" text="PENDIENTE">
      <formula>NOT(ISERROR(SEARCH("PENDIENTE",N25)))</formula>
    </cfRule>
    <cfRule type="containsText" dxfId="919" priority="23" operator="containsText" text="NO VALIDADO">
      <formula>NOT(ISERROR(SEARCH("NO VALIDADO",N25)))</formula>
    </cfRule>
    <cfRule type="containsText" dxfId="918" priority="24" operator="containsText" text="VALIDADO">
      <formula>NOT(ISERROR(SEARCH("VALIDADO",N25)))</formula>
    </cfRule>
  </conditionalFormatting>
  <conditionalFormatting sqref="Q25:R25">
    <cfRule type="containsText" dxfId="917" priority="19" operator="containsText" text="PENDIENTE">
      <formula>NOT(ISERROR(SEARCH("PENDIENTE",Q25)))</formula>
    </cfRule>
    <cfRule type="containsText" dxfId="916" priority="20" operator="containsText" text="NO VALIDADO">
      <formula>NOT(ISERROR(SEARCH("NO VALIDADO",Q25)))</formula>
    </cfRule>
    <cfRule type="containsText" dxfId="915" priority="21" operator="containsText" text="VALIDADO">
      <formula>NOT(ISERROR(SEARCH("VALIDADO",Q25)))</formula>
    </cfRule>
  </conditionalFormatting>
  <conditionalFormatting sqref="T25:U25">
    <cfRule type="containsText" dxfId="914" priority="16" operator="containsText" text="PENDIENTE">
      <formula>NOT(ISERROR(SEARCH("PENDIENTE",T25)))</formula>
    </cfRule>
    <cfRule type="containsText" dxfId="913" priority="17" operator="containsText" text="NO VALIDADO">
      <formula>NOT(ISERROR(SEARCH("NO VALIDADO",T25)))</formula>
    </cfRule>
    <cfRule type="containsText" dxfId="912" priority="18" operator="containsText" text="VALIDADO">
      <formula>NOT(ISERROR(SEARCH("VALIDADO",T25)))</formula>
    </cfRule>
  </conditionalFormatting>
  <dataValidations disablePrompts="1" count="6">
    <dataValidation type="list" allowBlank="1" showInputMessage="1" showErrorMessage="1" sqref="AB14:AB15" xr:uid="{9ACFA2A5-0E5F-42DE-8B96-C4BA8F727F42}">
      <formula1>"No Cumple, Parcial, Cumple, Más que Cumple, Mejor Práctica"</formula1>
    </dataValidation>
    <dataValidation type="list" allowBlank="1" showInputMessage="1" showErrorMessage="1" sqref="K14:K15 O14:O15 S14:S15" xr:uid="{98EFA50B-CA40-4C8A-B3C3-6459401B0C4F}">
      <formula1>"No Iniciado, En Progreso,Finalizado"</formula1>
    </dataValidation>
    <dataValidation type="list" allowBlank="1" showInputMessage="1" showErrorMessage="1" sqref="Q10 S10" xr:uid="{55C5DED6-882D-49A4-BEAB-87A88D1AA0B8}">
      <formula1>" Junho,Julho,Agosto,Setembro,Outubro"</formula1>
    </dataValidation>
    <dataValidation type="list" allowBlank="1" showInputMessage="1" showErrorMessage="1" sqref="M12:N12 Q12:R12 U12:V12" xr:uid="{A6DCF9A5-9344-4BE2-95E1-ADBC8FD46A73}">
      <formula1>"Maio,Junho,Julho,Agosto,Setembro,Outubro"</formula1>
    </dataValidation>
    <dataValidation type="list" allowBlank="1" showInputMessage="1" showErrorMessage="1" sqref="O10" xr:uid="{722A63A4-A76C-47D7-AA2E-C5737C972819}">
      <formula1>"Alta,Baixa,Não Planificado"</formula1>
    </dataValidation>
    <dataValidation type="list" allowBlank="1" showInputMessage="1" showErrorMessage="1" sqref="D10 R14:R15 N14:N15 V14:V15" xr:uid="{85631C2C-C5D3-42A0-B478-462304C423C2}">
      <formula1>"Não Cumpre, Parcial, Cumpre, Mais que Cumpre, Melhor Prática"</formula1>
    </dataValidation>
  </dataValidations>
  <pageMargins left="0.511811024" right="0.511811024" top="0.78740157499999996" bottom="0.78740157499999996" header="0.31496062000000002" footer="0.31496062000000002"/>
  <pageSetup paperSize="9" orientation="portrait" r:id="rId1"/>
  <drawing r:id="rId2"/>
  <extLst>
    <ext xmlns:x14="http://schemas.microsoft.com/office/spreadsheetml/2009/9/main" uri="{78C0D931-6437-407d-A8EE-F0AAD7539E65}">
      <x14:conditionalFormattings>
        <x14:conditionalFormatting xmlns:xm="http://schemas.microsoft.com/office/excel/2006/main">
          <x14:cfRule type="iconSet" priority="1" id="{36E54DC1-0ED6-4A3E-A3CC-20D0CA9C754E}">
            <x14:iconSet iconSet="3Stars" showValue="0">
              <x14:cfvo type="percent">
                <xm:f>0</xm:f>
              </x14:cfvo>
              <x14:cfvo type="num">
                <xm:f>2</xm:f>
              </x14:cfvo>
              <x14:cfvo type="num">
                <xm:f>3</xm:f>
              </x14:cfvo>
            </x14:iconSet>
          </x14:cfRule>
          <xm:sqref>M10</xm:sqref>
        </x14:conditionalFormatting>
      </x14:conditionalFormattings>
    </ext>
  </extLst>
</worksheet>
</file>

<file path=xl/worksheets/sheet2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053C765-8970-4F67-90F0-787220A1734C}">
  <dimension ref="A1:AB51"/>
  <sheetViews>
    <sheetView showGridLines="0" zoomScale="40" zoomScaleNormal="40" workbookViewId="0">
      <pane xSplit="3" ySplit="4" topLeftCell="D21" activePane="bottomRight" state="frozen"/>
      <selection activeCell="O2" sqref="O2"/>
      <selection pane="topRight" activeCell="O2" sqref="O2"/>
      <selection pane="bottomLeft" activeCell="O2" sqref="O2"/>
      <selection pane="bottomRight" activeCell="O2" sqref="O2"/>
    </sheetView>
  </sheetViews>
  <sheetFormatPr defaultColWidth="0" defaultRowHeight="15" customHeight="1" zeroHeight="1" outlineLevelRow="2" outlineLevelCol="1" x14ac:dyDescent="0.35"/>
  <cols>
    <col min="1" max="1" width="1.26953125" customWidth="1"/>
    <col min="2" max="2" width="4.7265625" customWidth="1"/>
    <col min="3" max="3" width="20.1796875" customWidth="1"/>
    <col min="4" max="4" width="17.453125" customWidth="1" outlineLevel="1"/>
    <col min="5" max="5" width="10" customWidth="1" outlineLevel="1"/>
    <col min="6" max="8" width="6.1796875" customWidth="1" outlineLevel="1"/>
    <col min="9" max="9" width="6.26953125" customWidth="1" outlineLevel="1"/>
    <col min="10" max="10" width="2.1796875" customWidth="1"/>
    <col min="11" max="23" width="23" customWidth="1"/>
    <col min="24" max="24" width="17" hidden="1" customWidth="1"/>
    <col min="25" max="25" width="16.453125" hidden="1" customWidth="1"/>
    <col min="26" max="26" width="10.54296875" hidden="1" customWidth="1"/>
    <col min="27" max="27" width="16.81640625" hidden="1" customWidth="1"/>
    <col min="28" max="28" width="14.54296875" hidden="1" customWidth="1"/>
  </cols>
  <sheetData>
    <row r="1" spans="1:28" ht="11.25" customHeight="1" x14ac:dyDescent="0.35">
      <c r="A1" s="13"/>
      <c r="B1" s="13"/>
      <c r="C1" s="13"/>
      <c r="D1" s="13"/>
      <c r="E1" s="13"/>
      <c r="F1" s="13"/>
      <c r="G1" s="13"/>
      <c r="H1" s="13"/>
      <c r="I1" s="13"/>
      <c r="J1" s="13"/>
      <c r="K1" s="13"/>
      <c r="L1" s="13"/>
      <c r="M1" s="13"/>
      <c r="N1" s="13"/>
      <c r="O1" s="13"/>
      <c r="P1" s="13"/>
      <c r="Q1" s="13"/>
      <c r="R1" s="13"/>
      <c r="S1" s="13"/>
      <c r="T1" s="13"/>
      <c r="U1" s="13"/>
      <c r="V1" s="13"/>
      <c r="W1" s="13"/>
      <c r="X1" s="13"/>
      <c r="Y1" s="19"/>
      <c r="Z1" s="19"/>
      <c r="AA1" s="19"/>
    </row>
    <row r="2" spans="1:28" ht="43.5" customHeight="1" x14ac:dyDescent="0.5">
      <c r="A2" s="1"/>
      <c r="C2" s="11"/>
      <c r="D2" s="279" t="s">
        <v>0</v>
      </c>
      <c r="E2" s="279"/>
      <c r="F2" s="279"/>
      <c r="G2" s="279"/>
      <c r="H2" s="279"/>
      <c r="I2" s="279"/>
      <c r="J2" s="62"/>
      <c r="K2" s="62"/>
      <c r="L2" s="62"/>
      <c r="M2" s="62"/>
      <c r="N2" s="62"/>
      <c r="O2" s="62"/>
      <c r="P2" s="62"/>
      <c r="Q2" s="62"/>
      <c r="R2" s="62"/>
      <c r="S2" s="62"/>
      <c r="T2" s="62"/>
      <c r="U2" s="62"/>
      <c r="V2" s="62"/>
      <c r="W2" s="11"/>
      <c r="X2" s="11"/>
      <c r="Y2" s="20"/>
      <c r="Z2" s="20"/>
      <c r="AA2" s="20"/>
    </row>
    <row r="3" spans="1:28" ht="19.5" customHeight="1" x14ac:dyDescent="0.35">
      <c r="A3" s="1"/>
      <c r="C3" s="10"/>
      <c r="D3" s="280" t="s">
        <v>1</v>
      </c>
      <c r="E3" s="280"/>
      <c r="F3" s="280"/>
      <c r="G3" s="280"/>
      <c r="H3" s="280"/>
      <c r="I3" s="280"/>
      <c r="J3" s="63"/>
      <c r="K3" s="306" t="s">
        <v>394</v>
      </c>
      <c r="L3" s="306"/>
      <c r="M3" s="306"/>
      <c r="N3" s="306"/>
      <c r="O3" s="306"/>
      <c r="P3" s="306"/>
      <c r="Q3" s="306"/>
      <c r="R3" s="306"/>
      <c r="S3" s="306"/>
      <c r="T3" s="63"/>
      <c r="U3" s="63"/>
      <c r="V3" s="63"/>
      <c r="W3" s="10"/>
      <c r="X3" s="10"/>
      <c r="Y3" s="12"/>
      <c r="Z3" s="12"/>
      <c r="AA3" s="12"/>
    </row>
    <row r="4" spans="1:28" ht="35.25" customHeight="1" x14ac:dyDescent="0.35">
      <c r="A4" s="1"/>
      <c r="B4" s="1"/>
      <c r="C4" s="10"/>
      <c r="D4" s="281"/>
      <c r="E4" s="281"/>
      <c r="F4" s="281"/>
      <c r="G4" s="281"/>
      <c r="H4" s="281"/>
      <c r="I4" s="281"/>
      <c r="J4" s="61"/>
      <c r="K4" s="307"/>
      <c r="L4" s="307"/>
      <c r="M4" s="307"/>
      <c r="N4" s="307"/>
      <c r="O4" s="307"/>
      <c r="P4" s="307"/>
      <c r="Q4" s="307"/>
      <c r="R4" s="307"/>
      <c r="S4" s="307"/>
      <c r="T4" s="61"/>
      <c r="U4" s="61"/>
      <c r="V4" s="61"/>
      <c r="W4" s="61"/>
      <c r="X4" s="14"/>
      <c r="Y4" s="21"/>
      <c r="Z4" s="22"/>
      <c r="AA4" s="22"/>
    </row>
    <row r="5" spans="1:28" ht="32.5" x14ac:dyDescent="0.6">
      <c r="A5" s="1"/>
      <c r="B5" s="15"/>
      <c r="C5" s="13"/>
      <c r="D5" s="284" t="s">
        <v>294</v>
      </c>
      <c r="E5" s="284"/>
      <c r="F5" s="284"/>
      <c r="G5" s="284"/>
      <c r="H5" s="284"/>
      <c r="I5" s="284"/>
      <c r="J5" s="26"/>
      <c r="K5" s="284" t="s">
        <v>295</v>
      </c>
      <c r="L5" s="284"/>
      <c r="M5" s="284"/>
      <c r="N5" s="284"/>
      <c r="O5" s="284"/>
      <c r="P5" s="284"/>
      <c r="Q5" s="284"/>
      <c r="R5" s="284"/>
      <c r="S5" s="27"/>
      <c r="T5" s="25"/>
      <c r="U5" s="25"/>
      <c r="V5" s="25"/>
      <c r="W5" s="9"/>
      <c r="X5" s="9"/>
      <c r="Y5" s="23"/>
    </row>
    <row r="6" spans="1:28" ht="33" customHeight="1" x14ac:dyDescent="0.8">
      <c r="A6" s="1"/>
      <c r="B6" s="15"/>
      <c r="C6" s="15"/>
      <c r="D6" s="28" t="s">
        <v>296</v>
      </c>
      <c r="E6" s="28" t="s">
        <v>16</v>
      </c>
      <c r="F6" s="28" t="s">
        <v>19</v>
      </c>
      <c r="G6" s="28" t="s">
        <v>20</v>
      </c>
      <c r="H6" s="28" t="s">
        <v>21</v>
      </c>
      <c r="I6" s="28" t="s">
        <v>22</v>
      </c>
      <c r="J6" s="29"/>
      <c r="K6" s="44" t="s">
        <v>221</v>
      </c>
      <c r="L6" s="66"/>
      <c r="M6" s="30"/>
      <c r="N6" s="30"/>
      <c r="O6" s="30"/>
      <c r="P6" s="30"/>
      <c r="Q6" s="30"/>
      <c r="R6" s="31"/>
      <c r="S6" s="31"/>
      <c r="T6" s="25"/>
      <c r="U6" s="25"/>
      <c r="V6" s="25"/>
      <c r="W6" s="9"/>
      <c r="X6" s="9"/>
      <c r="Y6" s="23"/>
    </row>
    <row r="7" spans="1:28" ht="78" customHeight="1" outlineLevel="1" x14ac:dyDescent="0.35">
      <c r="A7" s="1"/>
      <c r="B7" s="267" t="s">
        <v>222</v>
      </c>
      <c r="C7" s="267"/>
      <c r="D7" s="67" t="str">
        <f>IF(F7="","",IF(AND(I7=3,H7=3,G7=3,F7=3),"Melhor Prática",
IF(AND(H7=3,G7=3,F7=3),"Mais que Cumpre",
IF(AND(G7=3,F7=3),"Cumpre",
IF(F7=3,"Parcial","Não cumpre")))))</f>
        <v>Não cumpre</v>
      </c>
      <c r="E7" s="47">
        <f>IF($D7="Não cumpre",0,IF($D7="Parcial",$E$18*0.4,IF($D7="Cumpre",$E$18*0.7,IF($D7="Mais que Cumpre",$E$18*0.85,IF($D7="Melhor Prática",$E$18,0)))))</f>
        <v>0</v>
      </c>
      <c r="F7" s="48">
        <f>IF($K$24&lt;&gt;"",IF($K$24=3,3,IF($K$24=2,2,1)),"")</f>
        <v>2</v>
      </c>
      <c r="G7" s="48">
        <f>IF($N$24&lt;&gt;"",IF($N$24=3,3,IF($N$24=2,2,1)),"")</f>
        <v>2</v>
      </c>
      <c r="H7" s="48">
        <f>IF($Q$24&lt;&gt;"",IF($Q$24=3,3,IF($Q$24=2,2,1)),"")</f>
        <v>2</v>
      </c>
      <c r="I7" s="48" t="str">
        <f>IF($T$24&lt;&gt;"",IF($T$24=3,3,IF($T$24=2,2,1)),"")</f>
        <v/>
      </c>
      <c r="J7" s="32"/>
      <c r="K7" s="49" t="s">
        <v>298</v>
      </c>
      <c r="L7" s="46" t="s">
        <v>224</v>
      </c>
      <c r="M7" s="271" t="s">
        <v>1038</v>
      </c>
      <c r="N7" s="271"/>
      <c r="O7" s="271"/>
      <c r="P7" s="46" t="s">
        <v>226</v>
      </c>
      <c r="Q7" s="271"/>
      <c r="R7" s="271"/>
      <c r="S7" s="271"/>
      <c r="U7" s="25"/>
      <c r="V7" s="25"/>
      <c r="W7" s="9"/>
      <c r="X7" s="9"/>
      <c r="Y7" s="23"/>
    </row>
    <row r="8" spans="1:28" ht="14.25" customHeight="1" outlineLevel="1" x14ac:dyDescent="0.35">
      <c r="A8" s="1"/>
      <c r="B8" s="64"/>
      <c r="C8" s="64"/>
      <c r="D8" s="67"/>
      <c r="E8" s="47"/>
      <c r="F8" s="48"/>
      <c r="G8" s="48"/>
      <c r="H8" s="48"/>
      <c r="I8" s="48"/>
      <c r="J8" s="32"/>
      <c r="K8" s="49"/>
      <c r="L8" s="46"/>
      <c r="M8" s="271"/>
      <c r="N8" s="271"/>
      <c r="O8" s="271"/>
      <c r="P8" s="46"/>
      <c r="Q8" s="271"/>
      <c r="R8" s="271"/>
      <c r="S8" s="271"/>
      <c r="U8" s="25"/>
      <c r="V8" s="25"/>
      <c r="W8" s="9"/>
      <c r="X8" s="9"/>
      <c r="Y8" s="23"/>
    </row>
    <row r="9" spans="1:28" ht="9.75" customHeight="1" x14ac:dyDescent="0.45">
      <c r="A9" s="1"/>
      <c r="B9" s="1"/>
      <c r="C9" s="1"/>
      <c r="D9" s="34"/>
      <c r="E9" s="35"/>
      <c r="F9" s="35"/>
      <c r="G9" s="35"/>
      <c r="H9" s="35"/>
      <c r="I9" s="35"/>
      <c r="J9" s="35"/>
      <c r="K9" s="35"/>
      <c r="L9" s="35"/>
      <c r="M9" s="35"/>
      <c r="N9" s="35"/>
      <c r="O9" s="35"/>
      <c r="P9" s="35"/>
      <c r="Q9" s="92" t="str">
        <f>IF(Q10="Junio",6,IF(Q10="Julio",7,IF(Q10="Agosto",8,IF(Q10="Septiembre",9,IF(Q10="Octubre",10,"")))))</f>
        <v/>
      </c>
      <c r="R9" s="35"/>
      <c r="S9" s="92" t="str">
        <f>IF(S10="Junio",6,IF(S10="Julio",7,IF(S10="Agosto",8,IF(S10="Septiembre",9,IF(S10="Octubre",10,"")))))</f>
        <v/>
      </c>
      <c r="T9" s="33"/>
      <c r="U9" s="33"/>
      <c r="V9" s="33"/>
      <c r="W9" s="1"/>
      <c r="X9" s="1"/>
    </row>
    <row r="10" spans="1:28" ht="59.25" customHeight="1" outlineLevel="1" x14ac:dyDescent="0.35">
      <c r="A10" s="1"/>
      <c r="B10" s="273" t="s">
        <v>299</v>
      </c>
      <c r="C10" s="273"/>
      <c r="D10" s="110" t="s">
        <v>228</v>
      </c>
      <c r="E10" s="51">
        <f>IF($D10="Não cumpre",0,IF($D10="Parcial",$E$18*0.4,IF($D10="Cumpre",$E$18*0.7,IF($D10="Mais que Cumpre",$E$18*0.85,IF($D10="Melhor Prática",$E$18,0)))))</f>
        <v>1.7000000000000001E-2</v>
      </c>
      <c r="F10" s="52" t="str">
        <f>IF(K20="D","D","-")</f>
        <v>D</v>
      </c>
      <c r="G10" s="52" t="str">
        <f>IF(N20="D","D","-")</f>
        <v>-</v>
      </c>
      <c r="H10" s="52" t="str">
        <f>IF(Q20="D","D","-")</f>
        <v>D</v>
      </c>
      <c r="I10" s="52" t="str">
        <f>IF(T20="D","D","-")</f>
        <v>-</v>
      </c>
      <c r="J10" s="32"/>
      <c r="K10" s="65" t="s">
        <v>300</v>
      </c>
      <c r="L10" s="50" t="s">
        <v>230</v>
      </c>
      <c r="M10" s="74">
        <v>3</v>
      </c>
      <c r="N10" s="50" t="s">
        <v>231</v>
      </c>
      <c r="O10" s="53" t="s">
        <v>232</v>
      </c>
      <c r="P10" s="50" t="s">
        <v>233</v>
      </c>
      <c r="Q10" s="91" t="s">
        <v>234</v>
      </c>
      <c r="R10" s="50" t="s">
        <v>235</v>
      </c>
      <c r="S10" s="91" t="s">
        <v>331</v>
      </c>
      <c r="T10" s="50" t="s">
        <v>237</v>
      </c>
      <c r="U10" s="53" t="s">
        <v>302</v>
      </c>
      <c r="V10" s="25"/>
      <c r="W10" s="9"/>
      <c r="X10" s="9"/>
      <c r="Y10" s="23"/>
    </row>
    <row r="11" spans="1:28" ht="20.5" x14ac:dyDescent="0.4">
      <c r="A11" s="1"/>
      <c r="B11" s="17"/>
      <c r="C11" s="17"/>
      <c r="D11" s="36"/>
      <c r="E11" s="31"/>
      <c r="F11" s="37"/>
      <c r="G11" s="37"/>
      <c r="H11" s="37"/>
      <c r="I11" s="37"/>
      <c r="J11" s="31"/>
      <c r="K11" s="25"/>
      <c r="L11" s="25"/>
      <c r="M11" s="25"/>
      <c r="N11" s="25"/>
      <c r="O11" s="25"/>
      <c r="P11" s="25"/>
      <c r="Q11" s="25"/>
      <c r="R11" s="25"/>
      <c r="S11" s="25"/>
      <c r="T11" s="25"/>
      <c r="U11" s="25"/>
      <c r="V11" s="25"/>
      <c r="W11" s="9"/>
      <c r="X11" s="9"/>
      <c r="Y11" s="23"/>
    </row>
    <row r="12" spans="1:28" ht="18" customHeight="1" outlineLevel="1" x14ac:dyDescent="0.35">
      <c r="A12" s="1"/>
      <c r="B12" s="274" t="s">
        <v>239</v>
      </c>
      <c r="C12" s="274"/>
      <c r="D12" s="276" t="str">
        <f>IF(F12="","",IF(AND(I12=3,H12=3,G12=3,F12=3),"Melhor Prática",
IF(AND(H12=3,G12=3,F12=3),"Mais que Cumpre",
IF(AND(G12=3,F12=3),"Cumpre",
IF(F12=3,"Parcial","Não cumpre")))))</f>
        <v>Mais que Cumpre</v>
      </c>
      <c r="E12" s="277">
        <f>IF($D12="Não cumpre",0,IF($D12="Parcial",$E$18*0.4,IF($D12="Cumpre",$E$18*0.7,IF($D12="Mais que Cumpre",$E$18*0.85,IF($D12="Melhor Prática",$E$18,0)))))</f>
        <v>1.7000000000000001E-2</v>
      </c>
      <c r="F12" s="272">
        <f>IF($L$24&lt;&gt;"",IF($L$24=3,3,IF($L$24=2,2,1)),"")</f>
        <v>3</v>
      </c>
      <c r="G12" s="272">
        <f>IF($O$24&lt;&gt;"",IF($O$24=3,3,IF($O$24=2,2,1)),"")</f>
        <v>3</v>
      </c>
      <c r="H12" s="272">
        <f>IF($R$24&lt;&gt;"",IF($R$24=3,3,IF($R$24=2,2,1)),"")</f>
        <v>3</v>
      </c>
      <c r="I12" s="272">
        <f>IF($U$24&lt;&gt;"",IF($U$24=3,3,IF($U$24=2,2,1)),"")</f>
        <v>1</v>
      </c>
      <c r="J12" s="32"/>
      <c r="K12" s="305" t="s">
        <v>240</v>
      </c>
      <c r="L12" s="278"/>
      <c r="M12" s="285" t="s">
        <v>331</v>
      </c>
      <c r="N12" s="286"/>
      <c r="O12" s="305" t="s">
        <v>240</v>
      </c>
      <c r="P12" s="278"/>
      <c r="Q12" s="285"/>
      <c r="R12" s="286"/>
      <c r="S12" s="278" t="s">
        <v>240</v>
      </c>
      <c r="T12" s="278"/>
      <c r="U12" s="285" t="s">
        <v>303</v>
      </c>
      <c r="V12" s="286"/>
      <c r="W12" s="9"/>
      <c r="X12" s="9"/>
      <c r="Y12" s="23"/>
      <c r="Z12" s="2"/>
      <c r="AA12" s="2"/>
      <c r="AB12" s="2"/>
    </row>
    <row r="13" spans="1:28" ht="35.25" customHeight="1" outlineLevel="1" x14ac:dyDescent="0.35">
      <c r="A13" s="1"/>
      <c r="B13" s="275"/>
      <c r="C13" s="275"/>
      <c r="D13" s="276" t="str">
        <f t="shared" ref="D13:D14" si="0">IF(F13="","",IF(AND(I13=3,H13=3,G13=3,F13=3),"MEJOR PRÁCTICA",
IF(AND(H13=3,G13=3,F13=3),"MÁS QUE CUMPLE",
IF(AND(G13=3,F13=3),"CUMPLE",
IF(F13=3,"PARCIAL","NO CUMPLE")))))</f>
        <v/>
      </c>
      <c r="E13" s="277">
        <f>IF($D13="No Cumple",0,IF($D13="Parcial",$E$18*0.4,IF($D13="Cumple",$E$18*0.7,IF($D13="Más que Cumple",$E$18*0.85,IF($D13="Mejor Práctica",$E$18,0)))))</f>
        <v>0</v>
      </c>
      <c r="F13" s="272"/>
      <c r="G13" s="272"/>
      <c r="H13" s="272"/>
      <c r="I13" s="272"/>
      <c r="J13" s="32"/>
      <c r="K13" s="168" t="s">
        <v>33</v>
      </c>
      <c r="L13" s="287" t="s">
        <v>242</v>
      </c>
      <c r="M13" s="287"/>
      <c r="N13" s="169" t="s">
        <v>243</v>
      </c>
      <c r="O13" s="168" t="s">
        <v>33</v>
      </c>
      <c r="P13" s="287" t="s">
        <v>242</v>
      </c>
      <c r="Q13" s="287"/>
      <c r="R13" s="169" t="s">
        <v>243</v>
      </c>
      <c r="S13" s="100" t="s">
        <v>33</v>
      </c>
      <c r="T13" s="287" t="s">
        <v>242</v>
      </c>
      <c r="U13" s="287"/>
      <c r="V13" s="100" t="s">
        <v>304</v>
      </c>
      <c r="W13" s="1"/>
      <c r="X13" s="1"/>
      <c r="Z13" s="3"/>
      <c r="AA13" s="4"/>
      <c r="AB13" s="5"/>
    </row>
    <row r="14" spans="1:28" ht="18.75" customHeight="1" outlineLevel="1" x14ac:dyDescent="0.35">
      <c r="A14" s="1"/>
      <c r="B14" s="275"/>
      <c r="C14" s="275"/>
      <c r="D14" s="276" t="str">
        <f t="shared" si="0"/>
        <v/>
      </c>
      <c r="E14" s="277">
        <f>IF($D14="No Cumple",0,IF($D14="Parcial",$E$18*0.4,IF($D14="Cumple",$E$18*0.7,IF($D14="Más que Cumple",$E$18*0.85,IF($D14="Mejor Práctica",$E$18,0)))))</f>
        <v>0</v>
      </c>
      <c r="F14" s="38"/>
      <c r="G14" s="38"/>
      <c r="H14" s="38"/>
      <c r="I14" s="38"/>
      <c r="J14" s="32"/>
      <c r="K14" s="270" t="s">
        <v>1030</v>
      </c>
      <c r="L14" s="292"/>
      <c r="M14" s="292"/>
      <c r="N14" s="269" t="s">
        <v>228</v>
      </c>
      <c r="O14" s="270"/>
      <c r="P14" s="292"/>
      <c r="Q14" s="292"/>
      <c r="R14" s="269"/>
      <c r="S14" s="268"/>
      <c r="T14" s="292"/>
      <c r="U14" s="292"/>
      <c r="V14" s="269"/>
      <c r="W14" s="1"/>
      <c r="X14" s="1"/>
      <c r="Z14" s="6"/>
      <c r="AA14" s="7"/>
      <c r="AB14" s="8"/>
    </row>
    <row r="15" spans="1:28" ht="21" customHeight="1" outlineLevel="1" x14ac:dyDescent="0.35">
      <c r="A15" s="1"/>
      <c r="B15" s="275"/>
      <c r="C15" s="275"/>
      <c r="D15" s="288" t="str">
        <f>IF(S10&lt;&gt;"",IF(OR(S14="finalizado",O14="finalizado",K14="finalizado"),"Finalizado",
IF(OR(AND(S10=U12,S14&lt;&gt;"finalizado"),AND(S10=Q12,O14&lt;&gt;"finalizado"),AND(S10=M12,K14&lt;&gt;"finalizado")),"Atrasado","No Prazo")),"Não Planificado")</f>
        <v>Atrasado</v>
      </c>
      <c r="E15" s="288"/>
      <c r="F15" s="288"/>
      <c r="G15" s="288"/>
      <c r="H15" s="288"/>
      <c r="I15" s="288"/>
      <c r="J15" s="26"/>
      <c r="K15" s="270"/>
      <c r="L15" s="292"/>
      <c r="M15" s="292"/>
      <c r="N15" s="269"/>
      <c r="O15" s="270"/>
      <c r="P15" s="292"/>
      <c r="Q15" s="292"/>
      <c r="R15" s="269"/>
      <c r="S15" s="268"/>
      <c r="T15" s="292"/>
      <c r="U15" s="292"/>
      <c r="V15" s="269"/>
      <c r="W15" s="1"/>
      <c r="X15" s="1"/>
      <c r="Z15" s="6"/>
      <c r="AA15" s="7"/>
      <c r="AB15" s="7"/>
    </row>
    <row r="16" spans="1:28" ht="21" customHeight="1" x14ac:dyDescent="0.4">
      <c r="A16" s="1"/>
      <c r="B16" s="17"/>
      <c r="C16" s="17"/>
      <c r="D16" s="9"/>
      <c r="E16" s="86" t="str">
        <f>IF(COUNTA(F16:I16)=0,"NBC","BC")</f>
        <v>BC</v>
      </c>
      <c r="F16" s="86" t="s">
        <v>248</v>
      </c>
      <c r="G16" s="86" t="s">
        <v>248</v>
      </c>
      <c r="H16" s="86" t="s">
        <v>248</v>
      </c>
      <c r="I16" s="9"/>
      <c r="J16" s="16"/>
      <c r="K16" s="9"/>
      <c r="L16" s="9"/>
      <c r="M16" s="9"/>
      <c r="N16" s="9"/>
      <c r="O16" s="9"/>
      <c r="P16" s="9"/>
      <c r="Q16" s="9"/>
      <c r="R16" s="9"/>
      <c r="S16" s="9"/>
      <c r="T16" s="9"/>
      <c r="U16" s="9"/>
      <c r="V16" s="9"/>
      <c r="W16" s="9"/>
      <c r="X16" s="9"/>
      <c r="Y16" s="23"/>
    </row>
    <row r="17" spans="1:25" ht="21" customHeight="1" x14ac:dyDescent="0.4">
      <c r="A17" s="1"/>
      <c r="B17" s="17"/>
      <c r="C17" s="17"/>
      <c r="D17" s="9"/>
      <c r="E17" s="9"/>
      <c r="F17" s="9"/>
      <c r="G17" s="9"/>
      <c r="H17" s="9"/>
      <c r="I17" s="9"/>
      <c r="J17" s="16"/>
      <c r="K17" s="290" t="s">
        <v>246</v>
      </c>
      <c r="L17" s="291"/>
      <c r="M17" s="296"/>
      <c r="N17" s="290" t="s">
        <v>247</v>
      </c>
      <c r="O17" s="291"/>
      <c r="P17" s="296"/>
      <c r="Q17" s="290" t="s">
        <v>228</v>
      </c>
      <c r="R17" s="291"/>
      <c r="S17" s="296"/>
      <c r="T17" s="291" t="s">
        <v>249</v>
      </c>
      <c r="U17" s="291"/>
      <c r="V17" s="296"/>
      <c r="W17" s="9"/>
      <c r="X17" s="9"/>
      <c r="Y17" s="23"/>
    </row>
    <row r="18" spans="1:25" ht="20.25" customHeight="1" outlineLevel="2" x14ac:dyDescent="0.35">
      <c r="A18" s="1"/>
      <c r="B18" s="289" t="s">
        <v>316</v>
      </c>
      <c r="C18" s="289"/>
      <c r="D18" s="42" t="s">
        <v>16</v>
      </c>
      <c r="E18" s="39">
        <v>0.02</v>
      </c>
      <c r="F18" s="127"/>
      <c r="G18" s="127"/>
      <c r="H18" s="127"/>
      <c r="I18" s="127"/>
      <c r="J18" s="9"/>
      <c r="K18" s="270" t="s">
        <v>395</v>
      </c>
      <c r="L18" s="268"/>
      <c r="M18" s="269"/>
      <c r="N18" s="270" t="s">
        <v>396</v>
      </c>
      <c r="O18" s="268"/>
      <c r="P18" s="269"/>
      <c r="Q18" s="270" t="s">
        <v>397</v>
      </c>
      <c r="R18" s="268"/>
      <c r="S18" s="269"/>
      <c r="T18" s="268" t="s">
        <v>1037</v>
      </c>
      <c r="U18" s="268"/>
      <c r="V18" s="269"/>
      <c r="W18" s="9"/>
      <c r="X18" s="9"/>
      <c r="Y18" s="23"/>
    </row>
    <row r="19" spans="1:25" ht="124.5" customHeight="1" outlineLevel="2" x14ac:dyDescent="0.35">
      <c r="A19" s="1"/>
      <c r="B19" s="289"/>
      <c r="C19" s="289"/>
      <c r="D19" s="42" t="s">
        <v>255</v>
      </c>
      <c r="E19" s="268" t="s">
        <v>336</v>
      </c>
      <c r="F19" s="268"/>
      <c r="G19" s="268"/>
      <c r="H19" s="268"/>
      <c r="I19" s="268"/>
      <c r="J19" s="25"/>
      <c r="K19" s="270"/>
      <c r="L19" s="268"/>
      <c r="M19" s="269"/>
      <c r="N19" s="270"/>
      <c r="O19" s="268"/>
      <c r="P19" s="269"/>
      <c r="Q19" s="270"/>
      <c r="R19" s="268"/>
      <c r="S19" s="269"/>
      <c r="T19" s="268"/>
      <c r="U19" s="268"/>
      <c r="V19" s="269"/>
      <c r="W19" s="9"/>
      <c r="X19" s="9"/>
      <c r="Y19" s="23"/>
    </row>
    <row r="20" spans="1:25" ht="18.75" customHeight="1" outlineLevel="2" x14ac:dyDescent="0.35">
      <c r="A20" s="1"/>
      <c r="B20" s="289"/>
      <c r="C20" s="289"/>
      <c r="D20" s="293" t="s">
        <v>37</v>
      </c>
      <c r="E20" s="294" t="s">
        <v>56</v>
      </c>
      <c r="F20" s="294"/>
      <c r="G20" s="294"/>
      <c r="H20" s="294"/>
      <c r="I20" s="294"/>
      <c r="J20" s="25"/>
      <c r="K20" s="270" t="s">
        <v>307</v>
      </c>
      <c r="L20" s="268"/>
      <c r="M20" s="269"/>
      <c r="N20" s="270"/>
      <c r="O20" s="268"/>
      <c r="P20" s="269"/>
      <c r="Q20" s="270" t="s">
        <v>307</v>
      </c>
      <c r="R20" s="268"/>
      <c r="S20" s="269"/>
      <c r="T20" s="268"/>
      <c r="U20" s="268"/>
      <c r="V20" s="269"/>
      <c r="W20" s="9"/>
      <c r="X20" s="9"/>
      <c r="Y20" s="23"/>
    </row>
    <row r="21" spans="1:25" ht="40.5" customHeight="1" outlineLevel="2" x14ac:dyDescent="0.35">
      <c r="A21" s="18">
        <v>5.0000000000000001E-3</v>
      </c>
      <c r="B21" s="289"/>
      <c r="C21" s="289"/>
      <c r="D21" s="293"/>
      <c r="E21" s="294"/>
      <c r="F21" s="294"/>
      <c r="G21" s="294"/>
      <c r="H21" s="294"/>
      <c r="I21" s="294"/>
      <c r="J21" s="25"/>
      <c r="K21" s="270" t="s">
        <v>398</v>
      </c>
      <c r="L21" s="268"/>
      <c r="M21" s="269"/>
      <c r="N21" s="270" t="s">
        <v>399</v>
      </c>
      <c r="O21" s="268"/>
      <c r="P21" s="269"/>
      <c r="Q21" s="270" t="s">
        <v>400</v>
      </c>
      <c r="R21" s="268"/>
      <c r="S21" s="269"/>
      <c r="T21" s="268" t="s">
        <v>376</v>
      </c>
      <c r="U21" s="268"/>
      <c r="V21" s="269"/>
      <c r="W21" s="9"/>
      <c r="X21" s="9"/>
      <c r="Y21" s="23"/>
    </row>
    <row r="22" spans="1:25" ht="14.5" x14ac:dyDescent="0.35">
      <c r="A22" s="1"/>
      <c r="B22" s="9"/>
      <c r="C22" s="9"/>
      <c r="D22" s="9"/>
      <c r="E22" s="9"/>
      <c r="F22" s="9"/>
      <c r="G22" s="9"/>
      <c r="H22" s="9"/>
      <c r="I22" s="9"/>
      <c r="J22" s="9"/>
      <c r="K22" s="68"/>
      <c r="L22" s="9"/>
      <c r="M22" s="69"/>
      <c r="N22" s="68"/>
      <c r="O22" s="9"/>
      <c r="P22" s="69"/>
      <c r="Q22" s="68"/>
      <c r="R22" s="9"/>
      <c r="S22" s="69"/>
      <c r="T22" s="9"/>
      <c r="U22" s="9"/>
      <c r="V22" s="69"/>
      <c r="W22" s="9"/>
      <c r="X22" s="9"/>
      <c r="Y22" s="23"/>
    </row>
    <row r="23" spans="1:25" ht="41" x14ac:dyDescent="0.35">
      <c r="A23" s="1"/>
      <c r="B23" s="9"/>
      <c r="C23" s="9"/>
      <c r="D23" s="9"/>
      <c r="G23" s="9"/>
      <c r="H23" s="9"/>
      <c r="K23" s="54" t="s">
        <v>9</v>
      </c>
      <c r="L23" s="24" t="s">
        <v>261</v>
      </c>
      <c r="M23" s="55" t="s">
        <v>262</v>
      </c>
      <c r="N23" s="54" t="s">
        <v>9</v>
      </c>
      <c r="O23" s="24" t="s">
        <v>261</v>
      </c>
      <c r="P23" s="55" t="s">
        <v>262</v>
      </c>
      <c r="Q23" s="54" t="s">
        <v>9</v>
      </c>
      <c r="R23" s="24" t="s">
        <v>261</v>
      </c>
      <c r="S23" s="55" t="s">
        <v>262</v>
      </c>
      <c r="T23" s="64" t="s">
        <v>9</v>
      </c>
      <c r="U23" s="24" t="s">
        <v>261</v>
      </c>
      <c r="V23" s="55" t="s">
        <v>262</v>
      </c>
      <c r="X23" s="9"/>
      <c r="Y23" s="23"/>
    </row>
    <row r="24" spans="1:25" ht="36.75" customHeight="1" x14ac:dyDescent="0.35">
      <c r="A24" s="1"/>
      <c r="B24" s="9"/>
      <c r="C24" s="9"/>
      <c r="D24" s="9"/>
      <c r="F24" s="297" t="s">
        <v>308</v>
      </c>
      <c r="G24" s="298" t="s">
        <v>33</v>
      </c>
      <c r="H24" s="298"/>
      <c r="I24" s="298"/>
      <c r="K24" s="56">
        <v>2</v>
      </c>
      <c r="L24" s="40">
        <v>3</v>
      </c>
      <c r="M24" s="295"/>
      <c r="N24" s="56">
        <v>2</v>
      </c>
      <c r="O24" s="40">
        <v>3</v>
      </c>
      <c r="P24" s="295"/>
      <c r="Q24" s="56">
        <v>2</v>
      </c>
      <c r="R24" s="40">
        <v>3</v>
      </c>
      <c r="S24" s="295"/>
      <c r="T24" s="40"/>
      <c r="U24" s="40">
        <v>1</v>
      </c>
      <c r="V24" s="295"/>
      <c r="X24" s="9"/>
      <c r="Y24" s="23"/>
    </row>
    <row r="25" spans="1:25" ht="19.5" customHeight="1" x14ac:dyDescent="0.35">
      <c r="A25" s="1"/>
      <c r="B25" s="9"/>
      <c r="C25" s="9"/>
      <c r="D25" s="9"/>
      <c r="F25" s="297"/>
      <c r="G25" s="298"/>
      <c r="H25" s="298"/>
      <c r="I25" s="298"/>
      <c r="K25" s="57"/>
      <c r="L25" s="43"/>
      <c r="M25" s="295"/>
      <c r="N25" s="57"/>
      <c r="O25" s="43"/>
      <c r="P25" s="295"/>
      <c r="Q25" s="57"/>
      <c r="R25" s="43"/>
      <c r="S25" s="295"/>
      <c r="T25" s="43"/>
      <c r="U25" s="43"/>
      <c r="V25" s="295"/>
      <c r="X25" s="9"/>
      <c r="Y25" s="23"/>
    </row>
    <row r="26" spans="1:25" ht="208.5" customHeight="1" x14ac:dyDescent="0.35">
      <c r="A26" s="1"/>
      <c r="B26" s="9"/>
      <c r="C26" s="9"/>
      <c r="D26" s="9"/>
      <c r="F26" s="297"/>
      <c r="G26" s="298" t="s">
        <v>309</v>
      </c>
      <c r="H26" s="298"/>
      <c r="I26" s="298"/>
      <c r="K26" s="58" t="s">
        <v>401</v>
      </c>
      <c r="L26" s="45" t="s">
        <v>1070</v>
      </c>
      <c r="M26" s="295"/>
      <c r="N26" s="58" t="s">
        <v>402</v>
      </c>
      <c r="O26" s="45" t="s">
        <v>1071</v>
      </c>
      <c r="P26" s="295"/>
      <c r="Q26" s="58" t="s">
        <v>403</v>
      </c>
      <c r="R26" s="45" t="s">
        <v>1072</v>
      </c>
      <c r="S26" s="295"/>
      <c r="T26" s="45"/>
      <c r="U26" s="45" t="s">
        <v>1073</v>
      </c>
      <c r="V26" s="295"/>
      <c r="X26" s="9"/>
      <c r="Y26" s="23"/>
    </row>
    <row r="27" spans="1:25" ht="18" customHeight="1" x14ac:dyDescent="0.35">
      <c r="A27" s="1"/>
      <c r="B27" s="9"/>
      <c r="C27" s="9"/>
      <c r="D27" s="9"/>
      <c r="F27" s="297"/>
      <c r="G27" s="298" t="s">
        <v>313</v>
      </c>
      <c r="H27" s="298"/>
      <c r="I27" s="298"/>
      <c r="K27" s="59"/>
      <c r="L27" s="25"/>
      <c r="M27" s="60"/>
      <c r="N27" s="59"/>
      <c r="O27" s="25"/>
      <c r="P27" s="101"/>
      <c r="Q27" s="59"/>
      <c r="R27" s="25"/>
      <c r="S27" s="60"/>
      <c r="T27" s="59"/>
      <c r="U27" s="25"/>
      <c r="V27" s="60"/>
      <c r="X27" s="9"/>
      <c r="Y27" s="23"/>
    </row>
    <row r="28" spans="1:25" ht="18" customHeight="1" x14ac:dyDescent="0.35">
      <c r="A28" s="1"/>
      <c r="B28" s="9"/>
      <c r="C28" s="9"/>
      <c r="D28" s="9"/>
      <c r="F28" s="297"/>
      <c r="G28" s="298"/>
      <c r="H28" s="298"/>
      <c r="I28" s="298"/>
      <c r="K28" s="59"/>
      <c r="L28" s="25"/>
      <c r="M28" s="60"/>
      <c r="N28" s="59"/>
      <c r="O28" s="25"/>
      <c r="P28" s="101"/>
      <c r="Q28" s="59"/>
      <c r="R28" s="25"/>
      <c r="S28" s="60"/>
      <c r="T28" s="59"/>
      <c r="U28" s="25"/>
      <c r="V28" s="60"/>
      <c r="X28" s="9"/>
      <c r="Y28" s="23"/>
    </row>
    <row r="29" spans="1:25" ht="18" customHeight="1" x14ac:dyDescent="0.35">
      <c r="A29" s="1"/>
      <c r="B29" s="9"/>
      <c r="C29" s="9"/>
      <c r="D29" s="9"/>
      <c r="F29" s="297"/>
      <c r="G29" s="298"/>
      <c r="H29" s="298"/>
      <c r="I29" s="298"/>
      <c r="K29" s="59"/>
      <c r="L29" s="25"/>
      <c r="M29" s="60"/>
      <c r="N29" s="59"/>
      <c r="O29" s="25"/>
      <c r="P29" s="101"/>
      <c r="Q29" s="59"/>
      <c r="R29" s="25"/>
      <c r="S29" s="60"/>
      <c r="T29" s="59"/>
      <c r="U29" s="25"/>
      <c r="V29" s="60"/>
      <c r="X29" s="9"/>
      <c r="Y29" s="23"/>
    </row>
    <row r="30" spans="1:25" ht="18" customHeight="1" x14ac:dyDescent="0.35">
      <c r="A30" s="1"/>
      <c r="B30" s="9"/>
      <c r="C30" s="9"/>
      <c r="D30" s="9"/>
      <c r="F30" s="297"/>
      <c r="G30" s="298"/>
      <c r="H30" s="298"/>
      <c r="I30" s="298"/>
      <c r="K30" s="59"/>
      <c r="L30" s="25"/>
      <c r="M30" s="60"/>
      <c r="N30" s="59"/>
      <c r="O30" s="25"/>
      <c r="P30" s="101"/>
      <c r="Q30" s="59"/>
      <c r="R30" s="25"/>
      <c r="S30" s="60"/>
      <c r="T30" s="59"/>
      <c r="U30" s="25"/>
      <c r="V30" s="60"/>
      <c r="X30" s="9"/>
      <c r="Y30" s="23"/>
    </row>
    <row r="31" spans="1:25" ht="18" customHeight="1" x14ac:dyDescent="0.35">
      <c r="A31" s="1"/>
      <c r="B31" s="9"/>
      <c r="C31" s="9"/>
      <c r="D31" s="9"/>
      <c r="F31" s="297"/>
      <c r="G31" s="298"/>
      <c r="H31" s="298"/>
      <c r="I31" s="298"/>
      <c r="K31" s="59"/>
      <c r="L31" s="25"/>
      <c r="M31" s="60"/>
      <c r="N31" s="59"/>
      <c r="O31" s="25"/>
      <c r="P31" s="101"/>
      <c r="Q31" s="59"/>
      <c r="R31" s="25"/>
      <c r="S31" s="60"/>
      <c r="T31" s="59"/>
      <c r="U31" s="25"/>
      <c r="V31" s="60"/>
      <c r="X31" s="9"/>
      <c r="Y31" s="23"/>
    </row>
    <row r="32" spans="1:25" ht="18" customHeight="1" x14ac:dyDescent="0.35">
      <c r="A32" s="1"/>
      <c r="B32" s="9"/>
      <c r="C32" s="9"/>
      <c r="D32" s="9"/>
      <c r="F32" s="297"/>
      <c r="G32" s="298"/>
      <c r="H32" s="298"/>
      <c r="I32" s="298"/>
      <c r="K32" s="59"/>
      <c r="L32" s="25"/>
      <c r="M32" s="60"/>
      <c r="N32" s="59"/>
      <c r="O32" s="25"/>
      <c r="P32" s="101"/>
      <c r="Q32" s="59"/>
      <c r="R32" s="25"/>
      <c r="S32" s="60"/>
      <c r="T32" s="59"/>
      <c r="U32" s="25"/>
      <c r="V32" s="60"/>
      <c r="X32" s="9"/>
      <c r="Y32" s="23"/>
    </row>
    <row r="33" spans="1:25" ht="18" customHeight="1" x14ac:dyDescent="0.35">
      <c r="A33" s="1"/>
      <c r="B33" s="9"/>
      <c r="C33" s="9"/>
      <c r="D33" s="9"/>
      <c r="F33" s="297"/>
      <c r="G33" s="298"/>
      <c r="H33" s="298"/>
      <c r="I33" s="298"/>
      <c r="K33" s="59"/>
      <c r="L33" s="25"/>
      <c r="M33" s="60"/>
      <c r="N33" s="59"/>
      <c r="O33" s="25"/>
      <c r="P33" s="101"/>
      <c r="Q33" s="59"/>
      <c r="R33" s="25"/>
      <c r="S33" s="60"/>
      <c r="T33" s="59"/>
      <c r="U33" s="25"/>
      <c r="V33" s="60"/>
      <c r="X33" s="9"/>
      <c r="Y33" s="23"/>
    </row>
    <row r="34" spans="1:25" ht="18" customHeight="1" x14ac:dyDescent="0.35">
      <c r="A34" s="1"/>
      <c r="B34" s="9"/>
      <c r="C34" s="9"/>
      <c r="D34" s="9"/>
      <c r="F34" s="297"/>
      <c r="G34" s="298"/>
      <c r="H34" s="298"/>
      <c r="I34" s="298"/>
      <c r="K34" s="59"/>
      <c r="L34" s="25"/>
      <c r="M34" s="60"/>
      <c r="N34" s="59"/>
      <c r="O34" s="25"/>
      <c r="P34" s="101"/>
      <c r="Q34" s="59"/>
      <c r="R34" s="25"/>
      <c r="S34" s="60"/>
      <c r="T34" s="59"/>
      <c r="U34" s="25"/>
      <c r="V34" s="60"/>
      <c r="X34" s="9"/>
      <c r="Y34" s="23"/>
    </row>
    <row r="35" spans="1:25" ht="18" customHeight="1" x14ac:dyDescent="0.35">
      <c r="A35" s="1"/>
      <c r="B35" s="9"/>
      <c r="C35" s="9"/>
      <c r="D35" s="9"/>
      <c r="F35" s="297"/>
      <c r="G35" s="298"/>
      <c r="H35" s="298"/>
      <c r="I35" s="298"/>
      <c r="K35" s="59"/>
      <c r="L35" s="25"/>
      <c r="M35" s="60"/>
      <c r="N35" s="59"/>
      <c r="O35" s="25"/>
      <c r="P35" s="101"/>
      <c r="Q35" s="59"/>
      <c r="R35" s="25"/>
      <c r="S35" s="60"/>
      <c r="T35" s="59"/>
      <c r="U35" s="25"/>
      <c r="V35" s="60"/>
      <c r="X35" s="9"/>
      <c r="Y35" s="23"/>
    </row>
    <row r="36" spans="1:25" ht="18" customHeight="1" x14ac:dyDescent="0.35">
      <c r="A36" s="1"/>
      <c r="B36" s="9"/>
      <c r="C36" s="9"/>
      <c r="D36" s="9"/>
      <c r="F36" s="297"/>
      <c r="G36" s="298"/>
      <c r="H36" s="298"/>
      <c r="I36" s="298"/>
      <c r="K36" s="59"/>
      <c r="L36" s="25"/>
      <c r="M36" s="60"/>
      <c r="N36" s="59"/>
      <c r="O36" s="25"/>
      <c r="P36" s="101"/>
      <c r="Q36" s="59"/>
      <c r="R36" s="25"/>
      <c r="S36" s="60"/>
      <c r="T36" s="59"/>
      <c r="U36" s="25"/>
      <c r="V36" s="60"/>
      <c r="X36" s="9"/>
      <c r="Y36" s="23"/>
    </row>
    <row r="37" spans="1:25" ht="18" customHeight="1" x14ac:dyDescent="0.35">
      <c r="A37" s="1"/>
      <c r="B37" s="9"/>
      <c r="C37" s="9"/>
      <c r="D37" s="9"/>
      <c r="F37" s="297"/>
      <c r="G37" s="298"/>
      <c r="H37" s="298"/>
      <c r="I37" s="298"/>
      <c r="K37" s="59"/>
      <c r="L37" s="25"/>
      <c r="M37" s="60"/>
      <c r="N37" s="59"/>
      <c r="O37" s="25"/>
      <c r="P37" s="101"/>
      <c r="Q37" s="59"/>
      <c r="R37" s="25"/>
      <c r="S37" s="60"/>
      <c r="T37" s="59"/>
      <c r="U37" s="25"/>
      <c r="V37" s="60"/>
      <c r="X37" s="9"/>
      <c r="Y37" s="23"/>
    </row>
    <row r="38" spans="1:25" ht="18" customHeight="1" x14ac:dyDescent="0.35">
      <c r="A38" s="1"/>
      <c r="B38" s="9"/>
      <c r="C38" s="9"/>
      <c r="D38" s="9"/>
      <c r="F38" s="297"/>
      <c r="G38" s="298"/>
      <c r="H38" s="298"/>
      <c r="I38" s="298"/>
      <c r="K38" s="59"/>
      <c r="L38" s="25"/>
      <c r="M38" s="60"/>
      <c r="N38" s="59"/>
      <c r="O38" s="25"/>
      <c r="P38" s="101"/>
      <c r="Q38" s="59"/>
      <c r="R38" s="25"/>
      <c r="S38" s="60"/>
      <c r="T38" s="59"/>
      <c r="U38" s="25"/>
      <c r="V38" s="60"/>
      <c r="X38" s="9"/>
      <c r="Y38" s="23"/>
    </row>
    <row r="39" spans="1:25" ht="18" customHeight="1" x14ac:dyDescent="0.35">
      <c r="A39" s="1"/>
      <c r="B39" s="9"/>
      <c r="C39" s="9"/>
      <c r="D39" s="9"/>
      <c r="F39" s="297"/>
      <c r="G39" s="298"/>
      <c r="H39" s="298"/>
      <c r="I39" s="298"/>
      <c r="K39" s="59"/>
      <c r="L39" s="25"/>
      <c r="M39" s="60"/>
      <c r="N39" s="59"/>
      <c r="O39" s="25"/>
      <c r="P39" s="101"/>
      <c r="Q39" s="59"/>
      <c r="R39" s="25"/>
      <c r="S39" s="60"/>
      <c r="T39" s="59"/>
      <c r="U39" s="25"/>
      <c r="V39" s="60"/>
      <c r="X39" s="9"/>
      <c r="Y39" s="23"/>
    </row>
    <row r="40" spans="1:25" ht="18" customHeight="1" x14ac:dyDescent="0.35">
      <c r="A40" s="1"/>
      <c r="B40" s="9"/>
      <c r="C40" s="9"/>
      <c r="D40" s="9"/>
      <c r="F40" s="297"/>
      <c r="G40" s="298"/>
      <c r="H40" s="298"/>
      <c r="I40" s="298"/>
      <c r="K40" s="59"/>
      <c r="L40" s="25"/>
      <c r="M40" s="60"/>
      <c r="N40" s="59"/>
      <c r="O40" s="25"/>
      <c r="P40" s="101"/>
      <c r="Q40" s="59"/>
      <c r="R40" s="25"/>
      <c r="S40" s="60"/>
      <c r="T40" s="59"/>
      <c r="U40" s="25"/>
      <c r="V40" s="60"/>
      <c r="X40" s="9"/>
      <c r="Y40" s="23"/>
    </row>
    <row r="41" spans="1:25" ht="18" customHeight="1" x14ac:dyDescent="0.35">
      <c r="A41" s="1"/>
      <c r="B41" s="9"/>
      <c r="C41" s="9"/>
      <c r="D41" s="9"/>
      <c r="F41" s="297"/>
      <c r="G41" s="298"/>
      <c r="H41" s="298"/>
      <c r="I41" s="298"/>
      <c r="K41" s="59"/>
      <c r="L41" s="25"/>
      <c r="M41" s="60"/>
      <c r="N41" s="59"/>
      <c r="O41" s="25"/>
      <c r="P41" s="101"/>
      <c r="Q41" s="59"/>
      <c r="R41" s="25"/>
      <c r="S41" s="60"/>
      <c r="T41" s="59"/>
      <c r="U41" s="25"/>
      <c r="V41" s="60"/>
      <c r="X41" s="9"/>
      <c r="Y41" s="23"/>
    </row>
    <row r="42" spans="1:25" ht="18" customHeight="1" x14ac:dyDescent="0.35">
      <c r="A42" s="1"/>
      <c r="B42" s="9"/>
      <c r="C42" s="9"/>
      <c r="D42" s="9"/>
      <c r="F42" s="297"/>
      <c r="G42" s="298"/>
      <c r="H42" s="298"/>
      <c r="I42" s="298"/>
      <c r="K42" s="59"/>
      <c r="L42" s="25"/>
      <c r="M42" s="60"/>
      <c r="N42" s="59"/>
      <c r="O42" s="25"/>
      <c r="P42" s="101"/>
      <c r="Q42" s="59"/>
      <c r="R42" s="25"/>
      <c r="S42" s="60"/>
      <c r="T42" s="59"/>
      <c r="U42" s="25"/>
      <c r="V42" s="60"/>
      <c r="X42" s="9"/>
      <c r="Y42" s="23"/>
    </row>
    <row r="43" spans="1:25" ht="18" customHeight="1" x14ac:dyDescent="0.35">
      <c r="A43" s="1"/>
      <c r="B43" s="9"/>
      <c r="C43" s="9"/>
      <c r="D43" s="9"/>
      <c r="F43" s="297"/>
      <c r="G43" s="298"/>
      <c r="H43" s="298"/>
      <c r="I43" s="298"/>
      <c r="K43" s="59"/>
      <c r="L43" s="25"/>
      <c r="M43" s="60"/>
      <c r="N43" s="59"/>
      <c r="O43" s="25"/>
      <c r="P43" s="101"/>
      <c r="Q43" s="59"/>
      <c r="R43" s="25"/>
      <c r="S43" s="60"/>
      <c r="T43" s="59"/>
      <c r="U43" s="25"/>
      <c r="V43" s="60"/>
      <c r="X43" s="9"/>
      <c r="Y43" s="23"/>
    </row>
    <row r="44" spans="1:25" ht="18" customHeight="1" x14ac:dyDescent="0.35">
      <c r="A44" s="1"/>
      <c r="B44" s="9"/>
      <c r="C44" s="9"/>
      <c r="D44" s="9"/>
      <c r="F44" s="297"/>
      <c r="G44" s="298"/>
      <c r="H44" s="298"/>
      <c r="I44" s="298"/>
      <c r="K44" s="59"/>
      <c r="L44" s="25"/>
      <c r="M44" s="60"/>
      <c r="N44" s="59"/>
      <c r="O44" s="25"/>
      <c r="P44" s="101"/>
      <c r="Q44" s="59"/>
      <c r="R44" s="25"/>
      <c r="S44" s="60"/>
      <c r="T44" s="59"/>
      <c r="U44" s="25"/>
      <c r="V44" s="60"/>
      <c r="X44" s="9"/>
      <c r="Y44" s="23"/>
    </row>
    <row r="45" spans="1:25" ht="18" customHeight="1" x14ac:dyDescent="0.35">
      <c r="A45" s="1"/>
      <c r="B45" s="9"/>
      <c r="C45" s="9"/>
      <c r="D45" s="9"/>
      <c r="F45" s="297"/>
      <c r="G45" s="298"/>
      <c r="H45" s="298"/>
      <c r="I45" s="298"/>
      <c r="K45" s="59"/>
      <c r="L45" s="25"/>
      <c r="M45" s="60"/>
      <c r="N45" s="59"/>
      <c r="O45" s="25"/>
      <c r="P45" s="101"/>
      <c r="Q45" s="59"/>
      <c r="R45" s="25"/>
      <c r="S45" s="60"/>
      <c r="T45" s="59"/>
      <c r="U45" s="25"/>
      <c r="V45" s="60"/>
      <c r="X45" s="9"/>
      <c r="Y45" s="23"/>
    </row>
    <row r="46" spans="1:25" ht="18" customHeight="1" x14ac:dyDescent="0.35">
      <c r="A46" s="1"/>
      <c r="B46" s="9"/>
      <c r="C46" s="9"/>
      <c r="D46" s="9"/>
      <c r="F46" s="297"/>
      <c r="G46" s="298"/>
      <c r="H46" s="298"/>
      <c r="I46" s="298"/>
      <c r="K46" s="59"/>
      <c r="L46" s="25"/>
      <c r="M46" s="60"/>
      <c r="N46" s="59"/>
      <c r="O46" s="25"/>
      <c r="P46" s="101"/>
      <c r="Q46" s="59"/>
      <c r="R46" s="25"/>
      <c r="S46" s="60"/>
      <c r="T46" s="59"/>
      <c r="U46" s="25"/>
      <c r="V46" s="60"/>
      <c r="X46" s="9"/>
      <c r="Y46" s="23"/>
    </row>
    <row r="47" spans="1:25" ht="18" customHeight="1" x14ac:dyDescent="0.35">
      <c r="A47" s="1"/>
      <c r="B47" s="9"/>
      <c r="C47" s="9"/>
      <c r="D47" s="9"/>
      <c r="F47" s="297"/>
      <c r="G47" s="298"/>
      <c r="H47" s="298"/>
      <c r="I47" s="298"/>
      <c r="K47" s="59"/>
      <c r="L47" s="25"/>
      <c r="M47" s="60"/>
      <c r="N47" s="59"/>
      <c r="O47" s="25"/>
      <c r="P47" s="101"/>
      <c r="Q47" s="59"/>
      <c r="R47" s="25"/>
      <c r="S47" s="60"/>
      <c r="T47" s="59"/>
      <c r="U47" s="25"/>
      <c r="V47" s="60"/>
      <c r="X47" s="9"/>
      <c r="Y47" s="23"/>
    </row>
    <row r="48" spans="1:25" ht="18" customHeight="1" x14ac:dyDescent="0.35">
      <c r="A48" s="1"/>
      <c r="B48" s="9"/>
      <c r="C48" s="9"/>
      <c r="D48" s="9"/>
      <c r="F48" s="297"/>
      <c r="G48" s="298"/>
      <c r="H48" s="298"/>
      <c r="I48" s="298"/>
      <c r="K48" s="59"/>
      <c r="L48" s="25"/>
      <c r="M48" s="60"/>
      <c r="N48" s="59"/>
      <c r="O48" s="25"/>
      <c r="P48" s="101"/>
      <c r="Q48" s="59"/>
      <c r="R48" s="25"/>
      <c r="S48" s="60"/>
      <c r="T48" s="59"/>
      <c r="U48" s="25"/>
      <c r="V48" s="60"/>
      <c r="X48" s="9"/>
      <c r="Y48" s="23"/>
    </row>
    <row r="49" spans="1:25" ht="18" customHeight="1" x14ac:dyDescent="0.35">
      <c r="A49" s="1"/>
      <c r="B49" s="9"/>
      <c r="C49" s="9"/>
      <c r="D49" s="9"/>
      <c r="F49" s="297"/>
      <c r="G49" s="298"/>
      <c r="H49" s="298"/>
      <c r="I49" s="298"/>
      <c r="K49" s="59"/>
      <c r="L49" s="25"/>
      <c r="M49" s="60"/>
      <c r="N49" s="59"/>
      <c r="O49" s="25"/>
      <c r="P49" s="60"/>
      <c r="Q49" s="59"/>
      <c r="R49" s="25"/>
      <c r="S49" s="60"/>
      <c r="T49" s="59"/>
      <c r="U49" s="25"/>
      <c r="V49" s="60"/>
      <c r="X49" s="9"/>
      <c r="Y49" s="23"/>
    </row>
    <row r="50" spans="1:25" ht="14.5" x14ac:dyDescent="0.35">
      <c r="S50" s="1"/>
      <c r="V50" s="1"/>
    </row>
    <row r="51" spans="1:25" ht="15" customHeight="1" x14ac:dyDescent="0.35"/>
  </sheetData>
  <mergeCells count="63">
    <mergeCell ref="F24:F49"/>
    <mergeCell ref="G24:I25"/>
    <mergeCell ref="M24:M26"/>
    <mergeCell ref="P24:P26"/>
    <mergeCell ref="S24:S26"/>
    <mergeCell ref="V24:V26"/>
    <mergeCell ref="G26:I26"/>
    <mergeCell ref="G27:I49"/>
    <mergeCell ref="Q20:S20"/>
    <mergeCell ref="T20:V20"/>
    <mergeCell ref="K21:M21"/>
    <mergeCell ref="N21:P21"/>
    <mergeCell ref="Q21:S21"/>
    <mergeCell ref="T21:V21"/>
    <mergeCell ref="T18:V19"/>
    <mergeCell ref="E19:I19"/>
    <mergeCell ref="D20:D21"/>
    <mergeCell ref="E20:I21"/>
    <mergeCell ref="K20:M20"/>
    <mergeCell ref="N20:P20"/>
    <mergeCell ref="D15:I15"/>
    <mergeCell ref="B18:C21"/>
    <mergeCell ref="K18:M19"/>
    <mergeCell ref="N18:P19"/>
    <mergeCell ref="Q18:S19"/>
    <mergeCell ref="Q17:S17"/>
    <mergeCell ref="T17:V17"/>
    <mergeCell ref="S12:T12"/>
    <mergeCell ref="U12:V12"/>
    <mergeCell ref="L13:M13"/>
    <mergeCell ref="P13:Q13"/>
    <mergeCell ref="T13:U13"/>
    <mergeCell ref="L14:M15"/>
    <mergeCell ref="N14:N15"/>
    <mergeCell ref="O14:O15"/>
    <mergeCell ref="P14:Q15"/>
    <mergeCell ref="Q12:R12"/>
    <mergeCell ref="R14:R15"/>
    <mergeCell ref="S14:S15"/>
    <mergeCell ref="T14:U15"/>
    <mergeCell ref="V14:V15"/>
    <mergeCell ref="K12:L12"/>
    <mergeCell ref="M12:N12"/>
    <mergeCell ref="O12:P12"/>
    <mergeCell ref="K17:M17"/>
    <mergeCell ref="N17:P17"/>
    <mergeCell ref="K14:K15"/>
    <mergeCell ref="B7:C7"/>
    <mergeCell ref="M7:O8"/>
    <mergeCell ref="Q7:S8"/>
    <mergeCell ref="G12:G13"/>
    <mergeCell ref="D2:I2"/>
    <mergeCell ref="D3:I4"/>
    <mergeCell ref="K3:S4"/>
    <mergeCell ref="D5:I5"/>
    <mergeCell ref="K5:R5"/>
    <mergeCell ref="B10:C10"/>
    <mergeCell ref="B12:C15"/>
    <mergeCell ref="D12:D14"/>
    <mergeCell ref="E12:E14"/>
    <mergeCell ref="F12:F13"/>
    <mergeCell ref="H12:H13"/>
    <mergeCell ref="I12:I13"/>
  </mergeCells>
  <conditionalFormatting sqref="D15:I15">
    <cfRule type="containsText" dxfId="911" priority="2" operator="containsText" text="Finalizado">
      <formula>NOT(ISERROR(SEARCH("Finalizado",D15)))</formula>
    </cfRule>
    <cfRule type="containsText" dxfId="910" priority="3" operator="containsText" text="Não Planificado">
      <formula>NOT(ISERROR(SEARCH("Não Planificado",D15)))</formula>
    </cfRule>
    <cfRule type="containsText" dxfId="909" priority="4" operator="containsText" text="No Prazo">
      <formula>NOT(ISERROR(SEARCH("No Prazo",D15)))</formula>
    </cfRule>
    <cfRule type="containsText" dxfId="908" priority="5" operator="containsText" text="Atrasado">
      <formula>NOT(ISERROR(SEARCH("Atrasado",D15)))</formula>
    </cfRule>
  </conditionalFormatting>
  <conditionalFormatting sqref="F7:F8">
    <cfRule type="iconSet" priority="9">
      <iconSet showValue="0">
        <cfvo type="percent" val="0"/>
        <cfvo type="num" val="2"/>
        <cfvo type="num" val="3"/>
      </iconSet>
    </cfRule>
  </conditionalFormatting>
  <conditionalFormatting sqref="F12 F14">
    <cfRule type="iconSet" priority="7">
      <iconSet showValue="0">
        <cfvo type="percent" val="0"/>
        <cfvo type="num" val="2"/>
        <cfvo type="num" val="3"/>
      </iconSet>
    </cfRule>
  </conditionalFormatting>
  <conditionalFormatting sqref="G7:I8">
    <cfRule type="iconSet" priority="8">
      <iconSet showValue="0">
        <cfvo type="percent" val="0"/>
        <cfvo type="num" val="2"/>
        <cfvo type="num" val="3"/>
      </iconSet>
    </cfRule>
  </conditionalFormatting>
  <conditionalFormatting sqref="G12:I12 G14:I14">
    <cfRule type="iconSet" priority="6">
      <iconSet showValue="0">
        <cfvo type="percent" val="0"/>
        <cfvo type="num" val="2"/>
        <cfvo type="num" val="3"/>
      </iconSet>
    </cfRule>
  </conditionalFormatting>
  <conditionalFormatting sqref="K24:L24 N24:O24 Q24:R24 T24:U24">
    <cfRule type="iconSet" priority="15">
      <iconSet showValue="0">
        <cfvo type="percent" val="0"/>
        <cfvo type="num" val="2"/>
        <cfvo type="num" val="3"/>
      </iconSet>
    </cfRule>
  </conditionalFormatting>
  <conditionalFormatting sqref="K25:L25">
    <cfRule type="containsText" dxfId="907" priority="29" operator="containsText" text="PENDIENTE">
      <formula>NOT(ISERROR(SEARCH("PENDIENTE",K25)))</formula>
    </cfRule>
    <cfRule type="containsText" dxfId="906" priority="30" operator="containsText" text="NO VALIDADO">
      <formula>NOT(ISERROR(SEARCH("NO VALIDADO",K25)))</formula>
    </cfRule>
    <cfRule type="containsText" dxfId="905" priority="31" operator="containsText" text="VALIDADO">
      <formula>NOT(ISERROR(SEARCH("VALIDADO",K25)))</formula>
    </cfRule>
  </conditionalFormatting>
  <conditionalFormatting sqref="N25:O25">
    <cfRule type="containsText" dxfId="904" priority="22" operator="containsText" text="PENDIENTE">
      <formula>NOT(ISERROR(SEARCH("PENDIENTE",N25)))</formula>
    </cfRule>
    <cfRule type="containsText" dxfId="903" priority="23" operator="containsText" text="NO VALIDADO">
      <formula>NOT(ISERROR(SEARCH("NO VALIDADO",N25)))</formula>
    </cfRule>
    <cfRule type="containsText" dxfId="902" priority="24" operator="containsText" text="VALIDADO">
      <formula>NOT(ISERROR(SEARCH("VALIDADO",N25)))</formula>
    </cfRule>
  </conditionalFormatting>
  <conditionalFormatting sqref="Q25:R25">
    <cfRule type="containsText" dxfId="901" priority="19" operator="containsText" text="PENDIENTE">
      <formula>NOT(ISERROR(SEARCH("PENDIENTE",Q25)))</formula>
    </cfRule>
    <cfRule type="containsText" dxfId="900" priority="20" operator="containsText" text="NO VALIDADO">
      <formula>NOT(ISERROR(SEARCH("NO VALIDADO",Q25)))</formula>
    </cfRule>
    <cfRule type="containsText" dxfId="899" priority="21" operator="containsText" text="VALIDADO">
      <formula>NOT(ISERROR(SEARCH("VALIDADO",Q25)))</formula>
    </cfRule>
  </conditionalFormatting>
  <conditionalFormatting sqref="T25:U25">
    <cfRule type="containsText" dxfId="898" priority="16" operator="containsText" text="PENDIENTE">
      <formula>NOT(ISERROR(SEARCH("PENDIENTE",T25)))</formula>
    </cfRule>
    <cfRule type="containsText" dxfId="897" priority="17" operator="containsText" text="NO VALIDADO">
      <formula>NOT(ISERROR(SEARCH("NO VALIDADO",T25)))</formula>
    </cfRule>
    <cfRule type="containsText" dxfId="896" priority="18" operator="containsText" text="VALIDADO">
      <formula>NOT(ISERROR(SEARCH("VALIDADO",T25)))</formula>
    </cfRule>
  </conditionalFormatting>
  <dataValidations disablePrompts="1" count="6">
    <dataValidation type="list" allowBlank="1" showInputMessage="1" showErrorMessage="1" sqref="K14:K15 O14:O15 S14:S15" xr:uid="{B88E908C-3535-4796-9ABC-DAE78094DFCB}">
      <formula1>"No Iniciado, En Progreso,Finalizado"</formula1>
    </dataValidation>
    <dataValidation type="list" allowBlank="1" showInputMessage="1" showErrorMessage="1" sqref="AB14:AB15" xr:uid="{69937AEF-9E6F-4029-8011-BF851D5A27FB}">
      <formula1>"No Cumple, Parcial, Cumple, Más que Cumple, Mejor Práctica"</formula1>
    </dataValidation>
    <dataValidation type="list" allowBlank="1" showInputMessage="1" showErrorMessage="1" sqref="Q10 S10" xr:uid="{FF72AC63-6526-4CA7-A1A7-75F30158583F}">
      <formula1>" Junho,Julho,Agosto,Setembro,Outubro"</formula1>
    </dataValidation>
    <dataValidation type="list" allowBlank="1" showInputMessage="1" showErrorMessage="1" sqref="M12:N12 Q12:R12 U12:V12" xr:uid="{03D6AE80-494D-43FD-8348-066C1D79A9F5}">
      <formula1>"Maio,Junho,Julho,Agosto,Setembro,Outubro"</formula1>
    </dataValidation>
    <dataValidation type="list" allowBlank="1" showInputMessage="1" showErrorMessage="1" sqref="O10" xr:uid="{338C48A8-C0E1-43CE-B24C-4734F365AE47}">
      <formula1>"Alta,Baixa,Não Planificado"</formula1>
    </dataValidation>
    <dataValidation type="list" allowBlank="1" showInputMessage="1" showErrorMessage="1" sqref="D10 R14:R15 N14:N15 V14:V15" xr:uid="{87AD5A25-5C2E-4B89-9EDC-691CAB0C67C4}">
      <formula1>"Não Cumpre, Parcial, Cumpre, Mais que Cumpre, Melhor Prática"</formula1>
    </dataValidation>
  </dataValidations>
  <pageMargins left="0.511811024" right="0.511811024" top="0.78740157499999996" bottom="0.78740157499999996" header="0.31496062000000002" footer="0.31496062000000002"/>
  <pageSetup paperSize="9" orientation="portrait" r:id="rId1"/>
  <drawing r:id="rId2"/>
  <extLst>
    <ext xmlns:x14="http://schemas.microsoft.com/office/spreadsheetml/2009/9/main" uri="{78C0D931-6437-407d-A8EE-F0AAD7539E65}">
      <x14:conditionalFormattings>
        <x14:conditionalFormatting xmlns:xm="http://schemas.microsoft.com/office/excel/2006/main">
          <x14:cfRule type="iconSet" priority="1" id="{5E7EA720-D742-450F-AE4D-14FB017724FE}">
            <x14:iconSet iconSet="3Stars" showValue="0">
              <x14:cfvo type="percent">
                <xm:f>0</xm:f>
              </x14:cfvo>
              <x14:cfvo type="num">
                <xm:f>2</xm:f>
              </x14:cfvo>
              <x14:cfvo type="num">
                <xm:f>3</xm:f>
              </x14:cfvo>
            </x14:iconSet>
          </x14:cfRule>
          <xm:sqref>M10</xm:sqref>
        </x14:conditionalFormatting>
      </x14:conditionalFormattings>
    </ext>
  </extLst>
</worksheet>
</file>

<file path=xl/worksheets/sheet2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CACCC9C-C7D2-475D-A99B-35BBEA925710}">
  <dimension ref="A1:AB51"/>
  <sheetViews>
    <sheetView showGridLines="0" zoomScale="40" zoomScaleNormal="40" workbookViewId="0">
      <pane xSplit="3" ySplit="4" topLeftCell="D14" activePane="bottomRight" state="frozen"/>
      <selection activeCell="O2" sqref="O2"/>
      <selection pane="topRight" activeCell="O2" sqref="O2"/>
      <selection pane="bottomLeft" activeCell="O2" sqref="O2"/>
      <selection pane="bottomRight" activeCell="O2" sqref="O2"/>
    </sheetView>
  </sheetViews>
  <sheetFormatPr defaultColWidth="0" defaultRowHeight="15" customHeight="1" zeroHeight="1" outlineLevelRow="2" outlineLevelCol="1" x14ac:dyDescent="0.35"/>
  <cols>
    <col min="1" max="1" width="1.26953125" customWidth="1"/>
    <col min="2" max="2" width="4.7265625" customWidth="1"/>
    <col min="3" max="3" width="20.1796875" customWidth="1"/>
    <col min="4" max="4" width="17.453125" customWidth="1" outlineLevel="1"/>
    <col min="5" max="5" width="10" customWidth="1" outlineLevel="1"/>
    <col min="6" max="8" width="6.1796875" customWidth="1" outlineLevel="1"/>
    <col min="9" max="9" width="6.26953125" customWidth="1" outlineLevel="1"/>
    <col min="10" max="10" width="2.1796875" customWidth="1"/>
    <col min="11" max="23" width="23" customWidth="1"/>
    <col min="24" max="24" width="17" hidden="1" customWidth="1"/>
    <col min="25" max="25" width="16.453125" hidden="1" customWidth="1"/>
    <col min="26" max="26" width="10.54296875" hidden="1" customWidth="1"/>
    <col min="27" max="27" width="16.81640625" hidden="1" customWidth="1"/>
    <col min="28" max="28" width="14.54296875" hidden="1" customWidth="1"/>
  </cols>
  <sheetData>
    <row r="1" spans="1:28" ht="11.25" customHeight="1" x14ac:dyDescent="0.35">
      <c r="A1" s="13"/>
      <c r="B1" s="13"/>
      <c r="C1" s="13"/>
      <c r="D1" s="13"/>
      <c r="E1" s="13"/>
      <c r="F1" s="13"/>
      <c r="G1" s="13"/>
      <c r="H1" s="13"/>
      <c r="I1" s="13"/>
      <c r="J1" s="13"/>
      <c r="K1" s="13"/>
      <c r="L1" s="13"/>
      <c r="M1" s="13"/>
      <c r="N1" s="13"/>
      <c r="O1" s="13"/>
      <c r="P1" s="13"/>
      <c r="Q1" s="13"/>
      <c r="R1" s="13"/>
      <c r="S1" s="13"/>
      <c r="T1" s="13"/>
      <c r="U1" s="13"/>
      <c r="V1" s="13"/>
      <c r="W1" s="13"/>
      <c r="X1" s="13"/>
      <c r="Y1" s="19"/>
      <c r="Z1" s="19"/>
      <c r="AA1" s="19"/>
    </row>
    <row r="2" spans="1:28" ht="43.5" customHeight="1" x14ac:dyDescent="0.5">
      <c r="A2" s="1"/>
      <c r="C2" s="11"/>
      <c r="D2" s="279" t="s">
        <v>0</v>
      </c>
      <c r="E2" s="279"/>
      <c r="F2" s="279"/>
      <c r="G2" s="279"/>
      <c r="H2" s="279"/>
      <c r="I2" s="279"/>
      <c r="J2" s="62"/>
      <c r="K2" s="62"/>
      <c r="L2" s="62"/>
      <c r="M2" s="62"/>
      <c r="N2" s="62"/>
      <c r="O2" s="62"/>
      <c r="P2" s="62"/>
      <c r="Q2" s="62"/>
      <c r="R2" s="62"/>
      <c r="S2" s="62"/>
      <c r="T2" s="62"/>
      <c r="U2" s="62"/>
      <c r="V2" s="62"/>
      <c r="W2" s="11"/>
      <c r="X2" s="11"/>
      <c r="Y2" s="20"/>
      <c r="Z2" s="20"/>
      <c r="AA2" s="20"/>
    </row>
    <row r="3" spans="1:28" ht="19.5" customHeight="1" x14ac:dyDescent="0.35">
      <c r="A3" s="1"/>
      <c r="C3" s="10"/>
      <c r="D3" s="280" t="s">
        <v>1</v>
      </c>
      <c r="E3" s="280"/>
      <c r="F3" s="280"/>
      <c r="G3" s="280"/>
      <c r="H3" s="280"/>
      <c r="I3" s="280"/>
      <c r="J3" s="63"/>
      <c r="K3" s="306" t="s">
        <v>404</v>
      </c>
      <c r="L3" s="306"/>
      <c r="M3" s="306"/>
      <c r="N3" s="306"/>
      <c r="O3" s="306"/>
      <c r="P3" s="306"/>
      <c r="Q3" s="306"/>
      <c r="R3" s="306"/>
      <c r="S3" s="306"/>
      <c r="T3" s="63"/>
      <c r="U3" s="63"/>
      <c r="V3" s="63"/>
      <c r="W3" s="10"/>
      <c r="X3" s="10"/>
      <c r="Y3" s="12"/>
      <c r="Z3" s="12"/>
      <c r="AA3" s="12"/>
    </row>
    <row r="4" spans="1:28" ht="35.25" customHeight="1" x14ac:dyDescent="0.35">
      <c r="A4" s="1"/>
      <c r="B4" s="1"/>
      <c r="C4" s="10"/>
      <c r="D4" s="281"/>
      <c r="E4" s="281"/>
      <c r="F4" s="281"/>
      <c r="G4" s="281"/>
      <c r="H4" s="281"/>
      <c r="I4" s="281"/>
      <c r="J4" s="61"/>
      <c r="K4" s="307"/>
      <c r="L4" s="307"/>
      <c r="M4" s="307"/>
      <c r="N4" s="307"/>
      <c r="O4" s="307"/>
      <c r="P4" s="307"/>
      <c r="Q4" s="307"/>
      <c r="R4" s="307"/>
      <c r="S4" s="307"/>
      <c r="T4" s="61"/>
      <c r="U4" s="61"/>
      <c r="V4" s="61"/>
      <c r="W4" s="61"/>
      <c r="X4" s="14"/>
      <c r="Y4" s="21"/>
      <c r="Z4" s="22"/>
      <c r="AA4" s="22"/>
    </row>
    <row r="5" spans="1:28" ht="32.5" x14ac:dyDescent="0.6">
      <c r="A5" s="1"/>
      <c r="B5" s="15"/>
      <c r="C5" s="13"/>
      <c r="D5" s="284" t="s">
        <v>294</v>
      </c>
      <c r="E5" s="284"/>
      <c r="F5" s="284"/>
      <c r="G5" s="284"/>
      <c r="H5" s="284"/>
      <c r="I5" s="284"/>
      <c r="J5" s="26"/>
      <c r="K5" s="284" t="s">
        <v>295</v>
      </c>
      <c r="L5" s="284"/>
      <c r="M5" s="284"/>
      <c r="N5" s="284"/>
      <c r="O5" s="284"/>
      <c r="P5" s="284"/>
      <c r="Q5" s="284"/>
      <c r="R5" s="284"/>
      <c r="S5" s="27"/>
      <c r="T5" s="25"/>
      <c r="U5" s="25"/>
      <c r="V5" s="25"/>
      <c r="W5" s="9"/>
      <c r="X5" s="9"/>
      <c r="Y5" s="23"/>
    </row>
    <row r="6" spans="1:28" ht="33" customHeight="1" x14ac:dyDescent="0.8">
      <c r="A6" s="1"/>
      <c r="B6" s="15"/>
      <c r="C6" s="15"/>
      <c r="D6" s="28" t="s">
        <v>296</v>
      </c>
      <c r="E6" s="28" t="s">
        <v>16</v>
      </c>
      <c r="F6" s="28" t="s">
        <v>19</v>
      </c>
      <c r="G6" s="28" t="s">
        <v>20</v>
      </c>
      <c r="H6" s="28" t="s">
        <v>21</v>
      </c>
      <c r="I6" s="28" t="s">
        <v>22</v>
      </c>
      <c r="J6" s="29"/>
      <c r="K6" s="44" t="s">
        <v>221</v>
      </c>
      <c r="L6" s="66"/>
      <c r="M6" s="30"/>
      <c r="N6" s="30"/>
      <c r="O6" s="30"/>
      <c r="P6" s="30"/>
      <c r="Q6" s="30"/>
      <c r="R6" s="31"/>
      <c r="S6" s="31"/>
      <c r="T6" s="25"/>
      <c r="U6" s="25"/>
      <c r="V6" s="25"/>
      <c r="W6" s="9"/>
      <c r="X6" s="9"/>
      <c r="Y6" s="23"/>
    </row>
    <row r="7" spans="1:28" ht="78" customHeight="1" outlineLevel="1" x14ac:dyDescent="0.35">
      <c r="A7" s="1"/>
      <c r="B7" s="267" t="s">
        <v>222</v>
      </c>
      <c r="C7" s="267"/>
      <c r="D7" s="67" t="str">
        <f>IF(F7="","",IF(AND(I7=3,H7=3,G7=3,F7=3),"Melhor Prática",
IF(AND(H7=3,G7=3,F7=3),"Mais que Cumpre",
IF(AND(G7=3,F7=3),"Cumpre",
IF(F7=3,"Parcial","Não cumpre")))))</f>
        <v>Parcial</v>
      </c>
      <c r="E7" s="47">
        <f>IF($D7="Não cumpre",0,IF($D7="Parcial",$E$18*0.4,IF($D7="Cumpre",$E$18*0.7,IF($D7="Mais que Cumpre",$E$18*0.85,IF($D7="Melhor Prática",$E$18,0)))))</f>
        <v>1.0000000000000002E-2</v>
      </c>
      <c r="F7" s="48">
        <f>IF($K$24&lt;&gt;"",IF($K$24=3,3,IF($K$24=2,2,1)),"")</f>
        <v>3</v>
      </c>
      <c r="G7" s="48">
        <f>IF($N$24&lt;&gt;"",IF($N$24=3,3,IF($N$24=2,2,1)),"")</f>
        <v>2</v>
      </c>
      <c r="H7" s="48">
        <f>IF($Q$24&lt;&gt;"",IF($Q$24=3,3,IF($Q$24=2,2,1)),"")</f>
        <v>3</v>
      </c>
      <c r="I7" s="48" t="str">
        <f>IF($T$24&lt;&gt;"",IF($T$24=3,3,IF($T$24=2,2,1)),"")</f>
        <v/>
      </c>
      <c r="J7" s="32"/>
      <c r="K7" s="49" t="s">
        <v>298</v>
      </c>
      <c r="L7" s="46" t="s">
        <v>224</v>
      </c>
      <c r="M7" s="271"/>
      <c r="N7" s="271"/>
      <c r="O7" s="271"/>
      <c r="P7" s="46" t="s">
        <v>226</v>
      </c>
      <c r="Q7" s="271"/>
      <c r="R7" s="271"/>
      <c r="S7" s="271"/>
      <c r="U7" s="25"/>
      <c r="V7" s="25"/>
      <c r="W7" s="9"/>
      <c r="X7" s="9"/>
      <c r="Y7" s="23"/>
    </row>
    <row r="8" spans="1:28" ht="14.25" customHeight="1" outlineLevel="1" x14ac:dyDescent="0.35">
      <c r="A8" s="1"/>
      <c r="B8" s="64"/>
      <c r="C8" s="64"/>
      <c r="D8" s="67"/>
      <c r="E8" s="47"/>
      <c r="F8" s="48"/>
      <c r="G8" s="48"/>
      <c r="H8" s="48"/>
      <c r="I8" s="48"/>
      <c r="J8" s="32"/>
      <c r="K8" s="49"/>
      <c r="L8" s="46"/>
      <c r="M8" s="271"/>
      <c r="N8" s="271"/>
      <c r="O8" s="271"/>
      <c r="P8" s="46"/>
      <c r="Q8" s="271"/>
      <c r="R8" s="271"/>
      <c r="S8" s="271"/>
      <c r="U8" s="25"/>
      <c r="V8" s="25"/>
      <c r="W8" s="9"/>
      <c r="X8" s="9"/>
      <c r="Y8" s="23"/>
    </row>
    <row r="9" spans="1:28" ht="9.75" customHeight="1" x14ac:dyDescent="0.45">
      <c r="A9" s="1"/>
      <c r="B9" s="1"/>
      <c r="C9" s="1"/>
      <c r="D9" s="34"/>
      <c r="E9" s="35"/>
      <c r="F9" s="35"/>
      <c r="G9" s="35"/>
      <c r="H9" s="35"/>
      <c r="I9" s="35"/>
      <c r="J9" s="35"/>
      <c r="K9" s="35"/>
      <c r="L9" s="35"/>
      <c r="M9" s="35"/>
      <c r="N9" s="35"/>
      <c r="O9" s="35"/>
      <c r="P9" s="35"/>
      <c r="Q9" s="92" t="str">
        <f>IF(Q10="Junio",6,IF(Q10="Julio",7,IF(Q10="Agosto",8,IF(Q10="Septiembre",9,IF(Q10="Octubre",10,"")))))</f>
        <v/>
      </c>
      <c r="R9" s="35"/>
      <c r="S9" s="92" t="str">
        <f>IF(S10="Junio",6,IF(S10="Julio",7,IF(S10="Agosto",8,IF(S10="Septiembre",9,IF(S10="Octubre",10,"")))))</f>
        <v/>
      </c>
      <c r="T9" s="33"/>
      <c r="U9" s="33"/>
      <c r="V9" s="33"/>
      <c r="W9" s="1"/>
      <c r="X9" s="1"/>
    </row>
    <row r="10" spans="1:28" ht="59.25" customHeight="1" outlineLevel="1" x14ac:dyDescent="0.35">
      <c r="A10" s="1"/>
      <c r="B10" s="273" t="s">
        <v>299</v>
      </c>
      <c r="C10" s="273"/>
      <c r="D10" s="110" t="s">
        <v>228</v>
      </c>
      <c r="E10" s="51">
        <f>IF($D10="Não cumpre",0,IF($D10="Parcial",$E$18*0.4,IF($D10="Cumpre",$E$18*0.7,IF($D10="Mais que Cumpre",$E$18*0.85,IF($D10="Melhor Prática",$E$18,0)))))</f>
        <v>2.1250000000000002E-2</v>
      </c>
      <c r="F10" s="52" t="str">
        <f>IF(K20="D","D","-")</f>
        <v>D</v>
      </c>
      <c r="G10" s="52" t="str">
        <f>IF(N20="D","D","-")</f>
        <v>D</v>
      </c>
      <c r="H10" s="52" t="str">
        <f>IF(Q20="D","D","-")</f>
        <v>D</v>
      </c>
      <c r="I10" s="52" t="str">
        <f>IF(T20="D","D","-")</f>
        <v>-</v>
      </c>
      <c r="J10" s="32"/>
      <c r="K10" s="65" t="s">
        <v>300</v>
      </c>
      <c r="L10" s="50" t="s">
        <v>230</v>
      </c>
      <c r="M10" s="74">
        <v>3</v>
      </c>
      <c r="N10" s="50" t="s">
        <v>231</v>
      </c>
      <c r="O10" s="53" t="s">
        <v>343</v>
      </c>
      <c r="P10" s="50" t="s">
        <v>233</v>
      </c>
      <c r="Q10" s="91" t="s">
        <v>301</v>
      </c>
      <c r="R10" s="50" t="s">
        <v>235</v>
      </c>
      <c r="S10" s="91" t="s">
        <v>331</v>
      </c>
      <c r="T10" s="50" t="s">
        <v>237</v>
      </c>
      <c r="U10" s="53" t="s">
        <v>405</v>
      </c>
      <c r="V10" s="25"/>
      <c r="W10" s="9"/>
      <c r="X10" s="9"/>
      <c r="Y10" s="23"/>
    </row>
    <row r="11" spans="1:28" ht="20.5" x14ac:dyDescent="0.4">
      <c r="A11" s="1"/>
      <c r="B11" s="17"/>
      <c r="C11" s="17"/>
      <c r="D11" s="36"/>
      <c r="E11" s="31"/>
      <c r="F11" s="37"/>
      <c r="G11" s="37"/>
      <c r="H11" s="37"/>
      <c r="I11" s="37"/>
      <c r="J11" s="31"/>
      <c r="K11" s="25"/>
      <c r="L11" s="25"/>
      <c r="M11" s="25"/>
      <c r="N11" s="25"/>
      <c r="O11" s="25"/>
      <c r="P11" s="25"/>
      <c r="Q11" s="25"/>
      <c r="R11" s="25"/>
      <c r="S11" s="25"/>
      <c r="T11" s="25"/>
      <c r="U11" s="25"/>
      <c r="V11" s="25"/>
      <c r="W11" s="9"/>
      <c r="X11" s="9"/>
      <c r="Y11" s="23"/>
    </row>
    <row r="12" spans="1:28" ht="18" customHeight="1" outlineLevel="1" x14ac:dyDescent="0.35">
      <c r="A12" s="1"/>
      <c r="B12" s="274" t="s">
        <v>239</v>
      </c>
      <c r="C12" s="274"/>
      <c r="D12" s="276" t="str">
        <f>IF(F12="","",IF(AND(I12=3,H12=3,G12=3,F12=3),"Melhor Prática",
IF(AND(H12=3,G12=3,F12=3),"Mais que Cumpre",
IF(AND(G12=3,F12=3),"Cumpre",
IF(F12=3,"Parcial","Não cumpre")))))</f>
        <v>Mais que Cumpre</v>
      </c>
      <c r="E12" s="277">
        <f>IF($D12="Não cumpre",0,IF($D12="Parcial",$E$18*0.4,IF($D12="Cumpre",$E$18*0.7,IF($D12="Mais que Cumpre",$E$18*0.85,IF($D12="Melhor Prática",$E$18,0)))))</f>
        <v>2.1250000000000002E-2</v>
      </c>
      <c r="F12" s="272">
        <f>IF($L$24&lt;&gt;"",IF($L$24=3,3,IF($L$24=2,2,1)),"")</f>
        <v>3</v>
      </c>
      <c r="G12" s="272">
        <f>IF($O$24&lt;&gt;"",IF($O$24=3,3,IF($O$24=2,2,1)),"")</f>
        <v>3</v>
      </c>
      <c r="H12" s="272">
        <f>IF($R$24&lt;&gt;"",IF($R$24=3,3,IF($R$24=2,2,1)),"")</f>
        <v>3</v>
      </c>
      <c r="I12" s="272" t="str">
        <f>IF($U$24&lt;&gt;"",IF($U$24=3,3,IF($U$24=2,2,1)),"")</f>
        <v/>
      </c>
      <c r="J12" s="32"/>
      <c r="K12" s="305" t="s">
        <v>240</v>
      </c>
      <c r="L12" s="278"/>
      <c r="M12" s="285" t="s">
        <v>331</v>
      </c>
      <c r="N12" s="286"/>
      <c r="O12" s="305" t="s">
        <v>240</v>
      </c>
      <c r="P12" s="278"/>
      <c r="Q12" s="285"/>
      <c r="R12" s="286"/>
      <c r="S12" s="278" t="s">
        <v>240</v>
      </c>
      <c r="T12" s="278"/>
      <c r="U12" s="285" t="s">
        <v>303</v>
      </c>
      <c r="V12" s="286"/>
      <c r="W12" s="9"/>
      <c r="X12" s="9"/>
      <c r="Y12" s="23"/>
      <c r="Z12" s="2"/>
      <c r="AA12" s="2"/>
      <c r="AB12" s="2"/>
    </row>
    <row r="13" spans="1:28" ht="35.25" customHeight="1" outlineLevel="1" x14ac:dyDescent="0.35">
      <c r="A13" s="1"/>
      <c r="B13" s="275"/>
      <c r="C13" s="275"/>
      <c r="D13" s="276" t="str">
        <f t="shared" ref="D13:D14" si="0">IF(F13="","",IF(AND(I13=3,H13=3,G13=3,F13=3),"MEJOR PRÁCTICA",
IF(AND(H13=3,G13=3,F13=3),"MÁS QUE CUMPLE",
IF(AND(G13=3,F13=3),"CUMPLE",
IF(F13=3,"PARCIAL","NO CUMPLE")))))</f>
        <v/>
      </c>
      <c r="E13" s="277">
        <f>IF($D13="No Cumple",0,IF($D13="Parcial",$E$18*0.4,IF($D13="Cumple",$E$18*0.7,IF($D13="Más que Cumple",$E$18*0.85,IF($D13="Mejor Práctica",$E$18,0)))))</f>
        <v>0</v>
      </c>
      <c r="F13" s="272"/>
      <c r="G13" s="272"/>
      <c r="H13" s="272"/>
      <c r="I13" s="272"/>
      <c r="J13" s="32"/>
      <c r="K13" s="168" t="s">
        <v>33</v>
      </c>
      <c r="L13" s="287" t="s">
        <v>242</v>
      </c>
      <c r="M13" s="287"/>
      <c r="N13" s="169" t="s">
        <v>243</v>
      </c>
      <c r="O13" s="168" t="s">
        <v>33</v>
      </c>
      <c r="P13" s="287" t="s">
        <v>242</v>
      </c>
      <c r="Q13" s="287"/>
      <c r="R13" s="169" t="s">
        <v>243</v>
      </c>
      <c r="S13" s="100" t="s">
        <v>33</v>
      </c>
      <c r="T13" s="287" t="s">
        <v>242</v>
      </c>
      <c r="U13" s="287"/>
      <c r="V13" s="100" t="s">
        <v>304</v>
      </c>
      <c r="W13" s="1"/>
      <c r="X13" s="1"/>
      <c r="Z13" s="3"/>
      <c r="AA13" s="4"/>
      <c r="AB13" s="5"/>
    </row>
    <row r="14" spans="1:28" ht="18.75" customHeight="1" outlineLevel="1" x14ac:dyDescent="0.35">
      <c r="A14" s="1"/>
      <c r="B14" s="275"/>
      <c r="C14" s="275"/>
      <c r="D14" s="276" t="str">
        <f t="shared" si="0"/>
        <v/>
      </c>
      <c r="E14" s="277">
        <f>IF($D14="No Cumple",0,IF($D14="Parcial",$E$18*0.4,IF($D14="Cumple",$E$18*0.7,IF($D14="Más que Cumple",$E$18*0.85,IF($D14="Mejor Práctica",$E$18,0)))))</f>
        <v>0</v>
      </c>
      <c r="F14" s="38"/>
      <c r="G14" s="38"/>
      <c r="H14" s="38"/>
      <c r="I14" s="38"/>
      <c r="J14" s="32"/>
      <c r="K14" s="270" t="s">
        <v>1030</v>
      </c>
      <c r="L14" s="292"/>
      <c r="M14" s="292"/>
      <c r="N14" s="269" t="s">
        <v>228</v>
      </c>
      <c r="O14" s="270"/>
      <c r="P14" s="292"/>
      <c r="Q14" s="292"/>
      <c r="R14" s="269"/>
      <c r="S14" s="268"/>
      <c r="T14" s="292"/>
      <c r="U14" s="292"/>
      <c r="V14" s="269"/>
      <c r="W14" s="1"/>
      <c r="X14" s="1"/>
      <c r="Z14" s="6"/>
      <c r="AA14" s="7"/>
      <c r="AB14" s="8"/>
    </row>
    <row r="15" spans="1:28" ht="21" customHeight="1" outlineLevel="1" x14ac:dyDescent="0.35">
      <c r="A15" s="1"/>
      <c r="B15" s="275"/>
      <c r="C15" s="275"/>
      <c r="D15" s="288" t="str">
        <f>IF(S10&lt;&gt;"",IF(OR(S14="finalizado",O14="finalizado",K14="finalizado"),"Finalizado",
IF(OR(AND(S10=U12,S14&lt;&gt;"finalizado"),AND(S10=Q12,O14&lt;&gt;"finalizado"),AND(S10=M12,K14&lt;&gt;"finalizado")),"Atrasado","No Prazo")),"Não Planificado")</f>
        <v>Atrasado</v>
      </c>
      <c r="E15" s="288"/>
      <c r="F15" s="288"/>
      <c r="G15" s="288"/>
      <c r="H15" s="288"/>
      <c r="I15" s="288"/>
      <c r="J15" s="26"/>
      <c r="K15" s="270"/>
      <c r="L15" s="292"/>
      <c r="M15" s="292"/>
      <c r="N15" s="269"/>
      <c r="O15" s="270"/>
      <c r="P15" s="292"/>
      <c r="Q15" s="292"/>
      <c r="R15" s="269"/>
      <c r="S15" s="268"/>
      <c r="T15" s="292"/>
      <c r="U15" s="292"/>
      <c r="V15" s="269"/>
      <c r="W15" s="1"/>
      <c r="X15" s="1"/>
      <c r="Z15" s="6"/>
      <c r="AA15" s="7"/>
      <c r="AB15" s="7"/>
    </row>
    <row r="16" spans="1:28" ht="21" customHeight="1" x14ac:dyDescent="0.4">
      <c r="A16" s="1"/>
      <c r="B16" s="17"/>
      <c r="C16" s="17"/>
      <c r="D16" s="9"/>
      <c r="E16" s="86" t="str">
        <f>IF(COUNTA(F16:I16)=0,"NBC","BC")</f>
        <v>BC</v>
      </c>
      <c r="F16" s="86"/>
      <c r="G16" s="86"/>
      <c r="H16" s="86" t="s">
        <v>305</v>
      </c>
      <c r="I16" s="9"/>
      <c r="J16" s="16"/>
      <c r="K16" s="9"/>
      <c r="L16" s="9"/>
      <c r="M16" s="9"/>
      <c r="N16" s="9"/>
      <c r="O16" s="9"/>
      <c r="P16" s="9"/>
      <c r="Q16" s="9"/>
      <c r="R16" s="9"/>
      <c r="S16" s="9"/>
      <c r="T16" s="9"/>
      <c r="U16" s="9"/>
      <c r="V16" s="9"/>
      <c r="W16" s="9"/>
      <c r="X16" s="9"/>
      <c r="Y16" s="23"/>
    </row>
    <row r="17" spans="1:25" ht="21" customHeight="1" x14ac:dyDescent="0.4">
      <c r="A17" s="1"/>
      <c r="B17" s="17"/>
      <c r="C17" s="17"/>
      <c r="D17" s="9"/>
      <c r="E17" s="9"/>
      <c r="F17" s="9"/>
      <c r="G17" s="9"/>
      <c r="H17" s="9"/>
      <c r="I17" s="9"/>
      <c r="J17" s="16"/>
      <c r="K17" s="290" t="s">
        <v>246</v>
      </c>
      <c r="L17" s="291"/>
      <c r="M17" s="296"/>
      <c r="N17" s="290" t="s">
        <v>247</v>
      </c>
      <c r="O17" s="291"/>
      <c r="P17" s="296"/>
      <c r="Q17" s="290" t="s">
        <v>228</v>
      </c>
      <c r="R17" s="291"/>
      <c r="S17" s="296"/>
      <c r="T17" s="291" t="s">
        <v>249</v>
      </c>
      <c r="U17" s="291"/>
      <c r="V17" s="296"/>
      <c r="W17" s="9"/>
      <c r="X17" s="9"/>
      <c r="Y17" s="23"/>
    </row>
    <row r="18" spans="1:25" ht="20.25" customHeight="1" outlineLevel="2" x14ac:dyDescent="0.35">
      <c r="A18" s="1"/>
      <c r="B18" s="289" t="s">
        <v>316</v>
      </c>
      <c r="C18" s="289"/>
      <c r="D18" s="42" t="s">
        <v>16</v>
      </c>
      <c r="E18" s="39">
        <v>2.5000000000000001E-2</v>
      </c>
      <c r="F18" s="127"/>
      <c r="G18" s="127"/>
      <c r="H18" s="127"/>
      <c r="I18" s="127"/>
      <c r="J18" s="9"/>
      <c r="K18" s="270" t="s">
        <v>406</v>
      </c>
      <c r="L18" s="268"/>
      <c r="M18" s="269"/>
      <c r="N18" s="270" t="s">
        <v>407</v>
      </c>
      <c r="O18" s="268"/>
      <c r="P18" s="269"/>
      <c r="Q18" s="270" t="s">
        <v>408</v>
      </c>
      <c r="R18" s="268"/>
      <c r="S18" s="269"/>
      <c r="T18" s="268" t="s">
        <v>409</v>
      </c>
      <c r="U18" s="268"/>
      <c r="V18" s="269"/>
      <c r="W18" s="9"/>
      <c r="X18" s="9"/>
      <c r="Y18" s="23"/>
    </row>
    <row r="19" spans="1:25" ht="124.5" customHeight="1" outlineLevel="2" x14ac:dyDescent="0.35">
      <c r="A19" s="1"/>
      <c r="B19" s="289"/>
      <c r="C19" s="289"/>
      <c r="D19" s="42" t="s">
        <v>255</v>
      </c>
      <c r="E19" s="268" t="s">
        <v>410</v>
      </c>
      <c r="F19" s="268"/>
      <c r="G19" s="268"/>
      <c r="H19" s="268"/>
      <c r="I19" s="268"/>
      <c r="J19" s="25"/>
      <c r="K19" s="270"/>
      <c r="L19" s="268"/>
      <c r="M19" s="269"/>
      <c r="N19" s="270"/>
      <c r="O19" s="268"/>
      <c r="P19" s="269"/>
      <c r="Q19" s="270"/>
      <c r="R19" s="268"/>
      <c r="S19" s="269"/>
      <c r="T19" s="268"/>
      <c r="U19" s="268"/>
      <c r="V19" s="269"/>
      <c r="W19" s="9"/>
      <c r="X19" s="9"/>
      <c r="Y19" s="23"/>
    </row>
    <row r="20" spans="1:25" ht="18.75" customHeight="1" outlineLevel="2" x14ac:dyDescent="0.35">
      <c r="A20" s="1"/>
      <c r="B20" s="289"/>
      <c r="C20" s="289"/>
      <c r="D20" s="293" t="s">
        <v>37</v>
      </c>
      <c r="E20" s="294" t="s">
        <v>56</v>
      </c>
      <c r="F20" s="294"/>
      <c r="G20" s="294"/>
      <c r="H20" s="294"/>
      <c r="I20" s="294"/>
      <c r="J20" s="25"/>
      <c r="K20" s="270" t="s">
        <v>307</v>
      </c>
      <c r="L20" s="268"/>
      <c r="M20" s="269"/>
      <c r="N20" s="270" t="s">
        <v>307</v>
      </c>
      <c r="O20" s="268"/>
      <c r="P20" s="269"/>
      <c r="Q20" s="270" t="s">
        <v>307</v>
      </c>
      <c r="R20" s="268"/>
      <c r="S20" s="269"/>
      <c r="T20" s="268"/>
      <c r="U20" s="268"/>
      <c r="V20" s="269"/>
      <c r="W20" s="9"/>
      <c r="X20" s="9"/>
      <c r="Y20" s="23"/>
    </row>
    <row r="21" spans="1:25" ht="40.5" customHeight="1" outlineLevel="2" x14ac:dyDescent="0.35">
      <c r="A21" s="18">
        <v>5.0000000000000001E-3</v>
      </c>
      <c r="B21" s="289"/>
      <c r="C21" s="289"/>
      <c r="D21" s="293"/>
      <c r="E21" s="294"/>
      <c r="F21" s="294"/>
      <c r="G21" s="294"/>
      <c r="H21" s="294"/>
      <c r="I21" s="294"/>
      <c r="J21" s="25"/>
      <c r="K21" s="270" t="s">
        <v>411</v>
      </c>
      <c r="L21" s="268"/>
      <c r="M21" s="269"/>
      <c r="N21" s="270" t="s">
        <v>412</v>
      </c>
      <c r="O21" s="268"/>
      <c r="P21" s="269"/>
      <c r="Q21" s="270" t="s">
        <v>413</v>
      </c>
      <c r="R21" s="268"/>
      <c r="S21" s="269"/>
      <c r="T21" s="268" t="s">
        <v>414</v>
      </c>
      <c r="U21" s="268"/>
      <c r="V21" s="269"/>
      <c r="W21" s="9"/>
      <c r="X21" s="9"/>
      <c r="Y21" s="23"/>
    </row>
    <row r="22" spans="1:25" ht="14.5" x14ac:dyDescent="0.35">
      <c r="A22" s="1"/>
      <c r="B22" s="9"/>
      <c r="C22" s="9"/>
      <c r="D22" s="9"/>
      <c r="E22" s="9"/>
      <c r="F22" s="9"/>
      <c r="G22" s="9"/>
      <c r="H22" s="9"/>
      <c r="I22" s="9"/>
      <c r="J22" s="9"/>
      <c r="K22" s="68"/>
      <c r="L22" s="9"/>
      <c r="M22" s="69"/>
      <c r="N22" s="68"/>
      <c r="O22" s="9"/>
      <c r="P22" s="69"/>
      <c r="Q22" s="68"/>
      <c r="R22" s="9"/>
      <c r="S22" s="69"/>
      <c r="T22" s="9"/>
      <c r="U22" s="9"/>
      <c r="V22" s="69"/>
      <c r="W22" s="9"/>
      <c r="X22" s="9"/>
      <c r="Y22" s="23"/>
    </row>
    <row r="23" spans="1:25" ht="41" x14ac:dyDescent="0.35">
      <c r="A23" s="1"/>
      <c r="B23" s="9"/>
      <c r="C23" s="9"/>
      <c r="D23" s="9"/>
      <c r="G23" s="9"/>
      <c r="H23" s="9"/>
      <c r="K23" s="54" t="s">
        <v>9</v>
      </c>
      <c r="L23" s="24" t="s">
        <v>261</v>
      </c>
      <c r="M23" s="55" t="s">
        <v>262</v>
      </c>
      <c r="N23" s="54" t="s">
        <v>9</v>
      </c>
      <c r="O23" s="24" t="s">
        <v>261</v>
      </c>
      <c r="P23" s="55" t="s">
        <v>262</v>
      </c>
      <c r="Q23" s="54" t="s">
        <v>9</v>
      </c>
      <c r="R23" s="24" t="s">
        <v>261</v>
      </c>
      <c r="S23" s="55" t="s">
        <v>262</v>
      </c>
      <c r="T23" s="64" t="s">
        <v>9</v>
      </c>
      <c r="U23" s="24" t="s">
        <v>261</v>
      </c>
      <c r="V23" s="55" t="s">
        <v>262</v>
      </c>
      <c r="X23" s="9"/>
      <c r="Y23" s="23"/>
    </row>
    <row r="24" spans="1:25" ht="36.75" customHeight="1" x14ac:dyDescent="0.35">
      <c r="A24" s="1"/>
      <c r="B24" s="9"/>
      <c r="C24" s="9"/>
      <c r="D24" s="9"/>
      <c r="F24" s="297" t="s">
        <v>308</v>
      </c>
      <c r="G24" s="298" t="s">
        <v>33</v>
      </c>
      <c r="H24" s="298"/>
      <c r="I24" s="298"/>
      <c r="K24" s="56">
        <v>3</v>
      </c>
      <c r="L24" s="40">
        <v>3</v>
      </c>
      <c r="M24" s="295"/>
      <c r="N24" s="56">
        <v>2</v>
      </c>
      <c r="O24" s="40">
        <v>3</v>
      </c>
      <c r="P24" s="295"/>
      <c r="Q24" s="56">
        <v>3</v>
      </c>
      <c r="R24" s="40">
        <v>3</v>
      </c>
      <c r="S24" s="295"/>
      <c r="T24" s="40"/>
      <c r="U24" s="40"/>
      <c r="V24" s="295"/>
      <c r="X24" s="9"/>
      <c r="Y24" s="23"/>
    </row>
    <row r="25" spans="1:25" ht="19.5" customHeight="1" x14ac:dyDescent="0.35">
      <c r="A25" s="1"/>
      <c r="B25" s="9"/>
      <c r="C25" s="9"/>
      <c r="D25" s="9"/>
      <c r="F25" s="297"/>
      <c r="G25" s="298"/>
      <c r="H25" s="298"/>
      <c r="I25" s="298"/>
      <c r="K25" s="57"/>
      <c r="L25" s="43"/>
      <c r="M25" s="295"/>
      <c r="N25" s="57"/>
      <c r="O25" s="43"/>
      <c r="P25" s="295"/>
      <c r="Q25" s="57"/>
      <c r="R25" s="43"/>
      <c r="S25" s="295"/>
      <c r="T25" s="43"/>
      <c r="U25" s="43"/>
      <c r="V25" s="295"/>
      <c r="X25" s="9"/>
      <c r="Y25" s="23"/>
    </row>
    <row r="26" spans="1:25" ht="208.5" customHeight="1" x14ac:dyDescent="0.35">
      <c r="A26" s="1"/>
      <c r="B26" s="9"/>
      <c r="C26" s="9"/>
      <c r="D26" s="9"/>
      <c r="F26" s="297"/>
      <c r="G26" s="298" t="s">
        <v>309</v>
      </c>
      <c r="H26" s="298"/>
      <c r="I26" s="298"/>
      <c r="K26" s="58" t="s">
        <v>415</v>
      </c>
      <c r="L26" s="45" t="s">
        <v>1074</v>
      </c>
      <c r="M26" s="295"/>
      <c r="N26" s="58" t="s">
        <v>416</v>
      </c>
      <c r="O26" s="45" t="s">
        <v>1075</v>
      </c>
      <c r="P26" s="295"/>
      <c r="Q26" s="58" t="s">
        <v>417</v>
      </c>
      <c r="R26" s="45" t="s">
        <v>1076</v>
      </c>
      <c r="S26" s="295"/>
      <c r="T26" s="45"/>
      <c r="U26" s="45"/>
      <c r="V26" s="295"/>
      <c r="X26" s="9"/>
      <c r="Y26" s="23"/>
    </row>
    <row r="27" spans="1:25" ht="18" customHeight="1" x14ac:dyDescent="0.35">
      <c r="A27" s="1"/>
      <c r="B27" s="9"/>
      <c r="C27" s="9"/>
      <c r="D27" s="9"/>
      <c r="F27" s="297"/>
      <c r="G27" s="298" t="s">
        <v>313</v>
      </c>
      <c r="H27" s="298"/>
      <c r="I27" s="298"/>
      <c r="K27" s="59"/>
      <c r="L27" s="25"/>
      <c r="M27" s="60"/>
      <c r="N27" s="59"/>
      <c r="O27" s="25"/>
      <c r="P27" s="101"/>
      <c r="Q27" s="59"/>
      <c r="R27" s="25"/>
      <c r="S27" s="60"/>
      <c r="T27" s="59"/>
      <c r="U27" s="25"/>
      <c r="V27" s="60"/>
      <c r="X27" s="9"/>
      <c r="Y27" s="23"/>
    </row>
    <row r="28" spans="1:25" ht="18" customHeight="1" x14ac:dyDescent="0.35">
      <c r="A28" s="1"/>
      <c r="B28" s="9"/>
      <c r="C28" s="9"/>
      <c r="D28" s="9"/>
      <c r="F28" s="297"/>
      <c r="G28" s="298"/>
      <c r="H28" s="298"/>
      <c r="I28" s="298"/>
      <c r="K28" s="59"/>
      <c r="L28" s="25"/>
      <c r="M28" s="60"/>
      <c r="N28" s="59"/>
      <c r="O28" s="25"/>
      <c r="P28" s="101"/>
      <c r="Q28" s="59"/>
      <c r="R28" s="25"/>
      <c r="S28" s="60"/>
      <c r="T28" s="59"/>
      <c r="U28" s="25"/>
      <c r="V28" s="60"/>
      <c r="X28" s="9"/>
      <c r="Y28" s="23"/>
    </row>
    <row r="29" spans="1:25" ht="18" customHeight="1" x14ac:dyDescent="0.35">
      <c r="A29" s="1"/>
      <c r="B29" s="9"/>
      <c r="C29" s="9"/>
      <c r="D29" s="9"/>
      <c r="F29" s="297"/>
      <c r="G29" s="298"/>
      <c r="H29" s="298"/>
      <c r="I29" s="298"/>
      <c r="K29" s="59"/>
      <c r="L29" s="25"/>
      <c r="M29" s="60"/>
      <c r="N29" s="59"/>
      <c r="O29" s="25"/>
      <c r="P29" s="101"/>
      <c r="Q29" s="59"/>
      <c r="R29" s="25"/>
      <c r="S29" s="60"/>
      <c r="T29" s="59"/>
      <c r="U29" s="25"/>
      <c r="V29" s="60"/>
      <c r="X29" s="9"/>
      <c r="Y29" s="23"/>
    </row>
    <row r="30" spans="1:25" ht="18" customHeight="1" x14ac:dyDescent="0.35">
      <c r="A30" s="1"/>
      <c r="B30" s="9"/>
      <c r="C30" s="9"/>
      <c r="D30" s="9"/>
      <c r="F30" s="297"/>
      <c r="G30" s="298"/>
      <c r="H30" s="298"/>
      <c r="I30" s="298"/>
      <c r="K30" s="59"/>
      <c r="L30" s="25"/>
      <c r="M30" s="60"/>
      <c r="N30" s="59"/>
      <c r="O30" s="25"/>
      <c r="P30" s="101"/>
      <c r="Q30" s="59"/>
      <c r="R30" s="25"/>
      <c r="S30" s="60"/>
      <c r="T30" s="59"/>
      <c r="U30" s="25"/>
      <c r="V30" s="60"/>
      <c r="X30" s="9"/>
      <c r="Y30" s="23"/>
    </row>
    <row r="31" spans="1:25" ht="18" customHeight="1" x14ac:dyDescent="0.35">
      <c r="A31" s="1"/>
      <c r="B31" s="9"/>
      <c r="C31" s="9"/>
      <c r="D31" s="9"/>
      <c r="F31" s="297"/>
      <c r="G31" s="298"/>
      <c r="H31" s="298"/>
      <c r="I31" s="298"/>
      <c r="K31" s="59"/>
      <c r="L31" s="25"/>
      <c r="M31" s="60"/>
      <c r="N31" s="59"/>
      <c r="O31" s="25"/>
      <c r="P31" s="101"/>
      <c r="Q31" s="59"/>
      <c r="R31" s="25"/>
      <c r="S31" s="60"/>
      <c r="T31" s="59"/>
      <c r="U31" s="25"/>
      <c r="V31" s="60"/>
      <c r="X31" s="9"/>
      <c r="Y31" s="23"/>
    </row>
    <row r="32" spans="1:25" ht="18" customHeight="1" x14ac:dyDescent="0.35">
      <c r="A32" s="1"/>
      <c r="B32" s="9"/>
      <c r="C32" s="9"/>
      <c r="D32" s="9"/>
      <c r="F32" s="297"/>
      <c r="G32" s="298"/>
      <c r="H32" s="298"/>
      <c r="I32" s="298"/>
      <c r="K32" s="59"/>
      <c r="L32" s="25"/>
      <c r="M32" s="60"/>
      <c r="N32" s="59"/>
      <c r="O32" s="25"/>
      <c r="P32" s="101"/>
      <c r="Q32" s="59"/>
      <c r="R32" s="25"/>
      <c r="S32" s="60"/>
      <c r="T32" s="59"/>
      <c r="U32" s="25"/>
      <c r="V32" s="60"/>
      <c r="X32" s="9"/>
      <c r="Y32" s="23"/>
    </row>
    <row r="33" spans="1:25" ht="18" customHeight="1" x14ac:dyDescent="0.35">
      <c r="A33" s="1"/>
      <c r="B33" s="9"/>
      <c r="C33" s="9"/>
      <c r="D33" s="9"/>
      <c r="F33" s="297"/>
      <c r="G33" s="298"/>
      <c r="H33" s="298"/>
      <c r="I33" s="298"/>
      <c r="K33" s="59"/>
      <c r="L33" s="25"/>
      <c r="M33" s="60"/>
      <c r="N33" s="59"/>
      <c r="O33" s="25"/>
      <c r="P33" s="101"/>
      <c r="Q33" s="59"/>
      <c r="R33" s="25"/>
      <c r="S33" s="60"/>
      <c r="T33" s="59"/>
      <c r="U33" s="25"/>
      <c r="V33" s="60"/>
      <c r="X33" s="9"/>
      <c r="Y33" s="23"/>
    </row>
    <row r="34" spans="1:25" ht="18" customHeight="1" x14ac:dyDescent="0.35">
      <c r="A34" s="1"/>
      <c r="B34" s="9"/>
      <c r="C34" s="9"/>
      <c r="D34" s="9"/>
      <c r="F34" s="297"/>
      <c r="G34" s="298"/>
      <c r="H34" s="298"/>
      <c r="I34" s="298"/>
      <c r="K34" s="59"/>
      <c r="L34" s="25"/>
      <c r="M34" s="60"/>
      <c r="N34" s="59"/>
      <c r="O34" s="25"/>
      <c r="P34" s="101"/>
      <c r="Q34" s="59"/>
      <c r="R34" s="25"/>
      <c r="S34" s="60"/>
      <c r="T34" s="59"/>
      <c r="U34" s="25"/>
      <c r="V34" s="60"/>
      <c r="X34" s="9"/>
      <c r="Y34" s="23"/>
    </row>
    <row r="35" spans="1:25" ht="18" customHeight="1" x14ac:dyDescent="0.35">
      <c r="A35" s="1"/>
      <c r="B35" s="9"/>
      <c r="C35" s="9"/>
      <c r="D35" s="9"/>
      <c r="F35" s="297"/>
      <c r="G35" s="298"/>
      <c r="H35" s="298"/>
      <c r="I35" s="298"/>
      <c r="K35" s="59"/>
      <c r="L35" s="25"/>
      <c r="M35" s="60"/>
      <c r="N35" s="59"/>
      <c r="O35" s="25"/>
      <c r="P35" s="101"/>
      <c r="Q35" s="59"/>
      <c r="R35" s="25"/>
      <c r="S35" s="60"/>
      <c r="T35" s="59"/>
      <c r="U35" s="25"/>
      <c r="V35" s="60"/>
      <c r="X35" s="9"/>
      <c r="Y35" s="23"/>
    </row>
    <row r="36" spans="1:25" ht="18" customHeight="1" x14ac:dyDescent="0.35">
      <c r="A36" s="1"/>
      <c r="B36" s="9"/>
      <c r="C36" s="9"/>
      <c r="D36" s="9"/>
      <c r="F36" s="297"/>
      <c r="G36" s="298"/>
      <c r="H36" s="298"/>
      <c r="I36" s="298"/>
      <c r="K36" s="59"/>
      <c r="L36" s="25"/>
      <c r="M36" s="60"/>
      <c r="N36" s="59"/>
      <c r="O36" s="25"/>
      <c r="P36" s="101"/>
      <c r="Q36" s="59"/>
      <c r="R36" s="25"/>
      <c r="S36" s="60"/>
      <c r="T36" s="59"/>
      <c r="U36" s="25"/>
      <c r="V36" s="60"/>
      <c r="X36" s="9"/>
      <c r="Y36" s="23"/>
    </row>
    <row r="37" spans="1:25" ht="18" customHeight="1" x14ac:dyDescent="0.35">
      <c r="A37" s="1"/>
      <c r="B37" s="9"/>
      <c r="C37" s="9"/>
      <c r="D37" s="9"/>
      <c r="F37" s="297"/>
      <c r="G37" s="298"/>
      <c r="H37" s="298"/>
      <c r="I37" s="298"/>
      <c r="K37" s="59"/>
      <c r="L37" s="25"/>
      <c r="M37" s="60"/>
      <c r="N37" s="59"/>
      <c r="O37" s="25"/>
      <c r="P37" s="101"/>
      <c r="Q37" s="59"/>
      <c r="R37" s="25"/>
      <c r="S37" s="60"/>
      <c r="T37" s="59"/>
      <c r="U37" s="25"/>
      <c r="V37" s="60"/>
      <c r="X37" s="9"/>
      <c r="Y37" s="23"/>
    </row>
    <row r="38" spans="1:25" ht="18" customHeight="1" x14ac:dyDescent="0.35">
      <c r="A38" s="1"/>
      <c r="B38" s="9"/>
      <c r="C38" s="9"/>
      <c r="D38" s="9"/>
      <c r="F38" s="297"/>
      <c r="G38" s="298"/>
      <c r="H38" s="298"/>
      <c r="I38" s="298"/>
      <c r="K38" s="59"/>
      <c r="L38" s="25"/>
      <c r="M38" s="60"/>
      <c r="N38" s="59"/>
      <c r="O38" s="25"/>
      <c r="P38" s="101"/>
      <c r="Q38" s="59"/>
      <c r="R38" s="25"/>
      <c r="S38" s="60"/>
      <c r="T38" s="59"/>
      <c r="U38" s="25"/>
      <c r="V38" s="60"/>
      <c r="X38" s="9"/>
      <c r="Y38" s="23"/>
    </row>
    <row r="39" spans="1:25" ht="18" customHeight="1" x14ac:dyDescent="0.35">
      <c r="A39" s="1"/>
      <c r="B39" s="9"/>
      <c r="C39" s="9"/>
      <c r="D39" s="9"/>
      <c r="F39" s="297"/>
      <c r="G39" s="298"/>
      <c r="H39" s="298"/>
      <c r="I39" s="298"/>
      <c r="K39" s="59"/>
      <c r="L39" s="25"/>
      <c r="M39" s="60"/>
      <c r="N39" s="59"/>
      <c r="O39" s="25"/>
      <c r="P39" s="101"/>
      <c r="Q39" s="59"/>
      <c r="R39" s="25"/>
      <c r="S39" s="60"/>
      <c r="T39" s="59"/>
      <c r="U39" s="25"/>
      <c r="V39" s="60"/>
      <c r="X39" s="9"/>
      <c r="Y39" s="23"/>
    </row>
    <row r="40" spans="1:25" ht="18" customHeight="1" x14ac:dyDescent="0.35">
      <c r="A40" s="1"/>
      <c r="B40" s="9"/>
      <c r="C40" s="9"/>
      <c r="D40" s="9"/>
      <c r="F40" s="297"/>
      <c r="G40" s="298"/>
      <c r="H40" s="298"/>
      <c r="I40" s="298"/>
      <c r="K40" s="59"/>
      <c r="L40" s="25"/>
      <c r="M40" s="60"/>
      <c r="N40" s="59"/>
      <c r="O40" s="25"/>
      <c r="P40" s="101"/>
      <c r="Q40" s="59"/>
      <c r="R40" s="25"/>
      <c r="S40" s="60"/>
      <c r="T40" s="59"/>
      <c r="U40" s="25"/>
      <c r="V40" s="60"/>
      <c r="X40" s="9"/>
      <c r="Y40" s="23"/>
    </row>
    <row r="41" spans="1:25" ht="18" customHeight="1" x14ac:dyDescent="0.35">
      <c r="A41" s="1"/>
      <c r="B41" s="9"/>
      <c r="C41" s="9"/>
      <c r="D41" s="9"/>
      <c r="F41" s="297"/>
      <c r="G41" s="298"/>
      <c r="H41" s="298"/>
      <c r="I41" s="298"/>
      <c r="K41" s="59"/>
      <c r="L41" s="25"/>
      <c r="M41" s="60"/>
      <c r="N41" s="59"/>
      <c r="O41" s="25"/>
      <c r="P41" s="101"/>
      <c r="Q41" s="59"/>
      <c r="R41" s="25"/>
      <c r="S41" s="60"/>
      <c r="T41" s="59"/>
      <c r="U41" s="25"/>
      <c r="V41" s="60"/>
      <c r="X41" s="9"/>
      <c r="Y41" s="23"/>
    </row>
    <row r="42" spans="1:25" ht="18" customHeight="1" x14ac:dyDescent="0.35">
      <c r="A42" s="1"/>
      <c r="B42" s="9"/>
      <c r="C42" s="9"/>
      <c r="D42" s="9"/>
      <c r="F42" s="297"/>
      <c r="G42" s="298"/>
      <c r="H42" s="298"/>
      <c r="I42" s="298"/>
      <c r="K42" s="59"/>
      <c r="L42" s="25"/>
      <c r="M42" s="60"/>
      <c r="N42" s="59"/>
      <c r="O42" s="25"/>
      <c r="P42" s="101"/>
      <c r="Q42" s="59"/>
      <c r="R42" s="25"/>
      <c r="S42" s="60"/>
      <c r="T42" s="59"/>
      <c r="U42" s="25"/>
      <c r="V42" s="60"/>
      <c r="X42" s="9"/>
      <c r="Y42" s="23"/>
    </row>
    <row r="43" spans="1:25" ht="18" customHeight="1" x14ac:dyDescent="0.35">
      <c r="A43" s="1"/>
      <c r="B43" s="9"/>
      <c r="C43" s="9"/>
      <c r="D43" s="9"/>
      <c r="F43" s="297"/>
      <c r="G43" s="298"/>
      <c r="H43" s="298"/>
      <c r="I43" s="298"/>
      <c r="K43" s="59"/>
      <c r="L43" s="25"/>
      <c r="M43" s="60"/>
      <c r="N43" s="59"/>
      <c r="O43" s="25"/>
      <c r="P43" s="101"/>
      <c r="Q43" s="59"/>
      <c r="R43" s="25"/>
      <c r="S43" s="60"/>
      <c r="T43" s="59"/>
      <c r="U43" s="25"/>
      <c r="V43" s="60"/>
      <c r="X43" s="9"/>
      <c r="Y43" s="23"/>
    </row>
    <row r="44" spans="1:25" ht="18" customHeight="1" x14ac:dyDescent="0.35">
      <c r="A44" s="1"/>
      <c r="B44" s="9"/>
      <c r="C44" s="9"/>
      <c r="D44" s="9"/>
      <c r="F44" s="297"/>
      <c r="G44" s="298"/>
      <c r="H44" s="298"/>
      <c r="I44" s="298"/>
      <c r="K44" s="59"/>
      <c r="L44" s="25"/>
      <c r="M44" s="60"/>
      <c r="N44" s="59"/>
      <c r="O44" s="25"/>
      <c r="P44" s="101"/>
      <c r="Q44" s="59"/>
      <c r="R44" s="25"/>
      <c r="S44" s="60"/>
      <c r="T44" s="59"/>
      <c r="U44" s="25"/>
      <c r="V44" s="60"/>
      <c r="X44" s="9"/>
      <c r="Y44" s="23"/>
    </row>
    <row r="45" spans="1:25" ht="18" customHeight="1" x14ac:dyDescent="0.35">
      <c r="A45" s="1"/>
      <c r="B45" s="9"/>
      <c r="C45" s="9"/>
      <c r="D45" s="9"/>
      <c r="F45" s="297"/>
      <c r="G45" s="298"/>
      <c r="H45" s="298"/>
      <c r="I45" s="298"/>
      <c r="K45" s="59"/>
      <c r="L45" s="25"/>
      <c r="M45" s="60"/>
      <c r="N45" s="59"/>
      <c r="O45" s="25"/>
      <c r="P45" s="101"/>
      <c r="Q45" s="59"/>
      <c r="R45" s="25"/>
      <c r="S45" s="60"/>
      <c r="T45" s="59"/>
      <c r="U45" s="25"/>
      <c r="V45" s="60"/>
      <c r="X45" s="9"/>
      <c r="Y45" s="23"/>
    </row>
    <row r="46" spans="1:25" ht="18" customHeight="1" x14ac:dyDescent="0.35">
      <c r="A46" s="1"/>
      <c r="B46" s="9"/>
      <c r="C46" s="9"/>
      <c r="D46" s="9"/>
      <c r="F46" s="297"/>
      <c r="G46" s="298"/>
      <c r="H46" s="298"/>
      <c r="I46" s="298"/>
      <c r="K46" s="59"/>
      <c r="L46" s="25"/>
      <c r="M46" s="60"/>
      <c r="N46" s="59"/>
      <c r="O46" s="25"/>
      <c r="P46" s="101"/>
      <c r="Q46" s="59"/>
      <c r="R46" s="25"/>
      <c r="S46" s="60"/>
      <c r="T46" s="59"/>
      <c r="U46" s="25"/>
      <c r="V46" s="60"/>
      <c r="X46" s="9"/>
      <c r="Y46" s="23"/>
    </row>
    <row r="47" spans="1:25" ht="18" customHeight="1" x14ac:dyDescent="0.35">
      <c r="A47" s="1"/>
      <c r="B47" s="9"/>
      <c r="C47" s="9"/>
      <c r="D47" s="9"/>
      <c r="F47" s="297"/>
      <c r="G47" s="298"/>
      <c r="H47" s="298"/>
      <c r="I47" s="298"/>
      <c r="K47" s="59"/>
      <c r="L47" s="25"/>
      <c r="M47" s="60"/>
      <c r="N47" s="59"/>
      <c r="O47" s="25"/>
      <c r="P47" s="101"/>
      <c r="Q47" s="59"/>
      <c r="R47" s="25"/>
      <c r="S47" s="60"/>
      <c r="T47" s="59"/>
      <c r="U47" s="25"/>
      <c r="V47" s="60"/>
      <c r="X47" s="9"/>
      <c r="Y47" s="23"/>
    </row>
    <row r="48" spans="1:25" ht="18" customHeight="1" x14ac:dyDescent="0.35">
      <c r="A48" s="1"/>
      <c r="B48" s="9"/>
      <c r="C48" s="9"/>
      <c r="D48" s="9"/>
      <c r="F48" s="297"/>
      <c r="G48" s="298"/>
      <c r="H48" s="298"/>
      <c r="I48" s="298"/>
      <c r="K48" s="59"/>
      <c r="L48" s="25"/>
      <c r="M48" s="60"/>
      <c r="N48" s="59"/>
      <c r="O48" s="25"/>
      <c r="P48" s="101"/>
      <c r="Q48" s="59"/>
      <c r="R48" s="25"/>
      <c r="S48" s="60"/>
      <c r="T48" s="59"/>
      <c r="U48" s="25"/>
      <c r="V48" s="60"/>
      <c r="X48" s="9"/>
      <c r="Y48" s="23"/>
    </row>
    <row r="49" spans="1:25" ht="18" customHeight="1" x14ac:dyDescent="0.35">
      <c r="A49" s="1"/>
      <c r="B49" s="9"/>
      <c r="C49" s="9"/>
      <c r="D49" s="9"/>
      <c r="F49" s="297"/>
      <c r="G49" s="298"/>
      <c r="H49" s="298"/>
      <c r="I49" s="298"/>
      <c r="K49" s="59"/>
      <c r="L49" s="25"/>
      <c r="M49" s="60"/>
      <c r="N49" s="59"/>
      <c r="O49" s="25"/>
      <c r="P49" s="60"/>
      <c r="Q49" s="59"/>
      <c r="R49" s="25"/>
      <c r="S49" s="60"/>
      <c r="T49" s="59"/>
      <c r="U49" s="25"/>
      <c r="V49" s="60"/>
      <c r="X49" s="9"/>
      <c r="Y49" s="23"/>
    </row>
    <row r="50" spans="1:25" ht="14.5" x14ac:dyDescent="0.35">
      <c r="S50" s="1"/>
      <c r="V50" s="1"/>
    </row>
    <row r="51" spans="1:25" ht="15" customHeight="1" x14ac:dyDescent="0.35"/>
  </sheetData>
  <mergeCells count="63">
    <mergeCell ref="F24:F49"/>
    <mergeCell ref="G24:I25"/>
    <mergeCell ref="M24:M26"/>
    <mergeCell ref="P24:P26"/>
    <mergeCell ref="S24:S26"/>
    <mergeCell ref="V24:V26"/>
    <mergeCell ref="G26:I26"/>
    <mergeCell ref="G27:I49"/>
    <mergeCell ref="Q20:S20"/>
    <mergeCell ref="T20:V20"/>
    <mergeCell ref="K21:M21"/>
    <mergeCell ref="N21:P21"/>
    <mergeCell ref="Q21:S21"/>
    <mergeCell ref="T21:V21"/>
    <mergeCell ref="T18:V19"/>
    <mergeCell ref="E19:I19"/>
    <mergeCell ref="D20:D21"/>
    <mergeCell ref="E20:I21"/>
    <mergeCell ref="K20:M20"/>
    <mergeCell ref="N20:P20"/>
    <mergeCell ref="D15:I15"/>
    <mergeCell ref="B18:C21"/>
    <mergeCell ref="K18:M19"/>
    <mergeCell ref="N18:P19"/>
    <mergeCell ref="Q18:S19"/>
    <mergeCell ref="Q17:S17"/>
    <mergeCell ref="T17:V17"/>
    <mergeCell ref="S12:T12"/>
    <mergeCell ref="U12:V12"/>
    <mergeCell ref="L13:M13"/>
    <mergeCell ref="P13:Q13"/>
    <mergeCell ref="T13:U13"/>
    <mergeCell ref="L14:M15"/>
    <mergeCell ref="N14:N15"/>
    <mergeCell ref="O14:O15"/>
    <mergeCell ref="P14:Q15"/>
    <mergeCell ref="Q12:R12"/>
    <mergeCell ref="R14:R15"/>
    <mergeCell ref="S14:S15"/>
    <mergeCell ref="T14:U15"/>
    <mergeCell ref="V14:V15"/>
    <mergeCell ref="K12:L12"/>
    <mergeCell ref="M12:N12"/>
    <mergeCell ref="O12:P12"/>
    <mergeCell ref="K17:M17"/>
    <mergeCell ref="N17:P17"/>
    <mergeCell ref="K14:K15"/>
    <mergeCell ref="B7:C7"/>
    <mergeCell ref="M7:O8"/>
    <mergeCell ref="Q7:S8"/>
    <mergeCell ref="G12:G13"/>
    <mergeCell ref="D2:I2"/>
    <mergeCell ref="D3:I4"/>
    <mergeCell ref="K3:S4"/>
    <mergeCell ref="D5:I5"/>
    <mergeCell ref="K5:R5"/>
    <mergeCell ref="B10:C10"/>
    <mergeCell ref="B12:C15"/>
    <mergeCell ref="D12:D14"/>
    <mergeCell ref="E12:E14"/>
    <mergeCell ref="F12:F13"/>
    <mergeCell ref="H12:H13"/>
    <mergeCell ref="I12:I13"/>
  </mergeCells>
  <conditionalFormatting sqref="D15:I15">
    <cfRule type="containsText" dxfId="895" priority="2" operator="containsText" text="Finalizado">
      <formula>NOT(ISERROR(SEARCH("Finalizado",D15)))</formula>
    </cfRule>
    <cfRule type="containsText" dxfId="894" priority="3" operator="containsText" text="Não Planificado">
      <formula>NOT(ISERROR(SEARCH("Não Planificado",D15)))</formula>
    </cfRule>
    <cfRule type="containsText" dxfId="893" priority="4" operator="containsText" text="No Prazo">
      <formula>NOT(ISERROR(SEARCH("No Prazo",D15)))</formula>
    </cfRule>
    <cfRule type="containsText" dxfId="892" priority="5" operator="containsText" text="Atrasado">
      <formula>NOT(ISERROR(SEARCH("Atrasado",D15)))</formula>
    </cfRule>
  </conditionalFormatting>
  <conditionalFormatting sqref="F7:F8">
    <cfRule type="iconSet" priority="9">
      <iconSet showValue="0">
        <cfvo type="percent" val="0"/>
        <cfvo type="num" val="2"/>
        <cfvo type="num" val="3"/>
      </iconSet>
    </cfRule>
  </conditionalFormatting>
  <conditionalFormatting sqref="F12 F14">
    <cfRule type="iconSet" priority="7">
      <iconSet showValue="0">
        <cfvo type="percent" val="0"/>
        <cfvo type="num" val="2"/>
        <cfvo type="num" val="3"/>
      </iconSet>
    </cfRule>
  </conditionalFormatting>
  <conditionalFormatting sqref="G7:I8">
    <cfRule type="iconSet" priority="8">
      <iconSet showValue="0">
        <cfvo type="percent" val="0"/>
        <cfvo type="num" val="2"/>
        <cfvo type="num" val="3"/>
      </iconSet>
    </cfRule>
  </conditionalFormatting>
  <conditionalFormatting sqref="G12:I12 G14:I14">
    <cfRule type="iconSet" priority="6">
      <iconSet showValue="0">
        <cfvo type="percent" val="0"/>
        <cfvo type="num" val="2"/>
        <cfvo type="num" val="3"/>
      </iconSet>
    </cfRule>
  </conditionalFormatting>
  <conditionalFormatting sqref="K24:L24 N24:O24 Q24:R24 T24:U24">
    <cfRule type="iconSet" priority="15">
      <iconSet showValue="0">
        <cfvo type="percent" val="0"/>
        <cfvo type="num" val="2"/>
        <cfvo type="num" val="3"/>
      </iconSet>
    </cfRule>
  </conditionalFormatting>
  <conditionalFormatting sqref="K25:L25">
    <cfRule type="containsText" dxfId="891" priority="29" operator="containsText" text="PENDIENTE">
      <formula>NOT(ISERROR(SEARCH("PENDIENTE",K25)))</formula>
    </cfRule>
    <cfRule type="containsText" dxfId="890" priority="30" operator="containsText" text="NO VALIDADO">
      <formula>NOT(ISERROR(SEARCH("NO VALIDADO",K25)))</formula>
    </cfRule>
    <cfRule type="containsText" dxfId="889" priority="31" operator="containsText" text="VALIDADO">
      <formula>NOT(ISERROR(SEARCH("VALIDADO",K25)))</formula>
    </cfRule>
  </conditionalFormatting>
  <conditionalFormatting sqref="N25:O25">
    <cfRule type="containsText" dxfId="888" priority="22" operator="containsText" text="PENDIENTE">
      <formula>NOT(ISERROR(SEARCH("PENDIENTE",N25)))</formula>
    </cfRule>
    <cfRule type="containsText" dxfId="887" priority="23" operator="containsText" text="NO VALIDADO">
      <formula>NOT(ISERROR(SEARCH("NO VALIDADO",N25)))</formula>
    </cfRule>
    <cfRule type="containsText" dxfId="886" priority="24" operator="containsText" text="VALIDADO">
      <formula>NOT(ISERROR(SEARCH("VALIDADO",N25)))</formula>
    </cfRule>
  </conditionalFormatting>
  <conditionalFormatting sqref="Q25:R25">
    <cfRule type="containsText" dxfId="885" priority="19" operator="containsText" text="PENDIENTE">
      <formula>NOT(ISERROR(SEARCH("PENDIENTE",Q25)))</formula>
    </cfRule>
    <cfRule type="containsText" dxfId="884" priority="20" operator="containsText" text="NO VALIDADO">
      <formula>NOT(ISERROR(SEARCH("NO VALIDADO",Q25)))</formula>
    </cfRule>
    <cfRule type="containsText" dxfId="883" priority="21" operator="containsText" text="VALIDADO">
      <formula>NOT(ISERROR(SEARCH("VALIDADO",Q25)))</formula>
    </cfRule>
  </conditionalFormatting>
  <conditionalFormatting sqref="T25:U25">
    <cfRule type="containsText" dxfId="882" priority="16" operator="containsText" text="PENDIENTE">
      <formula>NOT(ISERROR(SEARCH("PENDIENTE",T25)))</formula>
    </cfRule>
    <cfRule type="containsText" dxfId="881" priority="17" operator="containsText" text="NO VALIDADO">
      <formula>NOT(ISERROR(SEARCH("NO VALIDADO",T25)))</formula>
    </cfRule>
    <cfRule type="containsText" dxfId="880" priority="18" operator="containsText" text="VALIDADO">
      <formula>NOT(ISERROR(SEARCH("VALIDADO",T25)))</formula>
    </cfRule>
  </conditionalFormatting>
  <dataValidations count="6">
    <dataValidation type="list" allowBlank="1" showInputMessage="1" showErrorMessage="1" sqref="AB14:AB15" xr:uid="{98E3CAE6-4A04-4A62-B289-25BA0EFBA287}">
      <formula1>"No Cumple, Parcial, Cumple, Más que Cumple, Mejor Práctica"</formula1>
    </dataValidation>
    <dataValidation type="list" allowBlank="1" showInputMessage="1" showErrorMessage="1" sqref="K14:K15 O14:O15 S14:S15" xr:uid="{8DAE1C4D-5BDE-4FB1-A166-0B0C805213B7}">
      <formula1>"No Iniciado, En Progreso,Finalizado"</formula1>
    </dataValidation>
    <dataValidation type="list" allowBlank="1" showInputMessage="1" showErrorMessage="1" sqref="Q10 S10" xr:uid="{E3879560-F2E5-4E62-8301-83F17836B28C}">
      <formula1>" Junho,Julho,Agosto,Setembro,Outubro"</formula1>
    </dataValidation>
    <dataValidation type="list" allowBlank="1" showInputMessage="1" showErrorMessage="1" sqref="M12:N12 Q12:R12 U12:V12" xr:uid="{907E7EA7-F3C3-4FC0-8D13-EACE2B57019E}">
      <formula1>"Maio,Junho,Julho,Agosto,Setembro,Outubro"</formula1>
    </dataValidation>
    <dataValidation type="list" allowBlank="1" showInputMessage="1" showErrorMessage="1" sqref="O10" xr:uid="{BE9812B5-0D19-4275-B5B5-4035D262B745}">
      <formula1>"Alta,Baixa,Não Planificado"</formula1>
    </dataValidation>
    <dataValidation type="list" allowBlank="1" showInputMessage="1" showErrorMessage="1" sqref="D10 R14:R15 N14:N15 V14:V15" xr:uid="{D046B17F-2D46-4B5B-BFF7-281152E5BA88}">
      <formula1>"Não Cumpre, Parcial, Cumpre, Mais que Cumpre, Melhor Prática"</formula1>
    </dataValidation>
  </dataValidations>
  <pageMargins left="0.511811024" right="0.511811024" top="0.78740157499999996" bottom="0.78740157499999996" header="0.31496062000000002" footer="0.31496062000000002"/>
  <pageSetup paperSize="9" orientation="portrait" r:id="rId1"/>
  <drawing r:id="rId2"/>
  <extLst>
    <ext xmlns:x14="http://schemas.microsoft.com/office/spreadsheetml/2009/9/main" uri="{78C0D931-6437-407d-A8EE-F0AAD7539E65}">
      <x14:conditionalFormattings>
        <x14:conditionalFormatting xmlns:xm="http://schemas.microsoft.com/office/excel/2006/main">
          <x14:cfRule type="iconSet" priority="1" id="{7569FD88-DF20-4165-BE24-D10B9ED6DE5B}">
            <x14:iconSet iconSet="3Stars" showValue="0">
              <x14:cfvo type="percent">
                <xm:f>0</xm:f>
              </x14:cfvo>
              <x14:cfvo type="num">
                <xm:f>2</xm:f>
              </x14:cfvo>
              <x14:cfvo type="num">
                <xm:f>3</xm:f>
              </x14:cfvo>
            </x14:iconSet>
          </x14:cfRule>
          <xm:sqref>M10</xm:sqref>
        </x14:conditionalFormatting>
      </x14:conditionalFormattings>
    </ext>
  </extLst>
</worksheet>
</file>

<file path=xl/worksheets/sheet2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3029BEB-6DE2-424E-AE82-A03C1984F974}">
  <dimension ref="A1:AB51"/>
  <sheetViews>
    <sheetView showGridLines="0" zoomScale="40" zoomScaleNormal="40" workbookViewId="0">
      <pane xSplit="3" ySplit="4" topLeftCell="D13" activePane="bottomRight" state="frozen"/>
      <selection activeCell="O2" sqref="O2"/>
      <selection pane="topRight" activeCell="O2" sqref="O2"/>
      <selection pane="bottomLeft" activeCell="O2" sqref="O2"/>
      <selection pane="bottomRight" activeCell="O2" sqref="O2"/>
    </sheetView>
  </sheetViews>
  <sheetFormatPr defaultColWidth="0" defaultRowHeight="15" customHeight="1" zeroHeight="1" outlineLevelRow="2" outlineLevelCol="1" x14ac:dyDescent="0.35"/>
  <cols>
    <col min="1" max="1" width="1.26953125" customWidth="1"/>
    <col min="2" max="2" width="4.7265625" customWidth="1"/>
    <col min="3" max="3" width="20.1796875" customWidth="1"/>
    <col min="4" max="4" width="17.453125" customWidth="1" outlineLevel="1"/>
    <col min="5" max="5" width="10" customWidth="1" outlineLevel="1"/>
    <col min="6" max="8" width="6.1796875" customWidth="1" outlineLevel="1"/>
    <col min="9" max="9" width="6.26953125" customWidth="1" outlineLevel="1"/>
    <col min="10" max="10" width="2.1796875" customWidth="1"/>
    <col min="11" max="23" width="23" customWidth="1"/>
    <col min="24" max="24" width="17" hidden="1" customWidth="1"/>
    <col min="25" max="25" width="16.453125" hidden="1" customWidth="1"/>
    <col min="26" max="26" width="10.54296875" hidden="1" customWidth="1"/>
    <col min="27" max="27" width="16.81640625" hidden="1" customWidth="1"/>
    <col min="28" max="28" width="14.54296875" hidden="1" customWidth="1"/>
  </cols>
  <sheetData>
    <row r="1" spans="1:28" ht="11.25" customHeight="1" x14ac:dyDescent="0.35">
      <c r="A1" s="13"/>
      <c r="B1" s="13"/>
      <c r="C1" s="13"/>
      <c r="D1" s="13"/>
      <c r="E1" s="13"/>
      <c r="F1" s="13"/>
      <c r="G1" s="13"/>
      <c r="H1" s="13"/>
      <c r="I1" s="13"/>
      <c r="J1" s="13"/>
      <c r="K1" s="13"/>
      <c r="L1" s="13"/>
      <c r="M1" s="13"/>
      <c r="N1" s="13"/>
      <c r="O1" s="13"/>
      <c r="P1" s="13"/>
      <c r="Q1" s="13"/>
      <c r="R1" s="13"/>
      <c r="S1" s="13"/>
      <c r="T1" s="13"/>
      <c r="U1" s="13"/>
      <c r="V1" s="13"/>
      <c r="W1" s="13"/>
      <c r="X1" s="13"/>
      <c r="Y1" s="19"/>
      <c r="Z1" s="19"/>
      <c r="AA1" s="19"/>
    </row>
    <row r="2" spans="1:28" ht="43.5" customHeight="1" x14ac:dyDescent="0.5">
      <c r="A2" s="1"/>
      <c r="C2" s="11"/>
      <c r="D2" s="279" t="s">
        <v>0</v>
      </c>
      <c r="E2" s="279"/>
      <c r="F2" s="279"/>
      <c r="G2" s="279"/>
      <c r="H2" s="279"/>
      <c r="I2" s="279"/>
      <c r="J2" s="62"/>
      <c r="K2" s="62"/>
      <c r="L2" s="62"/>
      <c r="M2" s="62"/>
      <c r="N2" s="62"/>
      <c r="O2" s="62"/>
      <c r="P2" s="62"/>
      <c r="Q2" s="62"/>
      <c r="R2" s="62"/>
      <c r="S2" s="62"/>
      <c r="T2" s="62"/>
      <c r="U2" s="62"/>
      <c r="V2" s="62"/>
      <c r="W2" s="11"/>
      <c r="X2" s="11"/>
      <c r="Y2" s="20"/>
      <c r="Z2" s="20"/>
      <c r="AA2" s="20"/>
    </row>
    <row r="3" spans="1:28" ht="19.5" customHeight="1" x14ac:dyDescent="0.35">
      <c r="A3" s="1"/>
      <c r="C3" s="10"/>
      <c r="D3" s="280" t="s">
        <v>1</v>
      </c>
      <c r="E3" s="280"/>
      <c r="F3" s="280"/>
      <c r="G3" s="280"/>
      <c r="H3" s="280"/>
      <c r="I3" s="280"/>
      <c r="J3" s="63"/>
      <c r="K3" s="306" t="s">
        <v>418</v>
      </c>
      <c r="L3" s="306"/>
      <c r="M3" s="306"/>
      <c r="N3" s="306"/>
      <c r="O3" s="306"/>
      <c r="P3" s="306"/>
      <c r="Q3" s="306"/>
      <c r="R3" s="306"/>
      <c r="S3" s="306"/>
      <c r="T3" s="63"/>
      <c r="U3" s="63"/>
      <c r="V3" s="63"/>
      <c r="W3" s="10"/>
      <c r="X3" s="10"/>
      <c r="Y3" s="12"/>
      <c r="Z3" s="12"/>
      <c r="AA3" s="12"/>
    </row>
    <row r="4" spans="1:28" ht="35.25" customHeight="1" x14ac:dyDescent="0.35">
      <c r="A4" s="1"/>
      <c r="B4" s="1"/>
      <c r="C4" s="10"/>
      <c r="D4" s="281"/>
      <c r="E4" s="281"/>
      <c r="F4" s="281"/>
      <c r="G4" s="281"/>
      <c r="H4" s="281"/>
      <c r="I4" s="281"/>
      <c r="J4" s="61"/>
      <c r="K4" s="307"/>
      <c r="L4" s="307"/>
      <c r="M4" s="307"/>
      <c r="N4" s="307"/>
      <c r="O4" s="307"/>
      <c r="P4" s="307"/>
      <c r="Q4" s="307"/>
      <c r="R4" s="307"/>
      <c r="S4" s="307"/>
      <c r="T4" s="61"/>
      <c r="U4" s="61"/>
      <c r="V4" s="61"/>
      <c r="W4" s="61"/>
      <c r="X4" s="14"/>
      <c r="Y4" s="21"/>
      <c r="Z4" s="22"/>
      <c r="AA4" s="22"/>
    </row>
    <row r="5" spans="1:28" ht="32.5" x14ac:dyDescent="0.6">
      <c r="A5" s="1"/>
      <c r="B5" s="15"/>
      <c r="C5" s="13"/>
      <c r="D5" s="284" t="s">
        <v>294</v>
      </c>
      <c r="E5" s="284"/>
      <c r="F5" s="284"/>
      <c r="G5" s="284"/>
      <c r="H5" s="284"/>
      <c r="I5" s="284"/>
      <c r="J5" s="26"/>
      <c r="K5" s="284" t="s">
        <v>295</v>
      </c>
      <c r="L5" s="284"/>
      <c r="M5" s="284"/>
      <c r="N5" s="284"/>
      <c r="O5" s="284"/>
      <c r="P5" s="284"/>
      <c r="Q5" s="284"/>
      <c r="R5" s="284"/>
      <c r="S5" s="27"/>
      <c r="T5" s="25"/>
      <c r="U5" s="25"/>
      <c r="V5" s="25"/>
      <c r="W5" s="9"/>
      <c r="X5" s="9"/>
      <c r="Y5" s="23"/>
    </row>
    <row r="6" spans="1:28" ht="33" customHeight="1" x14ac:dyDescent="0.8">
      <c r="A6" s="1"/>
      <c r="B6" s="15"/>
      <c r="C6" s="15"/>
      <c r="D6" s="28" t="s">
        <v>296</v>
      </c>
      <c r="E6" s="28" t="s">
        <v>16</v>
      </c>
      <c r="F6" s="28" t="s">
        <v>19</v>
      </c>
      <c r="G6" s="28" t="s">
        <v>20</v>
      </c>
      <c r="H6" s="28" t="s">
        <v>21</v>
      </c>
      <c r="I6" s="28" t="s">
        <v>22</v>
      </c>
      <c r="J6" s="29"/>
      <c r="K6" s="44" t="s">
        <v>221</v>
      </c>
      <c r="L6" s="66"/>
      <c r="M6" s="30"/>
      <c r="N6" s="30"/>
      <c r="O6" s="30"/>
      <c r="P6" s="30"/>
      <c r="Q6" s="30"/>
      <c r="R6" s="31"/>
      <c r="S6" s="31"/>
      <c r="T6" s="25"/>
      <c r="U6" s="25"/>
      <c r="V6" s="25"/>
      <c r="W6" s="9"/>
      <c r="X6" s="9"/>
      <c r="Y6" s="23"/>
    </row>
    <row r="7" spans="1:28" ht="78" customHeight="1" outlineLevel="1" x14ac:dyDescent="0.35">
      <c r="A7" s="1"/>
      <c r="B7" s="267" t="s">
        <v>222</v>
      </c>
      <c r="C7" s="267"/>
      <c r="D7" s="67" t="str">
        <f>IF(F7="","",IF(AND(I7=3,H7=3,G7=3,F7=3),"Melhor Prática",
IF(AND(H7=3,G7=3,F7=3),"Mais que Cumpre",
IF(AND(G7=3,F7=3),"Cumpre",
IF(F7=3,"Parcial","Não cumpre")))))</f>
        <v>Parcial</v>
      </c>
      <c r="E7" s="47">
        <f>IF($D7="Não cumpre",0,IF($D7="Parcial",$E$18*0.4,IF($D7="Cumpre",$E$18*0.7,IF($D7="Mais que Cumpre",$E$18*0.85,IF($D7="Melhor Prática",$E$18,0)))))</f>
        <v>4.0000000000000001E-3</v>
      </c>
      <c r="F7" s="48">
        <f>IF($K$24&lt;&gt;"",IF($K$24=3,3,IF($K$24=2,2,1)),"")</f>
        <v>3</v>
      </c>
      <c r="G7" s="48">
        <f>IF($N$24&lt;&gt;"",IF($N$24=3,3,IF($N$24=2,2,1)),"")</f>
        <v>2</v>
      </c>
      <c r="H7" s="48" t="str">
        <f>IF($Q$24&lt;&gt;"",IF($Q$24=3,3,IF($Q$24=2,2,1)),"")</f>
        <v/>
      </c>
      <c r="I7" s="48" t="str">
        <f>IF($T$24&lt;&gt;"",IF($T$24=3,3,IF($T$24=2,2,1)),"")</f>
        <v/>
      </c>
      <c r="J7" s="32"/>
      <c r="K7" s="49" t="s">
        <v>298</v>
      </c>
      <c r="L7" s="46" t="s">
        <v>224</v>
      </c>
      <c r="M7" s="271"/>
      <c r="N7" s="271"/>
      <c r="O7" s="271"/>
      <c r="P7" s="46" t="s">
        <v>226</v>
      </c>
      <c r="Q7" s="271"/>
      <c r="R7" s="271"/>
      <c r="S7" s="271"/>
      <c r="U7" s="25"/>
      <c r="V7" s="25"/>
      <c r="W7" s="9"/>
      <c r="X7" s="9"/>
      <c r="Y7" s="23"/>
    </row>
    <row r="8" spans="1:28" ht="14.25" customHeight="1" outlineLevel="1" x14ac:dyDescent="0.35">
      <c r="A8" s="1"/>
      <c r="B8" s="64"/>
      <c r="C8" s="64"/>
      <c r="D8" s="67"/>
      <c r="E8" s="47"/>
      <c r="F8" s="48"/>
      <c r="G8" s="48"/>
      <c r="H8" s="48"/>
      <c r="I8" s="48"/>
      <c r="J8" s="32"/>
      <c r="K8" s="49"/>
      <c r="L8" s="46"/>
      <c r="M8" s="271"/>
      <c r="N8" s="271"/>
      <c r="O8" s="271"/>
      <c r="P8" s="46"/>
      <c r="Q8" s="271"/>
      <c r="R8" s="271"/>
      <c r="S8" s="271"/>
      <c r="U8" s="25"/>
      <c r="V8" s="25"/>
      <c r="W8" s="9"/>
      <c r="X8" s="9"/>
      <c r="Y8" s="23"/>
    </row>
    <row r="9" spans="1:28" ht="9.75" customHeight="1" x14ac:dyDescent="0.45">
      <c r="A9" s="1"/>
      <c r="B9" s="1"/>
      <c r="C9" s="1"/>
      <c r="D9" s="34"/>
      <c r="E9" s="35"/>
      <c r="F9" s="35"/>
      <c r="G9" s="35"/>
      <c r="H9" s="35"/>
      <c r="I9" s="35"/>
      <c r="J9" s="35"/>
      <c r="K9" s="35"/>
      <c r="L9" s="35"/>
      <c r="M9" s="35"/>
      <c r="N9" s="35"/>
      <c r="O9" s="35"/>
      <c r="P9" s="35"/>
      <c r="Q9" s="92">
        <f>IF(Q10="Junio",6,IF(Q10="Julio",7,IF(Q10="Agosto",8,IF(Q10="Septiembre",9,IF(Q10="Octubre",10,"")))))</f>
        <v>8</v>
      </c>
      <c r="R9" s="35"/>
      <c r="S9" s="92" t="str">
        <f>IF(S10="Junio",6,IF(S10="Julio",7,IF(S10="Agosto",8,IF(S10="Septiembre",9,IF(S10="Octubre",10,"")))))</f>
        <v/>
      </c>
      <c r="T9" s="33"/>
      <c r="U9" s="33"/>
      <c r="V9" s="33"/>
      <c r="W9" s="1"/>
      <c r="X9" s="1"/>
    </row>
    <row r="10" spans="1:28" ht="59.25" customHeight="1" outlineLevel="1" x14ac:dyDescent="0.35">
      <c r="A10" s="1"/>
      <c r="B10" s="273" t="s">
        <v>299</v>
      </c>
      <c r="C10" s="273"/>
      <c r="D10" s="110" t="s">
        <v>228</v>
      </c>
      <c r="E10" s="51">
        <f>IF($D10="Não cumpre",0,IF($D10="Parcial",$E$18*0.4,IF($D10="Cumpre",$E$18*0.7,IF($D10="Mais que Cumpre",$E$18*0.85,IF($D10="Melhor Prática",$E$18,0)))))</f>
        <v>8.5000000000000006E-3</v>
      </c>
      <c r="F10" s="52" t="str">
        <f>IF(K20="D","D","-")</f>
        <v>-</v>
      </c>
      <c r="G10" s="52" t="str">
        <f>IF(N20="D","D","-")</f>
        <v>-</v>
      </c>
      <c r="H10" s="52" t="str">
        <f>IF(Q20="D","D","-")</f>
        <v>-</v>
      </c>
      <c r="I10" s="52" t="str">
        <f>IF(T20="D","D","-")</f>
        <v>-</v>
      </c>
      <c r="J10" s="32"/>
      <c r="K10" s="65" t="s">
        <v>300</v>
      </c>
      <c r="L10" s="50" t="s">
        <v>230</v>
      </c>
      <c r="M10" s="74">
        <v>2</v>
      </c>
      <c r="N10" s="50" t="s">
        <v>231</v>
      </c>
      <c r="O10" s="53" t="s">
        <v>232</v>
      </c>
      <c r="P10" s="50" t="s">
        <v>233</v>
      </c>
      <c r="Q10" s="91" t="s">
        <v>303</v>
      </c>
      <c r="R10" s="50" t="s">
        <v>235</v>
      </c>
      <c r="S10" s="91" t="s">
        <v>331</v>
      </c>
      <c r="T10" s="50" t="s">
        <v>237</v>
      </c>
      <c r="U10" s="53" t="s">
        <v>302</v>
      </c>
      <c r="V10" s="25"/>
      <c r="W10" s="9"/>
      <c r="X10" s="9"/>
      <c r="Y10" s="23"/>
    </row>
    <row r="11" spans="1:28" ht="20.5" x14ac:dyDescent="0.4">
      <c r="A11" s="1"/>
      <c r="B11" s="17"/>
      <c r="C11" s="17"/>
      <c r="D11" s="36"/>
      <c r="E11" s="31"/>
      <c r="F11" s="37"/>
      <c r="G11" s="37"/>
      <c r="H11" s="37"/>
      <c r="I11" s="37"/>
      <c r="J11" s="31"/>
      <c r="K11" s="25"/>
      <c r="L11" s="25"/>
      <c r="M11" s="25"/>
      <c r="N11" s="25"/>
      <c r="O11" s="25"/>
      <c r="P11" s="25"/>
      <c r="Q11" s="25"/>
      <c r="R11" s="25"/>
      <c r="S11" s="25"/>
      <c r="T11" s="25"/>
      <c r="U11" s="25"/>
      <c r="V11" s="25"/>
      <c r="W11" s="9"/>
      <c r="X11" s="9"/>
      <c r="Y11" s="23"/>
    </row>
    <row r="12" spans="1:28" ht="18" customHeight="1" outlineLevel="1" x14ac:dyDescent="0.35">
      <c r="A12" s="1"/>
      <c r="B12" s="274" t="s">
        <v>239</v>
      </c>
      <c r="C12" s="274"/>
      <c r="D12" s="276" t="str">
        <f>IF(F12="","",IF(AND(I12=3,H12=3,G12=3,F12=3),"Melhor Prática",
IF(AND(H12=3,G12=3,F12=3),"Mais que Cumpre",
IF(AND(G12=3,F12=3),"Cumpre",
IF(F12=3,"Parcial","Não cumpre")))))</f>
        <v>Parcial</v>
      </c>
      <c r="E12" s="277">
        <f>IF($D12="Não cumpre",0,IF($D12="Parcial",$E$18*0.4,IF($D12="Cumpre",$E$18*0.7,IF($D12="Mais que Cumpre",$E$18*0.85,IF($D12="Melhor Prática",$E$18,0)))))</f>
        <v>4.0000000000000001E-3</v>
      </c>
      <c r="F12" s="272">
        <f>IF($L$24&lt;&gt;"",IF($L$24=3,3,IF($L$24=2,2,1)),"")</f>
        <v>3</v>
      </c>
      <c r="G12" s="272">
        <f>IF($O$24&lt;&gt;"",IF($O$24=3,3,IF($O$24=2,2,1)),"")</f>
        <v>2</v>
      </c>
      <c r="H12" s="272" t="str">
        <f>IF($R$24&lt;&gt;"",IF($R$24=3,3,IF($R$24=2,2,1)),"")</f>
        <v/>
      </c>
      <c r="I12" s="272" t="str">
        <f>IF($U$24&lt;&gt;"",IF($U$24=3,3,IF($U$24=2,2,1)),"")</f>
        <v/>
      </c>
      <c r="J12" s="32"/>
      <c r="K12" s="305" t="s">
        <v>240</v>
      </c>
      <c r="L12" s="278"/>
      <c r="M12" s="285"/>
      <c r="N12" s="286"/>
      <c r="O12" s="305" t="s">
        <v>240</v>
      </c>
      <c r="P12" s="278"/>
      <c r="Q12" s="285"/>
      <c r="R12" s="286"/>
      <c r="S12" s="278" t="s">
        <v>240</v>
      </c>
      <c r="T12" s="278"/>
      <c r="U12" s="285" t="s">
        <v>303</v>
      </c>
      <c r="V12" s="286"/>
      <c r="W12" s="9"/>
      <c r="X12" s="9"/>
      <c r="Y12" s="23"/>
      <c r="Z12" s="2"/>
      <c r="AA12" s="2"/>
      <c r="AB12" s="2"/>
    </row>
    <row r="13" spans="1:28" ht="35.25" customHeight="1" outlineLevel="1" x14ac:dyDescent="0.35">
      <c r="A13" s="1"/>
      <c r="B13" s="275"/>
      <c r="C13" s="275"/>
      <c r="D13" s="276" t="str">
        <f t="shared" ref="D13:D14" si="0">IF(F13="","",IF(AND(I13=3,H13=3,G13=3,F13=3),"MEJOR PRÁCTICA",
IF(AND(H13=3,G13=3,F13=3),"MÁS QUE CUMPLE",
IF(AND(G13=3,F13=3),"CUMPLE",
IF(F13=3,"PARCIAL","NO CUMPLE")))))</f>
        <v/>
      </c>
      <c r="E13" s="277">
        <f>IF($D13="No Cumple",0,IF($D13="Parcial",$E$18*0.4,IF($D13="Cumple",$E$18*0.7,IF($D13="Más que Cumple",$E$18*0.85,IF($D13="Mejor Práctica",$E$18,0)))))</f>
        <v>0</v>
      </c>
      <c r="F13" s="272"/>
      <c r="G13" s="272"/>
      <c r="H13" s="272"/>
      <c r="I13" s="272"/>
      <c r="J13" s="32"/>
      <c r="K13" s="168" t="s">
        <v>33</v>
      </c>
      <c r="L13" s="287" t="s">
        <v>242</v>
      </c>
      <c r="M13" s="287"/>
      <c r="N13" s="169" t="s">
        <v>243</v>
      </c>
      <c r="O13" s="168" t="s">
        <v>33</v>
      </c>
      <c r="P13" s="287" t="s">
        <v>242</v>
      </c>
      <c r="Q13" s="287"/>
      <c r="R13" s="169" t="s">
        <v>243</v>
      </c>
      <c r="S13" s="100" t="s">
        <v>33</v>
      </c>
      <c r="T13" s="287" t="s">
        <v>242</v>
      </c>
      <c r="U13" s="287"/>
      <c r="V13" s="100" t="s">
        <v>304</v>
      </c>
      <c r="W13" s="1"/>
      <c r="X13" s="1"/>
      <c r="Z13" s="3"/>
      <c r="AA13" s="4"/>
      <c r="AB13" s="5"/>
    </row>
    <row r="14" spans="1:28" ht="18.75" customHeight="1" outlineLevel="1" x14ac:dyDescent="0.35">
      <c r="A14" s="1"/>
      <c r="B14" s="275"/>
      <c r="C14" s="275"/>
      <c r="D14" s="276" t="str">
        <f t="shared" si="0"/>
        <v/>
      </c>
      <c r="E14" s="277">
        <f>IF($D14="No Cumple",0,IF($D14="Parcial",$E$18*0.4,IF($D14="Cumple",$E$18*0.7,IF($D14="Más que Cumple",$E$18*0.85,IF($D14="Mejor Práctica",$E$18,0)))))</f>
        <v>0</v>
      </c>
      <c r="F14" s="38"/>
      <c r="G14" s="38"/>
      <c r="H14" s="38"/>
      <c r="I14" s="38"/>
      <c r="J14" s="32"/>
      <c r="K14" s="270"/>
      <c r="L14" s="292"/>
      <c r="M14" s="292"/>
      <c r="N14" s="269"/>
      <c r="O14" s="270"/>
      <c r="P14" s="292"/>
      <c r="Q14" s="292"/>
      <c r="R14" s="269"/>
      <c r="S14" s="268"/>
      <c r="T14" s="292"/>
      <c r="U14" s="292"/>
      <c r="V14" s="269"/>
      <c r="W14" s="1"/>
      <c r="X14" s="1"/>
      <c r="Z14" s="6"/>
      <c r="AA14" s="7"/>
      <c r="AB14" s="8"/>
    </row>
    <row r="15" spans="1:28" ht="21" customHeight="1" outlineLevel="1" x14ac:dyDescent="0.35">
      <c r="A15" s="1"/>
      <c r="B15" s="275"/>
      <c r="C15" s="275"/>
      <c r="D15" s="288" t="str">
        <f>IF(S10&lt;&gt;"",IF(OR(S14="finalizado",O14="finalizado",K14="finalizado"),"Finalizado",
IF(OR(AND(S10=U12,S14&lt;&gt;"finalizado"),AND(S10=Q12,O14&lt;&gt;"finalizado"),AND(S10=M12,K14&lt;&gt;"finalizado")),"Atrasado","No Prazo")),"Não Planificado")</f>
        <v>No Prazo</v>
      </c>
      <c r="E15" s="288"/>
      <c r="F15" s="288"/>
      <c r="G15" s="288"/>
      <c r="H15" s="288"/>
      <c r="I15" s="288"/>
      <c r="J15" s="26"/>
      <c r="K15" s="270"/>
      <c r="L15" s="292"/>
      <c r="M15" s="292"/>
      <c r="N15" s="269"/>
      <c r="O15" s="270"/>
      <c r="P15" s="292"/>
      <c r="Q15" s="292"/>
      <c r="R15" s="269"/>
      <c r="S15" s="268"/>
      <c r="T15" s="292"/>
      <c r="U15" s="292"/>
      <c r="V15" s="269"/>
      <c r="W15" s="1"/>
      <c r="X15" s="1"/>
      <c r="Z15" s="6"/>
      <c r="AA15" s="7"/>
      <c r="AB15" s="7"/>
    </row>
    <row r="16" spans="1:28" ht="21" customHeight="1" x14ac:dyDescent="0.4">
      <c r="A16" s="1"/>
      <c r="B16" s="17"/>
      <c r="C16" s="17"/>
      <c r="D16" s="9"/>
      <c r="E16" s="86" t="str">
        <f>IF(COUNTA(F16:I16)=0,"NBC","BC")</f>
        <v>NBC</v>
      </c>
      <c r="F16" s="86"/>
      <c r="G16" s="86"/>
      <c r="H16" s="86"/>
      <c r="I16" s="9"/>
      <c r="J16" s="16"/>
      <c r="K16" s="9"/>
      <c r="L16" s="9"/>
      <c r="M16" s="9"/>
      <c r="N16" s="9"/>
      <c r="O16" s="9"/>
      <c r="P16" s="9"/>
      <c r="Q16" s="9"/>
      <c r="R16" s="9"/>
      <c r="S16" s="9"/>
      <c r="T16" s="9"/>
      <c r="U16" s="9"/>
      <c r="V16" s="9"/>
      <c r="W16" s="9"/>
      <c r="X16" s="9"/>
      <c r="Y16" s="23"/>
    </row>
    <row r="17" spans="1:25" ht="21" customHeight="1" x14ac:dyDescent="0.4">
      <c r="A17" s="1"/>
      <c r="B17" s="17"/>
      <c r="C17" s="17"/>
      <c r="D17" s="9"/>
      <c r="E17" s="9"/>
      <c r="F17" s="9"/>
      <c r="G17" s="9"/>
      <c r="H17" s="9"/>
      <c r="I17" s="9"/>
      <c r="J17" s="16"/>
      <c r="K17" s="290" t="s">
        <v>246</v>
      </c>
      <c r="L17" s="291"/>
      <c r="M17" s="296"/>
      <c r="N17" s="290" t="s">
        <v>247</v>
      </c>
      <c r="O17" s="291"/>
      <c r="P17" s="296"/>
      <c r="Q17" s="290" t="s">
        <v>228</v>
      </c>
      <c r="R17" s="291"/>
      <c r="S17" s="296"/>
      <c r="T17" s="291" t="s">
        <v>249</v>
      </c>
      <c r="U17" s="291"/>
      <c r="V17" s="296"/>
      <c r="W17" s="9"/>
      <c r="X17" s="9"/>
      <c r="Y17" s="23"/>
    </row>
    <row r="18" spans="1:25" ht="20.25" customHeight="1" outlineLevel="2" x14ac:dyDescent="0.35">
      <c r="A18" s="1"/>
      <c r="B18" s="289" t="s">
        <v>316</v>
      </c>
      <c r="C18" s="289"/>
      <c r="D18" s="42" t="s">
        <v>16</v>
      </c>
      <c r="E18" s="39">
        <v>0.01</v>
      </c>
      <c r="F18" s="127"/>
      <c r="G18" s="127"/>
      <c r="H18" s="127"/>
      <c r="I18" s="127"/>
      <c r="J18" s="9"/>
      <c r="K18" s="270" t="s">
        <v>419</v>
      </c>
      <c r="L18" s="268"/>
      <c r="M18" s="269"/>
      <c r="N18" s="270" t="s">
        <v>420</v>
      </c>
      <c r="O18" s="268"/>
      <c r="P18" s="269"/>
      <c r="Q18" s="270" t="s">
        <v>421</v>
      </c>
      <c r="R18" s="268"/>
      <c r="S18" s="269"/>
      <c r="T18" s="268" t="s">
        <v>422</v>
      </c>
      <c r="U18" s="268"/>
      <c r="V18" s="269"/>
      <c r="W18" s="9"/>
      <c r="X18" s="9"/>
      <c r="Y18" s="23"/>
    </row>
    <row r="19" spans="1:25" ht="124.5" customHeight="1" outlineLevel="2" x14ac:dyDescent="0.35">
      <c r="A19" s="1"/>
      <c r="B19" s="289"/>
      <c r="C19" s="289"/>
      <c r="D19" s="42" t="s">
        <v>255</v>
      </c>
      <c r="E19" s="268" t="s">
        <v>423</v>
      </c>
      <c r="F19" s="268"/>
      <c r="G19" s="268"/>
      <c r="H19" s="268"/>
      <c r="I19" s="268"/>
      <c r="J19" s="25"/>
      <c r="K19" s="270"/>
      <c r="L19" s="268"/>
      <c r="M19" s="269"/>
      <c r="N19" s="270"/>
      <c r="O19" s="268"/>
      <c r="P19" s="269"/>
      <c r="Q19" s="270"/>
      <c r="R19" s="268"/>
      <c r="S19" s="269"/>
      <c r="T19" s="268"/>
      <c r="U19" s="268"/>
      <c r="V19" s="269"/>
      <c r="W19" s="9"/>
      <c r="X19" s="9"/>
      <c r="Y19" s="23"/>
    </row>
    <row r="20" spans="1:25" ht="18.75" customHeight="1" outlineLevel="2" x14ac:dyDescent="0.35">
      <c r="A20" s="1"/>
      <c r="B20" s="289"/>
      <c r="C20" s="289"/>
      <c r="D20" s="293" t="s">
        <v>37</v>
      </c>
      <c r="E20" s="294" t="s">
        <v>63</v>
      </c>
      <c r="F20" s="294"/>
      <c r="G20" s="294"/>
      <c r="H20" s="294"/>
      <c r="I20" s="294"/>
      <c r="J20" s="25"/>
      <c r="K20" s="270"/>
      <c r="L20" s="268"/>
      <c r="M20" s="269"/>
      <c r="N20" s="270"/>
      <c r="O20" s="268"/>
      <c r="P20" s="269"/>
      <c r="Q20" s="270"/>
      <c r="R20" s="268"/>
      <c r="S20" s="269"/>
      <c r="T20" s="268"/>
      <c r="U20" s="268"/>
      <c r="V20" s="269"/>
      <c r="W20" s="9"/>
      <c r="X20" s="9"/>
      <c r="Y20" s="23"/>
    </row>
    <row r="21" spans="1:25" ht="40.5" customHeight="1" outlineLevel="2" x14ac:dyDescent="0.35">
      <c r="A21" s="18">
        <v>5.0000000000000001E-3</v>
      </c>
      <c r="B21" s="289"/>
      <c r="C21" s="289"/>
      <c r="D21" s="293"/>
      <c r="E21" s="294"/>
      <c r="F21" s="294"/>
      <c r="G21" s="294"/>
      <c r="H21" s="294"/>
      <c r="I21" s="294"/>
      <c r="J21" s="25"/>
      <c r="K21" s="270" t="s">
        <v>424</v>
      </c>
      <c r="L21" s="268"/>
      <c r="M21" s="269"/>
      <c r="N21" s="270" t="s">
        <v>425</v>
      </c>
      <c r="O21" s="268"/>
      <c r="P21" s="269"/>
      <c r="Q21" s="270" t="s">
        <v>425</v>
      </c>
      <c r="R21" s="268"/>
      <c r="S21" s="269"/>
      <c r="T21" s="268" t="s">
        <v>390</v>
      </c>
      <c r="U21" s="268"/>
      <c r="V21" s="269"/>
      <c r="W21" s="9"/>
      <c r="X21" s="9"/>
      <c r="Y21" s="23"/>
    </row>
    <row r="22" spans="1:25" ht="14.5" x14ac:dyDescent="0.35">
      <c r="A22" s="1"/>
      <c r="B22" s="9"/>
      <c r="C22" s="9"/>
      <c r="D22" s="9"/>
      <c r="E22" s="9"/>
      <c r="F22" s="9"/>
      <c r="G22" s="9"/>
      <c r="H22" s="9"/>
      <c r="I22" s="9"/>
      <c r="J22" s="9"/>
      <c r="K22" s="68"/>
      <c r="L22" s="9"/>
      <c r="M22" s="69"/>
      <c r="N22" s="68"/>
      <c r="O22" s="9"/>
      <c r="P22" s="69"/>
      <c r="Q22" s="68"/>
      <c r="R22" s="9"/>
      <c r="S22" s="69"/>
      <c r="T22" s="9"/>
      <c r="U22" s="9"/>
      <c r="V22" s="69"/>
      <c r="W22" s="9"/>
      <c r="X22" s="9"/>
      <c r="Y22" s="23"/>
    </row>
    <row r="23" spans="1:25" ht="41" x14ac:dyDescent="0.35">
      <c r="A23" s="1"/>
      <c r="B23" s="9"/>
      <c r="C23" s="9"/>
      <c r="D23" s="9"/>
      <c r="G23" s="9"/>
      <c r="H23" s="9"/>
      <c r="K23" s="54" t="s">
        <v>9</v>
      </c>
      <c r="L23" s="24" t="s">
        <v>261</v>
      </c>
      <c r="M23" s="55" t="s">
        <v>262</v>
      </c>
      <c r="N23" s="54" t="s">
        <v>9</v>
      </c>
      <c r="O23" s="24" t="s">
        <v>261</v>
      </c>
      <c r="P23" s="55" t="s">
        <v>262</v>
      </c>
      <c r="Q23" s="54" t="s">
        <v>9</v>
      </c>
      <c r="R23" s="24" t="s">
        <v>261</v>
      </c>
      <c r="S23" s="55" t="s">
        <v>262</v>
      </c>
      <c r="T23" s="64" t="s">
        <v>9</v>
      </c>
      <c r="U23" s="24" t="s">
        <v>261</v>
      </c>
      <c r="V23" s="55" t="s">
        <v>262</v>
      </c>
      <c r="X23" s="9"/>
      <c r="Y23" s="23"/>
    </row>
    <row r="24" spans="1:25" ht="36.75" customHeight="1" x14ac:dyDescent="0.35">
      <c r="A24" s="1"/>
      <c r="B24" s="9"/>
      <c r="C24" s="9"/>
      <c r="D24" s="9"/>
      <c r="F24" s="297" t="s">
        <v>308</v>
      </c>
      <c r="G24" s="298" t="s">
        <v>33</v>
      </c>
      <c r="H24" s="298"/>
      <c r="I24" s="298"/>
      <c r="K24" s="56">
        <v>3</v>
      </c>
      <c r="L24" s="40">
        <v>3</v>
      </c>
      <c r="M24" s="295"/>
      <c r="N24" s="56">
        <v>2</v>
      </c>
      <c r="O24" s="40">
        <v>2</v>
      </c>
      <c r="P24" s="295"/>
      <c r="Q24" s="56"/>
      <c r="R24" s="40"/>
      <c r="S24" s="295"/>
      <c r="T24" s="40"/>
      <c r="U24" s="40"/>
      <c r="V24" s="295"/>
      <c r="X24" s="9"/>
      <c r="Y24" s="23"/>
    </row>
    <row r="25" spans="1:25" ht="19.5" customHeight="1" x14ac:dyDescent="0.35">
      <c r="A25" s="1"/>
      <c r="B25" s="9"/>
      <c r="C25" s="9"/>
      <c r="D25" s="9"/>
      <c r="F25" s="297"/>
      <c r="G25" s="298"/>
      <c r="H25" s="298"/>
      <c r="I25" s="298"/>
      <c r="K25" s="57"/>
      <c r="L25" s="43"/>
      <c r="M25" s="295"/>
      <c r="N25" s="57"/>
      <c r="O25" s="43"/>
      <c r="P25" s="295"/>
      <c r="Q25" s="57"/>
      <c r="R25" s="43"/>
      <c r="S25" s="295"/>
      <c r="T25" s="43"/>
      <c r="U25" s="43"/>
      <c r="V25" s="295"/>
      <c r="X25" s="9"/>
      <c r="Y25" s="23"/>
    </row>
    <row r="26" spans="1:25" ht="208.5" customHeight="1" x14ac:dyDescent="0.35">
      <c r="A26" s="1"/>
      <c r="B26" s="9"/>
      <c r="C26" s="9"/>
      <c r="D26" s="9"/>
      <c r="F26" s="297"/>
      <c r="G26" s="298" t="s">
        <v>309</v>
      </c>
      <c r="H26" s="298"/>
      <c r="I26" s="298"/>
      <c r="K26" s="58" t="s">
        <v>426</v>
      </c>
      <c r="L26" s="45" t="s">
        <v>1077</v>
      </c>
      <c r="M26" s="295"/>
      <c r="N26" s="58" t="s">
        <v>427</v>
      </c>
      <c r="O26" s="189" t="s">
        <v>1078</v>
      </c>
      <c r="P26" s="295"/>
      <c r="Q26" s="58" t="s">
        <v>428</v>
      </c>
      <c r="R26" s="45"/>
      <c r="S26" s="295"/>
      <c r="T26" s="45"/>
      <c r="U26" s="45"/>
      <c r="V26" s="295"/>
      <c r="X26" s="9"/>
      <c r="Y26" s="23"/>
    </row>
    <row r="27" spans="1:25" ht="18" customHeight="1" x14ac:dyDescent="0.35">
      <c r="A27" s="1"/>
      <c r="B27" s="9"/>
      <c r="C27" s="9"/>
      <c r="D27" s="9"/>
      <c r="F27" s="297"/>
      <c r="G27" s="298" t="s">
        <v>313</v>
      </c>
      <c r="H27" s="298"/>
      <c r="I27" s="298"/>
      <c r="K27" s="59"/>
      <c r="L27" s="25"/>
      <c r="M27" s="60"/>
      <c r="N27" s="59"/>
      <c r="O27" s="25"/>
      <c r="P27" s="101"/>
      <c r="Q27" s="59"/>
      <c r="R27" s="25"/>
      <c r="S27" s="60"/>
      <c r="T27" s="59"/>
      <c r="U27" s="25"/>
      <c r="V27" s="60"/>
      <c r="X27" s="9"/>
      <c r="Y27" s="23"/>
    </row>
    <row r="28" spans="1:25" ht="18" customHeight="1" x14ac:dyDescent="0.35">
      <c r="A28" s="1"/>
      <c r="B28" s="9"/>
      <c r="C28" s="9"/>
      <c r="D28" s="9"/>
      <c r="F28" s="297"/>
      <c r="G28" s="298"/>
      <c r="H28" s="298"/>
      <c r="I28" s="298"/>
      <c r="K28" s="59"/>
      <c r="L28" s="25"/>
      <c r="M28" s="60"/>
      <c r="N28" s="59"/>
      <c r="O28" s="25"/>
      <c r="P28" s="101"/>
      <c r="Q28" s="59"/>
      <c r="R28" s="25"/>
      <c r="S28" s="60"/>
      <c r="T28" s="59"/>
      <c r="U28" s="25"/>
      <c r="V28" s="60"/>
      <c r="X28" s="9"/>
      <c r="Y28" s="23"/>
    </row>
    <row r="29" spans="1:25" ht="18" customHeight="1" x14ac:dyDescent="0.35">
      <c r="A29" s="1"/>
      <c r="B29" s="9"/>
      <c r="C29" s="9"/>
      <c r="D29" s="9"/>
      <c r="F29" s="297"/>
      <c r="G29" s="298"/>
      <c r="H29" s="298"/>
      <c r="I29" s="298"/>
      <c r="K29" s="59"/>
      <c r="L29" s="25"/>
      <c r="M29" s="60"/>
      <c r="N29" s="59"/>
      <c r="O29" s="25"/>
      <c r="P29" s="101"/>
      <c r="Q29" s="59"/>
      <c r="R29" s="25"/>
      <c r="S29" s="60"/>
      <c r="T29" s="59"/>
      <c r="U29" s="25"/>
      <c r="V29" s="60"/>
      <c r="X29" s="9"/>
      <c r="Y29" s="23"/>
    </row>
    <row r="30" spans="1:25" ht="18" customHeight="1" x14ac:dyDescent="0.35">
      <c r="A30" s="1"/>
      <c r="B30" s="9"/>
      <c r="C30" s="9"/>
      <c r="D30" s="9"/>
      <c r="F30" s="297"/>
      <c r="G30" s="298"/>
      <c r="H30" s="298"/>
      <c r="I30" s="298"/>
      <c r="K30" s="59"/>
      <c r="L30" s="25"/>
      <c r="M30" s="60"/>
      <c r="N30" s="59"/>
      <c r="O30" s="25"/>
      <c r="P30" s="101"/>
      <c r="Q30" s="59"/>
      <c r="R30" s="25"/>
      <c r="S30" s="60"/>
      <c r="T30" s="59"/>
      <c r="U30" s="25"/>
      <c r="V30" s="60"/>
      <c r="X30" s="9"/>
      <c r="Y30" s="23"/>
    </row>
    <row r="31" spans="1:25" ht="18" customHeight="1" x14ac:dyDescent="0.35">
      <c r="A31" s="1"/>
      <c r="B31" s="9"/>
      <c r="C31" s="9"/>
      <c r="D31" s="9"/>
      <c r="F31" s="297"/>
      <c r="G31" s="298"/>
      <c r="H31" s="298"/>
      <c r="I31" s="298"/>
      <c r="K31" s="59"/>
      <c r="L31" s="25"/>
      <c r="M31" s="60"/>
      <c r="N31" s="59"/>
      <c r="O31" s="25"/>
      <c r="P31" s="101"/>
      <c r="Q31" s="59"/>
      <c r="R31" s="25"/>
      <c r="S31" s="60"/>
      <c r="T31" s="59"/>
      <c r="U31" s="25"/>
      <c r="V31" s="60"/>
      <c r="X31" s="9"/>
      <c r="Y31" s="23"/>
    </row>
    <row r="32" spans="1:25" ht="18" customHeight="1" x14ac:dyDescent="0.35">
      <c r="A32" s="1"/>
      <c r="B32" s="9"/>
      <c r="C32" s="9"/>
      <c r="D32" s="9"/>
      <c r="F32" s="297"/>
      <c r="G32" s="298"/>
      <c r="H32" s="298"/>
      <c r="I32" s="298"/>
      <c r="K32" s="59"/>
      <c r="L32" s="25"/>
      <c r="M32" s="60"/>
      <c r="N32" s="59"/>
      <c r="O32" s="25"/>
      <c r="P32" s="101"/>
      <c r="Q32" s="59"/>
      <c r="R32" s="25"/>
      <c r="S32" s="60"/>
      <c r="T32" s="59"/>
      <c r="U32" s="25"/>
      <c r="V32" s="60"/>
      <c r="X32" s="9"/>
      <c r="Y32" s="23"/>
    </row>
    <row r="33" spans="1:25" ht="18" customHeight="1" x14ac:dyDescent="0.35">
      <c r="A33" s="1"/>
      <c r="B33" s="9"/>
      <c r="C33" s="9"/>
      <c r="D33" s="9"/>
      <c r="F33" s="297"/>
      <c r="G33" s="298"/>
      <c r="H33" s="298"/>
      <c r="I33" s="298"/>
      <c r="K33" s="59"/>
      <c r="L33" s="25"/>
      <c r="M33" s="60"/>
      <c r="N33" s="59"/>
      <c r="O33" s="25"/>
      <c r="P33" s="101"/>
      <c r="Q33" s="59"/>
      <c r="R33" s="25"/>
      <c r="S33" s="60"/>
      <c r="T33" s="59"/>
      <c r="U33" s="25"/>
      <c r="V33" s="60"/>
      <c r="X33" s="9"/>
      <c r="Y33" s="23"/>
    </row>
    <row r="34" spans="1:25" ht="18" customHeight="1" x14ac:dyDescent="0.35">
      <c r="A34" s="1"/>
      <c r="B34" s="9"/>
      <c r="C34" s="9"/>
      <c r="D34" s="9"/>
      <c r="F34" s="297"/>
      <c r="G34" s="298"/>
      <c r="H34" s="298"/>
      <c r="I34" s="298"/>
      <c r="K34" s="59"/>
      <c r="L34" s="25"/>
      <c r="M34" s="60"/>
      <c r="N34" s="59"/>
      <c r="O34" s="25"/>
      <c r="P34" s="101"/>
      <c r="Q34" s="59"/>
      <c r="R34" s="25"/>
      <c r="S34" s="60"/>
      <c r="T34" s="59"/>
      <c r="U34" s="25"/>
      <c r="V34" s="60"/>
      <c r="X34" s="9"/>
      <c r="Y34" s="23"/>
    </row>
    <row r="35" spans="1:25" ht="18" customHeight="1" x14ac:dyDescent="0.35">
      <c r="A35" s="1"/>
      <c r="B35" s="9"/>
      <c r="C35" s="9"/>
      <c r="D35" s="9"/>
      <c r="F35" s="297"/>
      <c r="G35" s="298"/>
      <c r="H35" s="298"/>
      <c r="I35" s="298"/>
      <c r="K35" s="59"/>
      <c r="L35" s="25"/>
      <c r="M35" s="60"/>
      <c r="N35" s="59"/>
      <c r="O35" s="25"/>
      <c r="P35" s="101"/>
      <c r="Q35" s="59"/>
      <c r="R35" s="25"/>
      <c r="S35" s="60"/>
      <c r="T35" s="59"/>
      <c r="U35" s="25"/>
      <c r="V35" s="60"/>
      <c r="X35" s="9"/>
      <c r="Y35" s="23"/>
    </row>
    <row r="36" spans="1:25" ht="18" customHeight="1" x14ac:dyDescent="0.35">
      <c r="A36" s="1"/>
      <c r="B36" s="9"/>
      <c r="C36" s="9"/>
      <c r="D36" s="9"/>
      <c r="F36" s="297"/>
      <c r="G36" s="298"/>
      <c r="H36" s="298"/>
      <c r="I36" s="298"/>
      <c r="K36" s="59"/>
      <c r="L36" s="25"/>
      <c r="M36" s="60"/>
      <c r="N36" s="59"/>
      <c r="O36" s="25"/>
      <c r="P36" s="101"/>
      <c r="Q36" s="59"/>
      <c r="R36" s="25"/>
      <c r="S36" s="60"/>
      <c r="T36" s="59"/>
      <c r="U36" s="25"/>
      <c r="V36" s="60"/>
      <c r="X36" s="9"/>
      <c r="Y36" s="23"/>
    </row>
    <row r="37" spans="1:25" ht="18" customHeight="1" x14ac:dyDescent="0.35">
      <c r="A37" s="1"/>
      <c r="B37" s="9"/>
      <c r="C37" s="9"/>
      <c r="D37" s="9"/>
      <c r="F37" s="297"/>
      <c r="G37" s="298"/>
      <c r="H37" s="298"/>
      <c r="I37" s="298"/>
      <c r="K37" s="59"/>
      <c r="L37" s="25"/>
      <c r="M37" s="60"/>
      <c r="N37" s="59"/>
      <c r="O37" s="25"/>
      <c r="P37" s="101"/>
      <c r="Q37" s="59"/>
      <c r="R37" s="25"/>
      <c r="S37" s="60"/>
      <c r="T37" s="59"/>
      <c r="U37" s="25"/>
      <c r="V37" s="60"/>
      <c r="X37" s="9"/>
      <c r="Y37" s="23"/>
    </row>
    <row r="38" spans="1:25" ht="18" customHeight="1" x14ac:dyDescent="0.35">
      <c r="A38" s="1"/>
      <c r="B38" s="9"/>
      <c r="C38" s="9"/>
      <c r="D38" s="9"/>
      <c r="F38" s="297"/>
      <c r="G38" s="298"/>
      <c r="H38" s="298"/>
      <c r="I38" s="298"/>
      <c r="K38" s="59"/>
      <c r="L38" s="25"/>
      <c r="M38" s="60"/>
      <c r="N38" s="59"/>
      <c r="O38" s="25"/>
      <c r="P38" s="101"/>
      <c r="Q38" s="59"/>
      <c r="R38" s="25"/>
      <c r="S38" s="60"/>
      <c r="T38" s="59"/>
      <c r="U38" s="25"/>
      <c r="V38" s="60"/>
      <c r="X38" s="9"/>
      <c r="Y38" s="23"/>
    </row>
    <row r="39" spans="1:25" ht="18" customHeight="1" x14ac:dyDescent="0.35">
      <c r="A39" s="1"/>
      <c r="B39" s="9"/>
      <c r="C39" s="9"/>
      <c r="D39" s="9"/>
      <c r="F39" s="297"/>
      <c r="G39" s="298"/>
      <c r="H39" s="298"/>
      <c r="I39" s="298"/>
      <c r="K39" s="59"/>
      <c r="L39" s="25"/>
      <c r="M39" s="60"/>
      <c r="N39" s="59"/>
      <c r="O39" s="25"/>
      <c r="P39" s="101"/>
      <c r="Q39" s="59"/>
      <c r="R39" s="25"/>
      <c r="S39" s="60"/>
      <c r="T39" s="59"/>
      <c r="U39" s="25"/>
      <c r="V39" s="60"/>
      <c r="X39" s="9"/>
      <c r="Y39" s="23"/>
    </row>
    <row r="40" spans="1:25" ht="18" customHeight="1" x14ac:dyDescent="0.35">
      <c r="A40" s="1"/>
      <c r="B40" s="9"/>
      <c r="C40" s="9"/>
      <c r="D40" s="9"/>
      <c r="F40" s="297"/>
      <c r="G40" s="298"/>
      <c r="H40" s="298"/>
      <c r="I40" s="298"/>
      <c r="K40" s="59"/>
      <c r="L40" s="25"/>
      <c r="M40" s="60"/>
      <c r="N40" s="59"/>
      <c r="O40" s="25"/>
      <c r="P40" s="101"/>
      <c r="Q40" s="59"/>
      <c r="R40" s="25"/>
      <c r="S40" s="60"/>
      <c r="T40" s="59"/>
      <c r="U40" s="25"/>
      <c r="V40" s="60"/>
      <c r="X40" s="9"/>
      <c r="Y40" s="23"/>
    </row>
    <row r="41" spans="1:25" ht="18" customHeight="1" x14ac:dyDescent="0.35">
      <c r="A41" s="1"/>
      <c r="B41" s="9"/>
      <c r="C41" s="9"/>
      <c r="D41" s="9"/>
      <c r="F41" s="297"/>
      <c r="G41" s="298"/>
      <c r="H41" s="298"/>
      <c r="I41" s="298"/>
      <c r="K41" s="59"/>
      <c r="L41" s="25"/>
      <c r="M41" s="60"/>
      <c r="N41" s="59"/>
      <c r="O41" s="25"/>
      <c r="P41" s="101"/>
      <c r="Q41" s="59"/>
      <c r="R41" s="25"/>
      <c r="S41" s="60"/>
      <c r="T41" s="59"/>
      <c r="U41" s="25"/>
      <c r="V41" s="60"/>
      <c r="X41" s="9"/>
      <c r="Y41" s="23"/>
    </row>
    <row r="42" spans="1:25" ht="18" customHeight="1" x14ac:dyDescent="0.35">
      <c r="A42" s="1"/>
      <c r="B42" s="9"/>
      <c r="C42" s="9"/>
      <c r="D42" s="9"/>
      <c r="F42" s="297"/>
      <c r="G42" s="298"/>
      <c r="H42" s="298"/>
      <c r="I42" s="298"/>
      <c r="K42" s="59"/>
      <c r="L42" s="25"/>
      <c r="M42" s="60"/>
      <c r="N42" s="59"/>
      <c r="O42" s="25"/>
      <c r="P42" s="101"/>
      <c r="Q42" s="59"/>
      <c r="R42" s="25"/>
      <c r="S42" s="60"/>
      <c r="T42" s="59"/>
      <c r="U42" s="25"/>
      <c r="V42" s="60"/>
      <c r="X42" s="9"/>
      <c r="Y42" s="23"/>
    </row>
    <row r="43" spans="1:25" ht="18" customHeight="1" x14ac:dyDescent="0.35">
      <c r="A43" s="1"/>
      <c r="B43" s="9"/>
      <c r="C43" s="9"/>
      <c r="D43" s="9"/>
      <c r="F43" s="297"/>
      <c r="G43" s="298"/>
      <c r="H43" s="298"/>
      <c r="I43" s="298"/>
      <c r="K43" s="59"/>
      <c r="L43" s="25"/>
      <c r="M43" s="60"/>
      <c r="N43" s="59"/>
      <c r="O43" s="25"/>
      <c r="P43" s="101"/>
      <c r="Q43" s="59"/>
      <c r="R43" s="25"/>
      <c r="S43" s="60"/>
      <c r="T43" s="59"/>
      <c r="U43" s="25"/>
      <c r="V43" s="60"/>
      <c r="X43" s="9"/>
      <c r="Y43" s="23"/>
    </row>
    <row r="44" spans="1:25" ht="18" customHeight="1" x14ac:dyDescent="0.35">
      <c r="A44" s="1"/>
      <c r="B44" s="9"/>
      <c r="C44" s="9"/>
      <c r="D44" s="9"/>
      <c r="F44" s="297"/>
      <c r="G44" s="298"/>
      <c r="H44" s="298"/>
      <c r="I44" s="298"/>
      <c r="K44" s="59"/>
      <c r="L44" s="25"/>
      <c r="M44" s="60"/>
      <c r="N44" s="59"/>
      <c r="O44" s="25"/>
      <c r="P44" s="101"/>
      <c r="Q44" s="59"/>
      <c r="R44" s="25"/>
      <c r="S44" s="60"/>
      <c r="T44" s="59"/>
      <c r="U44" s="25"/>
      <c r="V44" s="60"/>
      <c r="X44" s="9"/>
      <c r="Y44" s="23"/>
    </row>
    <row r="45" spans="1:25" ht="18" customHeight="1" x14ac:dyDescent="0.35">
      <c r="A45" s="1"/>
      <c r="B45" s="9"/>
      <c r="C45" s="9"/>
      <c r="D45" s="9"/>
      <c r="F45" s="297"/>
      <c r="G45" s="298"/>
      <c r="H45" s="298"/>
      <c r="I45" s="298"/>
      <c r="K45" s="59"/>
      <c r="L45" s="25"/>
      <c r="M45" s="60"/>
      <c r="N45" s="59"/>
      <c r="O45" s="25"/>
      <c r="P45" s="101"/>
      <c r="Q45" s="59"/>
      <c r="R45" s="25"/>
      <c r="S45" s="60"/>
      <c r="T45" s="59"/>
      <c r="U45" s="25"/>
      <c r="V45" s="60"/>
      <c r="X45" s="9"/>
      <c r="Y45" s="23"/>
    </row>
    <row r="46" spans="1:25" ht="18" customHeight="1" x14ac:dyDescent="0.35">
      <c r="A46" s="1"/>
      <c r="B46" s="9"/>
      <c r="C46" s="9"/>
      <c r="D46" s="9"/>
      <c r="F46" s="297"/>
      <c r="G46" s="298"/>
      <c r="H46" s="298"/>
      <c r="I46" s="298"/>
      <c r="K46" s="59"/>
      <c r="L46" s="25"/>
      <c r="M46" s="60"/>
      <c r="N46" s="59"/>
      <c r="O46" s="25"/>
      <c r="P46" s="101"/>
      <c r="Q46" s="59"/>
      <c r="R46" s="25"/>
      <c r="S46" s="60"/>
      <c r="T46" s="59"/>
      <c r="U46" s="25"/>
      <c r="V46" s="60"/>
      <c r="X46" s="9"/>
      <c r="Y46" s="23"/>
    </row>
    <row r="47" spans="1:25" ht="18" customHeight="1" x14ac:dyDescent="0.35">
      <c r="A47" s="1"/>
      <c r="B47" s="9"/>
      <c r="C47" s="9"/>
      <c r="D47" s="9"/>
      <c r="F47" s="297"/>
      <c r="G47" s="298"/>
      <c r="H47" s="298"/>
      <c r="I47" s="298"/>
      <c r="K47" s="59"/>
      <c r="L47" s="25"/>
      <c r="M47" s="60"/>
      <c r="N47" s="59"/>
      <c r="O47" s="25"/>
      <c r="P47" s="101"/>
      <c r="Q47" s="59"/>
      <c r="R47" s="25"/>
      <c r="S47" s="60"/>
      <c r="T47" s="59"/>
      <c r="U47" s="25"/>
      <c r="V47" s="60"/>
      <c r="X47" s="9"/>
      <c r="Y47" s="23"/>
    </row>
    <row r="48" spans="1:25" ht="18" customHeight="1" x14ac:dyDescent="0.35">
      <c r="A48" s="1"/>
      <c r="B48" s="9"/>
      <c r="C48" s="9"/>
      <c r="D48" s="9"/>
      <c r="F48" s="297"/>
      <c r="G48" s="298"/>
      <c r="H48" s="298"/>
      <c r="I48" s="298"/>
      <c r="K48" s="59"/>
      <c r="L48" s="25"/>
      <c r="M48" s="60"/>
      <c r="N48" s="59"/>
      <c r="O48" s="25"/>
      <c r="P48" s="101"/>
      <c r="Q48" s="59"/>
      <c r="R48" s="25"/>
      <c r="S48" s="60"/>
      <c r="T48" s="59"/>
      <c r="U48" s="25"/>
      <c r="V48" s="60"/>
      <c r="X48" s="9"/>
      <c r="Y48" s="23"/>
    </row>
    <row r="49" spans="1:25" ht="18" customHeight="1" x14ac:dyDescent="0.35">
      <c r="A49" s="1"/>
      <c r="B49" s="9"/>
      <c r="C49" s="9"/>
      <c r="D49" s="9"/>
      <c r="F49" s="297"/>
      <c r="G49" s="298"/>
      <c r="H49" s="298"/>
      <c r="I49" s="298"/>
      <c r="K49" s="59"/>
      <c r="L49" s="25"/>
      <c r="M49" s="60"/>
      <c r="N49" s="59"/>
      <c r="O49" s="25"/>
      <c r="P49" s="60"/>
      <c r="Q49" s="59"/>
      <c r="R49" s="25"/>
      <c r="S49" s="60"/>
      <c r="T49" s="59"/>
      <c r="U49" s="25"/>
      <c r="V49" s="60"/>
      <c r="X49" s="9"/>
      <c r="Y49" s="23"/>
    </row>
    <row r="50" spans="1:25" ht="14.5" x14ac:dyDescent="0.35">
      <c r="S50" s="1"/>
      <c r="V50" s="1"/>
    </row>
    <row r="51" spans="1:25" ht="15" customHeight="1" x14ac:dyDescent="0.35"/>
  </sheetData>
  <mergeCells count="63">
    <mergeCell ref="F24:F49"/>
    <mergeCell ref="G24:I25"/>
    <mergeCell ref="M24:M26"/>
    <mergeCell ref="P24:P26"/>
    <mergeCell ref="S24:S26"/>
    <mergeCell ref="V24:V26"/>
    <mergeCell ref="G26:I26"/>
    <mergeCell ref="G27:I49"/>
    <mergeCell ref="Q20:S20"/>
    <mergeCell ref="T20:V20"/>
    <mergeCell ref="K21:M21"/>
    <mergeCell ref="N21:P21"/>
    <mergeCell ref="Q21:S21"/>
    <mergeCell ref="T21:V21"/>
    <mergeCell ref="T18:V19"/>
    <mergeCell ref="E19:I19"/>
    <mergeCell ref="D20:D21"/>
    <mergeCell ref="E20:I21"/>
    <mergeCell ref="K20:M20"/>
    <mergeCell ref="N20:P20"/>
    <mergeCell ref="D15:I15"/>
    <mergeCell ref="B18:C21"/>
    <mergeCell ref="K18:M19"/>
    <mergeCell ref="N18:P19"/>
    <mergeCell ref="Q18:S19"/>
    <mergeCell ref="Q17:S17"/>
    <mergeCell ref="T17:V17"/>
    <mergeCell ref="S12:T12"/>
    <mergeCell ref="U12:V12"/>
    <mergeCell ref="L13:M13"/>
    <mergeCell ref="P13:Q13"/>
    <mergeCell ref="T13:U13"/>
    <mergeCell ref="L14:M15"/>
    <mergeCell ref="N14:N15"/>
    <mergeCell ref="O14:O15"/>
    <mergeCell ref="P14:Q15"/>
    <mergeCell ref="Q12:R12"/>
    <mergeCell ref="R14:R15"/>
    <mergeCell ref="S14:S15"/>
    <mergeCell ref="T14:U15"/>
    <mergeCell ref="V14:V15"/>
    <mergeCell ref="K12:L12"/>
    <mergeCell ref="M12:N12"/>
    <mergeCell ref="O12:P12"/>
    <mergeCell ref="K17:M17"/>
    <mergeCell ref="N17:P17"/>
    <mergeCell ref="K14:K15"/>
    <mergeCell ref="B7:C7"/>
    <mergeCell ref="M7:O8"/>
    <mergeCell ref="Q7:S8"/>
    <mergeCell ref="G12:G13"/>
    <mergeCell ref="D2:I2"/>
    <mergeCell ref="D3:I4"/>
    <mergeCell ref="K3:S4"/>
    <mergeCell ref="D5:I5"/>
    <mergeCell ref="K5:R5"/>
    <mergeCell ref="B10:C10"/>
    <mergeCell ref="B12:C15"/>
    <mergeCell ref="D12:D14"/>
    <mergeCell ref="E12:E14"/>
    <mergeCell ref="F12:F13"/>
    <mergeCell ref="H12:H13"/>
    <mergeCell ref="I12:I13"/>
  </mergeCells>
  <conditionalFormatting sqref="D15:I15">
    <cfRule type="containsText" dxfId="879" priority="2" operator="containsText" text="Finalizado">
      <formula>NOT(ISERROR(SEARCH("Finalizado",D15)))</formula>
    </cfRule>
    <cfRule type="containsText" dxfId="878" priority="3" operator="containsText" text="Não Planificado">
      <formula>NOT(ISERROR(SEARCH("Não Planificado",D15)))</formula>
    </cfRule>
    <cfRule type="containsText" dxfId="877" priority="4" operator="containsText" text="No Prazo">
      <formula>NOT(ISERROR(SEARCH("No Prazo",D15)))</formula>
    </cfRule>
    <cfRule type="containsText" dxfId="876" priority="5" operator="containsText" text="Atrasado">
      <formula>NOT(ISERROR(SEARCH("Atrasado",D15)))</formula>
    </cfRule>
  </conditionalFormatting>
  <conditionalFormatting sqref="F7:F8">
    <cfRule type="iconSet" priority="9">
      <iconSet showValue="0">
        <cfvo type="percent" val="0"/>
        <cfvo type="num" val="2"/>
        <cfvo type="num" val="3"/>
      </iconSet>
    </cfRule>
  </conditionalFormatting>
  <conditionalFormatting sqref="F12 F14">
    <cfRule type="iconSet" priority="7">
      <iconSet showValue="0">
        <cfvo type="percent" val="0"/>
        <cfvo type="num" val="2"/>
        <cfvo type="num" val="3"/>
      </iconSet>
    </cfRule>
  </conditionalFormatting>
  <conditionalFormatting sqref="G7:I8">
    <cfRule type="iconSet" priority="8">
      <iconSet showValue="0">
        <cfvo type="percent" val="0"/>
        <cfvo type="num" val="2"/>
        <cfvo type="num" val="3"/>
      </iconSet>
    </cfRule>
  </conditionalFormatting>
  <conditionalFormatting sqref="G12:I12 G14:I14">
    <cfRule type="iconSet" priority="6">
      <iconSet showValue="0">
        <cfvo type="percent" val="0"/>
        <cfvo type="num" val="2"/>
        <cfvo type="num" val="3"/>
      </iconSet>
    </cfRule>
  </conditionalFormatting>
  <conditionalFormatting sqref="K24:L24 N24:O24 Q24:R24 T24:U24">
    <cfRule type="iconSet" priority="15">
      <iconSet showValue="0">
        <cfvo type="percent" val="0"/>
        <cfvo type="num" val="2"/>
        <cfvo type="num" val="3"/>
      </iconSet>
    </cfRule>
  </conditionalFormatting>
  <conditionalFormatting sqref="K25:L25">
    <cfRule type="containsText" dxfId="875" priority="29" operator="containsText" text="PENDIENTE">
      <formula>NOT(ISERROR(SEARCH("PENDIENTE",K25)))</formula>
    </cfRule>
    <cfRule type="containsText" dxfId="874" priority="30" operator="containsText" text="NO VALIDADO">
      <formula>NOT(ISERROR(SEARCH("NO VALIDADO",K25)))</formula>
    </cfRule>
    <cfRule type="containsText" dxfId="873" priority="31" operator="containsText" text="VALIDADO">
      <formula>NOT(ISERROR(SEARCH("VALIDADO",K25)))</formula>
    </cfRule>
  </conditionalFormatting>
  <conditionalFormatting sqref="N25:O25">
    <cfRule type="containsText" dxfId="872" priority="22" operator="containsText" text="PENDIENTE">
      <formula>NOT(ISERROR(SEARCH("PENDIENTE",N25)))</formula>
    </cfRule>
    <cfRule type="containsText" dxfId="871" priority="23" operator="containsText" text="NO VALIDADO">
      <formula>NOT(ISERROR(SEARCH("NO VALIDADO",N25)))</formula>
    </cfRule>
    <cfRule type="containsText" dxfId="870" priority="24" operator="containsText" text="VALIDADO">
      <formula>NOT(ISERROR(SEARCH("VALIDADO",N25)))</formula>
    </cfRule>
  </conditionalFormatting>
  <conditionalFormatting sqref="Q25:R25">
    <cfRule type="containsText" dxfId="869" priority="19" operator="containsText" text="PENDIENTE">
      <formula>NOT(ISERROR(SEARCH("PENDIENTE",Q25)))</formula>
    </cfRule>
    <cfRule type="containsText" dxfId="868" priority="20" operator="containsText" text="NO VALIDADO">
      <formula>NOT(ISERROR(SEARCH("NO VALIDADO",Q25)))</formula>
    </cfRule>
    <cfRule type="containsText" dxfId="867" priority="21" operator="containsText" text="VALIDADO">
      <formula>NOT(ISERROR(SEARCH("VALIDADO",Q25)))</formula>
    </cfRule>
  </conditionalFormatting>
  <conditionalFormatting sqref="T25:U25">
    <cfRule type="containsText" dxfId="866" priority="16" operator="containsText" text="PENDIENTE">
      <formula>NOT(ISERROR(SEARCH("PENDIENTE",T25)))</formula>
    </cfRule>
    <cfRule type="containsText" dxfId="865" priority="17" operator="containsText" text="NO VALIDADO">
      <formula>NOT(ISERROR(SEARCH("NO VALIDADO",T25)))</formula>
    </cfRule>
    <cfRule type="containsText" dxfId="864" priority="18" operator="containsText" text="VALIDADO">
      <formula>NOT(ISERROR(SEARCH("VALIDADO",T25)))</formula>
    </cfRule>
  </conditionalFormatting>
  <dataValidations count="6">
    <dataValidation type="list" allowBlank="1" showInputMessage="1" showErrorMessage="1" sqref="K14:K15 O14:O15 S14:S15" xr:uid="{C79523FE-B912-4E5A-A3D8-62C066E88A80}">
      <formula1>"No Iniciado, En Progreso,Finalizado"</formula1>
    </dataValidation>
    <dataValidation type="list" allowBlank="1" showInputMessage="1" showErrorMessage="1" sqref="AB14:AB15" xr:uid="{B2AEFBB1-0739-42C0-821C-36FA3BA26AC2}">
      <formula1>"No Cumple, Parcial, Cumple, Más que Cumple, Mejor Práctica"</formula1>
    </dataValidation>
    <dataValidation type="list" allowBlank="1" showInputMessage="1" showErrorMessage="1" sqref="Q10 S10" xr:uid="{A1F23A1A-F873-4BDC-8E2C-DFC2BC53A5EB}">
      <formula1>" Junho,Julho,Agosto,Setembro,Outubro"</formula1>
    </dataValidation>
    <dataValidation type="list" allowBlank="1" showInputMessage="1" showErrorMessage="1" sqref="M12:N12 Q12:R12 U12:V12" xr:uid="{03A4DBB5-FEA8-4FFA-AE09-A3CB3AF760D2}">
      <formula1>"Maio,Junho,Julho,Agosto,Setembro,Outubro"</formula1>
    </dataValidation>
    <dataValidation type="list" allowBlank="1" showInputMessage="1" showErrorMessage="1" sqref="O10" xr:uid="{6C0CDB86-8485-4275-AA9F-E81E7743DFC3}">
      <formula1>"Alta,Baixa,Não Planificado"</formula1>
    </dataValidation>
    <dataValidation type="list" allowBlank="1" showInputMessage="1" showErrorMessage="1" sqref="D10 R14:R15 N14:N15 V14:V15" xr:uid="{6CBEE6F1-40EC-431D-98D8-6877008C1668}">
      <formula1>"Não Cumpre, Parcial, Cumpre, Mais que Cumpre, Melhor Prática"</formula1>
    </dataValidation>
  </dataValidations>
  <pageMargins left="0.511811024" right="0.511811024" top="0.78740157499999996" bottom="0.78740157499999996" header="0.31496062000000002" footer="0.31496062000000002"/>
  <pageSetup paperSize="9" orientation="portrait" r:id="rId1"/>
  <drawing r:id="rId2"/>
  <extLst>
    <ext xmlns:x14="http://schemas.microsoft.com/office/spreadsheetml/2009/9/main" uri="{78C0D931-6437-407d-A8EE-F0AAD7539E65}">
      <x14:conditionalFormattings>
        <x14:conditionalFormatting xmlns:xm="http://schemas.microsoft.com/office/excel/2006/main">
          <x14:cfRule type="iconSet" priority="1" id="{CD1EE38D-9907-4140-871B-E71005AA5068}">
            <x14:iconSet iconSet="3Stars" showValue="0">
              <x14:cfvo type="percent">
                <xm:f>0</xm:f>
              </x14:cfvo>
              <x14:cfvo type="num">
                <xm:f>2</xm:f>
              </x14:cfvo>
              <x14:cfvo type="num">
                <xm:f>3</xm:f>
              </x14:cfvo>
            </x14:iconSet>
          </x14:cfRule>
          <xm:sqref>M10</xm:sqref>
        </x14:conditionalFormatting>
      </x14:conditionalFormattings>
    </ext>
  </extLst>
</worksheet>
</file>

<file path=xl/worksheets/sheet2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DBD1A01-9771-4DB4-9FDF-2FF18E698427}">
  <dimension ref="A1:AB51"/>
  <sheetViews>
    <sheetView showGridLines="0" zoomScale="40" zoomScaleNormal="40" workbookViewId="0">
      <pane xSplit="3" ySplit="4" topLeftCell="D11" activePane="bottomRight" state="frozen"/>
      <selection activeCell="O2" sqref="O2"/>
      <selection pane="topRight" activeCell="O2" sqref="O2"/>
      <selection pane="bottomLeft" activeCell="O2" sqref="O2"/>
      <selection pane="bottomRight" activeCell="O2" sqref="O2"/>
    </sheetView>
  </sheetViews>
  <sheetFormatPr defaultColWidth="0" defaultRowHeight="15" customHeight="1" zeroHeight="1" outlineLevelRow="2" outlineLevelCol="1" x14ac:dyDescent="0.35"/>
  <cols>
    <col min="1" max="1" width="1.26953125" customWidth="1"/>
    <col min="2" max="2" width="4.7265625" customWidth="1"/>
    <col min="3" max="3" width="20.1796875" customWidth="1"/>
    <col min="4" max="4" width="17.453125" customWidth="1" outlineLevel="1"/>
    <col min="5" max="5" width="10" customWidth="1" outlineLevel="1"/>
    <col min="6" max="8" width="6.1796875" customWidth="1" outlineLevel="1"/>
    <col min="9" max="9" width="6.26953125" customWidth="1" outlineLevel="1"/>
    <col min="10" max="10" width="2.1796875" customWidth="1"/>
    <col min="11" max="23" width="23" customWidth="1"/>
    <col min="24" max="24" width="17" hidden="1" customWidth="1"/>
    <col min="25" max="25" width="16.453125" hidden="1" customWidth="1"/>
    <col min="26" max="26" width="10.54296875" hidden="1" customWidth="1"/>
    <col min="27" max="27" width="16.81640625" hidden="1" customWidth="1"/>
    <col min="28" max="28" width="14.54296875" hidden="1" customWidth="1"/>
  </cols>
  <sheetData>
    <row r="1" spans="1:28" ht="11.25" customHeight="1" x14ac:dyDescent="0.35">
      <c r="A1" s="13"/>
      <c r="B1" s="13"/>
      <c r="C1" s="13"/>
      <c r="D1" s="13"/>
      <c r="E1" s="13"/>
      <c r="F1" s="13"/>
      <c r="G1" s="13"/>
      <c r="H1" s="13"/>
      <c r="I1" s="13"/>
      <c r="J1" s="13"/>
      <c r="K1" s="13"/>
      <c r="L1" s="13"/>
      <c r="M1" s="13"/>
      <c r="N1" s="13"/>
      <c r="O1" s="13"/>
      <c r="P1" s="13"/>
      <c r="Q1" s="13"/>
      <c r="R1" s="13"/>
      <c r="S1" s="13"/>
      <c r="T1" s="13"/>
      <c r="U1" s="13"/>
      <c r="V1" s="13"/>
      <c r="W1" s="13"/>
      <c r="X1" s="13"/>
      <c r="Y1" s="19"/>
      <c r="Z1" s="19"/>
      <c r="AA1" s="19"/>
    </row>
    <row r="2" spans="1:28" ht="43.5" customHeight="1" x14ac:dyDescent="0.5">
      <c r="A2" s="1"/>
      <c r="C2" s="11"/>
      <c r="D2" s="279" t="s">
        <v>0</v>
      </c>
      <c r="E2" s="279"/>
      <c r="F2" s="279"/>
      <c r="G2" s="279"/>
      <c r="H2" s="279"/>
      <c r="I2" s="279"/>
      <c r="J2" s="62"/>
      <c r="K2" s="62"/>
      <c r="L2" s="62"/>
      <c r="M2" s="62"/>
      <c r="N2" s="62"/>
      <c r="O2" s="62"/>
      <c r="P2" s="62"/>
      <c r="Q2" s="62"/>
      <c r="R2" s="62"/>
      <c r="S2" s="62"/>
      <c r="T2" s="62"/>
      <c r="U2" s="62"/>
      <c r="V2" s="62"/>
      <c r="W2" s="11"/>
      <c r="X2" s="11"/>
      <c r="Y2" s="20"/>
      <c r="Z2" s="20"/>
      <c r="AA2" s="20"/>
    </row>
    <row r="3" spans="1:28" ht="19.5" customHeight="1" x14ac:dyDescent="0.35">
      <c r="A3" s="1"/>
      <c r="C3" s="10"/>
      <c r="D3" s="280" t="s">
        <v>1</v>
      </c>
      <c r="E3" s="280"/>
      <c r="F3" s="280"/>
      <c r="G3" s="280"/>
      <c r="H3" s="280"/>
      <c r="I3" s="280"/>
      <c r="J3" s="63"/>
      <c r="K3" s="306" t="s">
        <v>429</v>
      </c>
      <c r="L3" s="306"/>
      <c r="M3" s="306"/>
      <c r="N3" s="306"/>
      <c r="O3" s="306"/>
      <c r="P3" s="306"/>
      <c r="Q3" s="306"/>
      <c r="R3" s="306"/>
      <c r="S3" s="306"/>
      <c r="T3" s="63"/>
      <c r="U3" s="63"/>
      <c r="V3" s="63"/>
      <c r="W3" s="10"/>
      <c r="X3" s="10"/>
      <c r="Y3" s="12"/>
      <c r="Z3" s="12"/>
      <c r="AA3" s="12"/>
    </row>
    <row r="4" spans="1:28" ht="35.25" customHeight="1" x14ac:dyDescent="0.35">
      <c r="A4" s="1"/>
      <c r="B4" s="1"/>
      <c r="C4" s="10"/>
      <c r="D4" s="281"/>
      <c r="E4" s="281"/>
      <c r="F4" s="281"/>
      <c r="G4" s="281"/>
      <c r="H4" s="281"/>
      <c r="I4" s="281"/>
      <c r="J4" s="61"/>
      <c r="K4" s="307"/>
      <c r="L4" s="307"/>
      <c r="M4" s="307"/>
      <c r="N4" s="307"/>
      <c r="O4" s="307"/>
      <c r="P4" s="307"/>
      <c r="Q4" s="307"/>
      <c r="R4" s="307"/>
      <c r="S4" s="307"/>
      <c r="T4" s="61"/>
      <c r="U4" s="61"/>
      <c r="V4" s="61"/>
      <c r="W4" s="61"/>
      <c r="X4" s="14"/>
      <c r="Y4" s="21"/>
      <c r="Z4" s="22"/>
      <c r="AA4" s="22"/>
    </row>
    <row r="5" spans="1:28" ht="32.5" x14ac:dyDescent="0.6">
      <c r="A5" s="1"/>
      <c r="B5" s="15"/>
      <c r="C5" s="13"/>
      <c r="D5" s="284" t="s">
        <v>294</v>
      </c>
      <c r="E5" s="284"/>
      <c r="F5" s="284"/>
      <c r="G5" s="284"/>
      <c r="H5" s="284"/>
      <c r="I5" s="284"/>
      <c r="J5" s="26"/>
      <c r="K5" s="284" t="s">
        <v>295</v>
      </c>
      <c r="L5" s="284"/>
      <c r="M5" s="284"/>
      <c r="N5" s="284"/>
      <c r="O5" s="284"/>
      <c r="P5" s="284"/>
      <c r="Q5" s="284"/>
      <c r="R5" s="284"/>
      <c r="S5" s="27"/>
      <c r="T5" s="25"/>
      <c r="U5" s="25"/>
      <c r="V5" s="25"/>
      <c r="W5" s="9"/>
      <c r="X5" s="9"/>
      <c r="Y5" s="23"/>
    </row>
    <row r="6" spans="1:28" ht="33" customHeight="1" x14ac:dyDescent="0.8">
      <c r="A6" s="1"/>
      <c r="B6" s="15"/>
      <c r="C6" s="15"/>
      <c r="D6" s="28" t="s">
        <v>296</v>
      </c>
      <c r="E6" s="28" t="s">
        <v>16</v>
      </c>
      <c r="F6" s="28" t="s">
        <v>19</v>
      </c>
      <c r="G6" s="28" t="s">
        <v>20</v>
      </c>
      <c r="H6" s="28" t="s">
        <v>21</v>
      </c>
      <c r="I6" s="28" t="s">
        <v>22</v>
      </c>
      <c r="J6" s="29"/>
      <c r="K6" s="44" t="s">
        <v>221</v>
      </c>
      <c r="L6" s="66"/>
      <c r="M6" s="30"/>
      <c r="N6" s="30"/>
      <c r="O6" s="30"/>
      <c r="P6" s="30"/>
      <c r="Q6" s="30"/>
      <c r="R6" s="31"/>
      <c r="S6" s="31"/>
      <c r="T6" s="25"/>
      <c r="U6" s="25"/>
      <c r="V6" s="25"/>
      <c r="W6" s="9"/>
      <c r="X6" s="9"/>
      <c r="Y6" s="23"/>
    </row>
    <row r="7" spans="1:28" ht="78" customHeight="1" outlineLevel="1" x14ac:dyDescent="0.35">
      <c r="A7" s="1"/>
      <c r="B7" s="267" t="s">
        <v>222</v>
      </c>
      <c r="C7" s="267"/>
      <c r="D7" s="67" t="str">
        <f>IF(F7="","",IF(AND(I7=3,H7=3,G7=3,F7=3),"Melhor Prática",
IF(AND(H7=3,G7=3,F7=3),"Mais que Cumpre",
IF(AND(G7=3,F7=3),"Cumpre",
IF(F7=3,"Parcial","Não cumpre")))))</f>
        <v>Parcial</v>
      </c>
      <c r="E7" s="47">
        <f>IF($D7="Não cumpre",0,IF($D7="Parcial",$E$18*0.4,IF($D7="Cumpre",$E$18*0.7,IF($D7="Mais que Cumpre",$E$18*0.85,IF($D7="Melhor Prática",$E$18,0)))))</f>
        <v>8.0000000000000002E-3</v>
      </c>
      <c r="F7" s="48">
        <f>IF($K$24&lt;&gt;"",IF($K$24=3,3,IF($K$24=2,2,1)),"")</f>
        <v>3</v>
      </c>
      <c r="G7" s="48">
        <f>IF($N$24&lt;&gt;"",IF($N$24=3,3,IF($N$24=2,2,1)),"")</f>
        <v>2</v>
      </c>
      <c r="H7" s="48">
        <f>IF($Q$24&lt;&gt;"",IF($Q$24=3,3,IF($Q$24=2,2,1)),"")</f>
        <v>3</v>
      </c>
      <c r="I7" s="48" t="str">
        <f>IF($T$24&lt;&gt;"",IF($T$24=3,3,IF($T$24=2,2,1)),"")</f>
        <v/>
      </c>
      <c r="J7" s="32"/>
      <c r="K7" s="49" t="s">
        <v>298</v>
      </c>
      <c r="L7" s="46" t="s">
        <v>224</v>
      </c>
      <c r="M7" s="271"/>
      <c r="N7" s="271"/>
      <c r="O7" s="271"/>
      <c r="P7" s="46" t="s">
        <v>226</v>
      </c>
      <c r="Q7" s="271"/>
      <c r="R7" s="271"/>
      <c r="S7" s="271"/>
      <c r="U7" s="25"/>
      <c r="V7" s="25"/>
      <c r="W7" s="9"/>
      <c r="X7" s="9"/>
      <c r="Y7" s="23"/>
    </row>
    <row r="8" spans="1:28" ht="14.25" customHeight="1" outlineLevel="1" x14ac:dyDescent="0.35">
      <c r="A8" s="1"/>
      <c r="B8" s="64"/>
      <c r="C8" s="64"/>
      <c r="D8" s="67"/>
      <c r="E8" s="47"/>
      <c r="F8" s="48"/>
      <c r="G8" s="48"/>
      <c r="H8" s="48"/>
      <c r="I8" s="48"/>
      <c r="J8" s="32"/>
      <c r="K8" s="49"/>
      <c r="L8" s="46"/>
      <c r="M8" s="271"/>
      <c r="N8" s="271"/>
      <c r="O8" s="271"/>
      <c r="P8" s="46"/>
      <c r="Q8" s="271"/>
      <c r="R8" s="271"/>
      <c r="S8" s="271"/>
      <c r="U8" s="25"/>
      <c r="V8" s="25"/>
      <c r="W8" s="9"/>
      <c r="X8" s="9"/>
      <c r="Y8" s="23"/>
    </row>
    <row r="9" spans="1:28" ht="9.75" customHeight="1" x14ac:dyDescent="0.45">
      <c r="A9" s="1"/>
      <c r="B9" s="1"/>
      <c r="C9" s="1"/>
      <c r="D9" s="34"/>
      <c r="E9" s="35"/>
      <c r="F9" s="35"/>
      <c r="G9" s="35"/>
      <c r="H9" s="35"/>
      <c r="I9" s="35"/>
      <c r="J9" s="35"/>
      <c r="K9" s="35"/>
      <c r="L9" s="35"/>
      <c r="M9" s="35"/>
      <c r="N9" s="35"/>
      <c r="O9" s="35"/>
      <c r="P9" s="35"/>
      <c r="Q9" s="92" t="str">
        <f>IF(Q10="Junio",6,IF(Q10="Julio",7,IF(Q10="Agosto",8,IF(Q10="Septiembre",9,IF(Q10="Octubre",10,"")))))</f>
        <v/>
      </c>
      <c r="R9" s="35"/>
      <c r="S9" s="92" t="str">
        <f>IF(S10="Junio",6,IF(S10="Julio",7,IF(S10="Agosto",8,IF(S10="Septiembre",9,IF(S10="Octubre",10,"")))))</f>
        <v/>
      </c>
      <c r="T9" s="33"/>
      <c r="U9" s="33"/>
      <c r="V9" s="33"/>
      <c r="W9" s="1"/>
      <c r="X9" s="1"/>
    </row>
    <row r="10" spans="1:28" ht="59.25" customHeight="1" outlineLevel="1" x14ac:dyDescent="0.35">
      <c r="A10" s="1"/>
      <c r="B10" s="273" t="s">
        <v>299</v>
      </c>
      <c r="C10" s="273"/>
      <c r="D10" s="110" t="s">
        <v>228</v>
      </c>
      <c r="E10" s="51">
        <f>IF($D10="Não cumpre",0,IF($D10="Parcial",$E$18*0.4,IF($D10="Cumpre",$E$18*0.7,IF($D10="Mais que Cumpre",$E$18*0.85,IF($D10="Melhor Prática",$E$18,0)))))</f>
        <v>1.7000000000000001E-2</v>
      </c>
      <c r="F10" s="52" t="str">
        <f>IF(K20="D","D","-")</f>
        <v>-</v>
      </c>
      <c r="G10" s="52" t="str">
        <f>IF(N20="D","D","-")</f>
        <v>-</v>
      </c>
      <c r="H10" s="52" t="str">
        <f>IF(Q20="D","D","-")</f>
        <v>-</v>
      </c>
      <c r="I10" s="52" t="str">
        <f>IF(T20="D","D","-")</f>
        <v>D</v>
      </c>
      <c r="J10" s="32"/>
      <c r="K10" s="65" t="s">
        <v>300</v>
      </c>
      <c r="L10" s="50" t="s">
        <v>230</v>
      </c>
      <c r="M10" s="74">
        <v>3</v>
      </c>
      <c r="N10" s="50" t="s">
        <v>231</v>
      </c>
      <c r="O10" s="53" t="s">
        <v>232</v>
      </c>
      <c r="P10" s="50" t="s">
        <v>233</v>
      </c>
      <c r="Q10" s="91" t="s">
        <v>236</v>
      </c>
      <c r="R10" s="50" t="s">
        <v>235</v>
      </c>
      <c r="S10" s="91" t="s">
        <v>331</v>
      </c>
      <c r="T10" s="50" t="s">
        <v>237</v>
      </c>
      <c r="U10" s="53" t="s">
        <v>430</v>
      </c>
      <c r="V10" s="25"/>
      <c r="W10" s="9"/>
      <c r="X10" s="9"/>
      <c r="Y10" s="23"/>
    </row>
    <row r="11" spans="1:28" ht="20.5" x14ac:dyDescent="0.4">
      <c r="A11" s="1"/>
      <c r="B11" s="17"/>
      <c r="C11" s="17"/>
      <c r="D11" s="36"/>
      <c r="E11" s="31"/>
      <c r="F11" s="37"/>
      <c r="G11" s="37"/>
      <c r="H11" s="37"/>
      <c r="I11" s="37"/>
      <c r="J11" s="31"/>
      <c r="K11" s="25"/>
      <c r="L11" s="25"/>
      <c r="M11" s="25"/>
      <c r="N11" s="25"/>
      <c r="O11" s="25"/>
      <c r="P11" s="25"/>
      <c r="Q11" s="25"/>
      <c r="R11" s="25"/>
      <c r="S11" s="25"/>
      <c r="T11" s="25"/>
      <c r="U11" s="25"/>
      <c r="V11" s="25"/>
      <c r="W11" s="9"/>
      <c r="X11" s="9"/>
      <c r="Y11" s="23"/>
    </row>
    <row r="12" spans="1:28" ht="18" customHeight="1" outlineLevel="1" x14ac:dyDescent="0.35">
      <c r="A12" s="1"/>
      <c r="B12" s="274" t="s">
        <v>239</v>
      </c>
      <c r="C12" s="274"/>
      <c r="D12" s="276" t="str">
        <f>IF(F12="","",IF(AND(I12=3,H12=3,G12=3,F12=3),"Melhor Prática",
IF(AND(H12=3,G12=3,F12=3),"Mais que Cumpre",
IF(AND(G12=3,F12=3),"Cumpre",
IF(F12=3,"Parcial","Não cumpre")))))</f>
        <v>Mais que Cumpre</v>
      </c>
      <c r="E12" s="277">
        <f>IF($D12="Não cumpre",0,IF($D12="Parcial",$E$18*0.4,IF($D12="Cumpre",$E$18*0.7,IF($D12="Mais que Cumpre",$E$18*0.85,IF($D12="Melhor Prática",$E$18,0)))))</f>
        <v>1.7000000000000001E-2</v>
      </c>
      <c r="F12" s="272">
        <f>IF($L$24&lt;&gt;"",IF($L$24=3,3,IF($L$24=2,2,1)),"")</f>
        <v>3</v>
      </c>
      <c r="G12" s="272">
        <f>IF($O$24&lt;&gt;"",IF($O$24=3,3,IF($O$24=2,2,1)),"")</f>
        <v>3</v>
      </c>
      <c r="H12" s="272">
        <f>IF($R$24&lt;&gt;"",IF($R$24=3,3,IF($R$24=2,2,1)),"")</f>
        <v>3</v>
      </c>
      <c r="I12" s="272" t="str">
        <f>IF($U$24&lt;&gt;"",IF($U$24=3,3,IF($U$24=2,2,1)),"")</f>
        <v/>
      </c>
      <c r="J12" s="32"/>
      <c r="K12" s="305" t="s">
        <v>240</v>
      </c>
      <c r="L12" s="278"/>
      <c r="M12" s="285"/>
      <c r="N12" s="286"/>
      <c r="O12" s="305" t="s">
        <v>240</v>
      </c>
      <c r="P12" s="278"/>
      <c r="Q12" s="285"/>
      <c r="R12" s="286"/>
      <c r="S12" s="278" t="s">
        <v>240</v>
      </c>
      <c r="T12" s="278"/>
      <c r="U12" s="285" t="s">
        <v>303</v>
      </c>
      <c r="V12" s="286"/>
      <c r="W12" s="9"/>
      <c r="X12" s="9"/>
      <c r="Y12" s="23"/>
      <c r="Z12" s="2"/>
      <c r="AA12" s="2"/>
      <c r="AB12" s="2"/>
    </row>
    <row r="13" spans="1:28" ht="35.25" customHeight="1" outlineLevel="1" x14ac:dyDescent="0.35">
      <c r="A13" s="1"/>
      <c r="B13" s="275"/>
      <c r="C13" s="275"/>
      <c r="D13" s="276" t="str">
        <f t="shared" ref="D13:D14" si="0">IF(F13="","",IF(AND(I13=3,H13=3,G13=3,F13=3),"MEJOR PRÁCTICA",
IF(AND(H13=3,G13=3,F13=3),"MÁS QUE CUMPLE",
IF(AND(G13=3,F13=3),"CUMPLE",
IF(F13=3,"PARCIAL","NO CUMPLE")))))</f>
        <v/>
      </c>
      <c r="E13" s="277">
        <f>IF($D13="No Cumple",0,IF($D13="Parcial",$E$18*0.4,IF($D13="Cumple",$E$18*0.7,IF($D13="Más que Cumple",$E$18*0.85,IF($D13="Mejor Práctica",$E$18,0)))))</f>
        <v>0</v>
      </c>
      <c r="F13" s="272"/>
      <c r="G13" s="272"/>
      <c r="H13" s="272"/>
      <c r="I13" s="272"/>
      <c r="J13" s="32"/>
      <c r="K13" s="168" t="s">
        <v>33</v>
      </c>
      <c r="L13" s="287" t="s">
        <v>242</v>
      </c>
      <c r="M13" s="287"/>
      <c r="N13" s="169" t="s">
        <v>243</v>
      </c>
      <c r="O13" s="168" t="s">
        <v>33</v>
      </c>
      <c r="P13" s="287" t="s">
        <v>242</v>
      </c>
      <c r="Q13" s="287"/>
      <c r="R13" s="169" t="s">
        <v>243</v>
      </c>
      <c r="S13" s="100" t="s">
        <v>33</v>
      </c>
      <c r="T13" s="287" t="s">
        <v>242</v>
      </c>
      <c r="U13" s="287"/>
      <c r="V13" s="100" t="s">
        <v>304</v>
      </c>
      <c r="W13" s="1"/>
      <c r="X13" s="1"/>
      <c r="Z13" s="3"/>
      <c r="AA13" s="4"/>
      <c r="AB13" s="5"/>
    </row>
    <row r="14" spans="1:28" ht="18.75" customHeight="1" outlineLevel="1" x14ac:dyDescent="0.35">
      <c r="A14" s="1"/>
      <c r="B14" s="275"/>
      <c r="C14" s="275"/>
      <c r="D14" s="276" t="str">
        <f t="shared" si="0"/>
        <v/>
      </c>
      <c r="E14" s="277">
        <f>IF($D14="No Cumple",0,IF($D14="Parcial",$E$18*0.4,IF($D14="Cumple",$E$18*0.7,IF($D14="Más que Cumple",$E$18*0.85,IF($D14="Mejor Práctica",$E$18,0)))))</f>
        <v>0</v>
      </c>
      <c r="F14" s="38"/>
      <c r="G14" s="38"/>
      <c r="H14" s="38"/>
      <c r="I14" s="38"/>
      <c r="J14" s="32"/>
      <c r="K14" s="270"/>
      <c r="L14" s="292"/>
      <c r="M14" s="292"/>
      <c r="N14" s="269"/>
      <c r="O14" s="270"/>
      <c r="P14" s="292"/>
      <c r="Q14" s="292"/>
      <c r="R14" s="269"/>
      <c r="S14" s="268"/>
      <c r="T14" s="292"/>
      <c r="U14" s="292"/>
      <c r="V14" s="269"/>
      <c r="W14" s="1"/>
      <c r="X14" s="1"/>
      <c r="Z14" s="6"/>
      <c r="AA14" s="7"/>
      <c r="AB14" s="8"/>
    </row>
    <row r="15" spans="1:28" ht="21" customHeight="1" outlineLevel="1" x14ac:dyDescent="0.35">
      <c r="A15" s="1"/>
      <c r="B15" s="275"/>
      <c r="C15" s="275"/>
      <c r="D15" s="288" t="str">
        <f>IF(S10&lt;&gt;"",IF(OR(S14="finalizado",O14="finalizado",K14="finalizado"),"Finalizado",
IF(OR(AND(S10=U12,S14&lt;&gt;"finalizado"),AND(S10=Q12,O14&lt;&gt;"finalizado"),AND(S10=M12,K14&lt;&gt;"finalizado")),"Atrasado","No Prazo")),"Não Planificado")</f>
        <v>No Prazo</v>
      </c>
      <c r="E15" s="288"/>
      <c r="F15" s="288"/>
      <c r="G15" s="288"/>
      <c r="H15" s="288"/>
      <c r="I15" s="288"/>
      <c r="J15" s="26"/>
      <c r="K15" s="270"/>
      <c r="L15" s="292"/>
      <c r="M15" s="292"/>
      <c r="N15" s="269"/>
      <c r="O15" s="270"/>
      <c r="P15" s="292"/>
      <c r="Q15" s="292"/>
      <c r="R15" s="269"/>
      <c r="S15" s="268"/>
      <c r="T15" s="292"/>
      <c r="U15" s="292"/>
      <c r="V15" s="269"/>
      <c r="W15" s="1"/>
      <c r="X15" s="1"/>
      <c r="Z15" s="6"/>
      <c r="AA15" s="7"/>
      <c r="AB15" s="7"/>
    </row>
    <row r="16" spans="1:28" ht="21" customHeight="1" x14ac:dyDescent="0.4">
      <c r="A16" s="1"/>
      <c r="B16" s="17"/>
      <c r="C16" s="17"/>
      <c r="D16" s="9"/>
      <c r="E16" s="86" t="str">
        <f>IF(COUNTA(F16:I16)=0,"NBC","BC")</f>
        <v>NBC</v>
      </c>
      <c r="F16" s="86"/>
      <c r="G16" s="86"/>
      <c r="H16" s="86"/>
      <c r="I16" s="9"/>
      <c r="J16" s="16"/>
      <c r="K16" s="9"/>
      <c r="L16" s="9"/>
      <c r="M16" s="9"/>
      <c r="N16" s="9"/>
      <c r="O16" s="9"/>
      <c r="P16" s="9"/>
      <c r="Q16" s="9"/>
      <c r="R16" s="9"/>
      <c r="S16" s="9"/>
      <c r="T16" s="9"/>
      <c r="U16" s="9"/>
      <c r="V16" s="9"/>
      <c r="W16" s="9"/>
      <c r="X16" s="9"/>
      <c r="Y16" s="23"/>
    </row>
    <row r="17" spans="1:25" ht="21" customHeight="1" x14ac:dyDescent="0.4">
      <c r="A17" s="1"/>
      <c r="B17" s="17"/>
      <c r="C17" s="17"/>
      <c r="D17" s="9"/>
      <c r="E17" s="9"/>
      <c r="F17" s="9"/>
      <c r="G17" s="9"/>
      <c r="H17" s="9"/>
      <c r="I17" s="9"/>
      <c r="J17" s="16"/>
      <c r="K17" s="290" t="s">
        <v>246</v>
      </c>
      <c r="L17" s="291"/>
      <c r="M17" s="296"/>
      <c r="N17" s="290" t="s">
        <v>247</v>
      </c>
      <c r="O17" s="291"/>
      <c r="P17" s="296"/>
      <c r="Q17" s="290" t="s">
        <v>228</v>
      </c>
      <c r="R17" s="291"/>
      <c r="S17" s="296"/>
      <c r="T17" s="291" t="s">
        <v>249</v>
      </c>
      <c r="U17" s="291"/>
      <c r="V17" s="296"/>
      <c r="W17" s="9"/>
      <c r="X17" s="9"/>
      <c r="Y17" s="23"/>
    </row>
    <row r="18" spans="1:25" ht="20.25" customHeight="1" outlineLevel="2" x14ac:dyDescent="0.35">
      <c r="A18" s="1"/>
      <c r="B18" s="289" t="s">
        <v>316</v>
      </c>
      <c r="C18" s="289"/>
      <c r="D18" s="42" t="s">
        <v>16</v>
      </c>
      <c r="E18" s="39">
        <v>0.02</v>
      </c>
      <c r="F18" s="127"/>
      <c r="G18" s="127"/>
      <c r="H18" s="127"/>
      <c r="I18" s="127"/>
      <c r="J18" s="9"/>
      <c r="K18" s="270" t="s">
        <v>431</v>
      </c>
      <c r="L18" s="268"/>
      <c r="M18" s="269"/>
      <c r="N18" s="270" t="s">
        <v>432</v>
      </c>
      <c r="O18" s="268"/>
      <c r="P18" s="269"/>
      <c r="Q18" s="270" t="s">
        <v>433</v>
      </c>
      <c r="R18" s="268"/>
      <c r="S18" s="269"/>
      <c r="T18" s="268" t="s">
        <v>434</v>
      </c>
      <c r="U18" s="268"/>
      <c r="V18" s="269"/>
      <c r="W18" s="9"/>
      <c r="X18" s="9"/>
      <c r="Y18" s="23"/>
    </row>
    <row r="19" spans="1:25" ht="124.5" customHeight="1" outlineLevel="2" x14ac:dyDescent="0.35">
      <c r="A19" s="1"/>
      <c r="B19" s="289"/>
      <c r="C19" s="289"/>
      <c r="D19" s="42" t="s">
        <v>255</v>
      </c>
      <c r="E19" s="268" t="s">
        <v>435</v>
      </c>
      <c r="F19" s="268"/>
      <c r="G19" s="268"/>
      <c r="H19" s="268"/>
      <c r="I19" s="268"/>
      <c r="J19" s="25"/>
      <c r="K19" s="270"/>
      <c r="L19" s="268"/>
      <c r="M19" s="269"/>
      <c r="N19" s="270"/>
      <c r="O19" s="268"/>
      <c r="P19" s="269"/>
      <c r="Q19" s="270"/>
      <c r="R19" s="268"/>
      <c r="S19" s="269"/>
      <c r="T19" s="268"/>
      <c r="U19" s="268"/>
      <c r="V19" s="269"/>
      <c r="W19" s="9"/>
      <c r="X19" s="9"/>
      <c r="Y19" s="23"/>
    </row>
    <row r="20" spans="1:25" ht="18.75" customHeight="1" outlineLevel="2" x14ac:dyDescent="0.35">
      <c r="A20" s="1"/>
      <c r="B20" s="289"/>
      <c r="C20" s="289"/>
      <c r="D20" s="293" t="s">
        <v>37</v>
      </c>
      <c r="E20" s="294" t="s">
        <v>66</v>
      </c>
      <c r="F20" s="294"/>
      <c r="G20" s="294"/>
      <c r="H20" s="294"/>
      <c r="I20" s="294"/>
      <c r="J20" s="25"/>
      <c r="K20" s="270"/>
      <c r="L20" s="268"/>
      <c r="M20" s="269"/>
      <c r="N20" s="270"/>
      <c r="O20" s="268"/>
      <c r="P20" s="269"/>
      <c r="Q20" s="270"/>
      <c r="R20" s="268"/>
      <c r="S20" s="269"/>
      <c r="T20" s="268" t="s">
        <v>307</v>
      </c>
      <c r="U20" s="268"/>
      <c r="V20" s="269"/>
      <c r="W20" s="9"/>
      <c r="X20" s="9"/>
      <c r="Y20" s="23"/>
    </row>
    <row r="21" spans="1:25" ht="40.5" customHeight="1" outlineLevel="2" x14ac:dyDescent="0.35">
      <c r="A21" s="18">
        <v>5.0000000000000001E-3</v>
      </c>
      <c r="B21" s="289"/>
      <c r="C21" s="289"/>
      <c r="D21" s="293"/>
      <c r="E21" s="294"/>
      <c r="F21" s="294"/>
      <c r="G21" s="294"/>
      <c r="H21" s="294"/>
      <c r="I21" s="294"/>
      <c r="J21" s="25"/>
      <c r="K21" s="270" t="s">
        <v>436</v>
      </c>
      <c r="L21" s="268"/>
      <c r="M21" s="269"/>
      <c r="N21" s="270" t="s">
        <v>437</v>
      </c>
      <c r="O21" s="268"/>
      <c r="P21" s="269"/>
      <c r="Q21" s="270" t="s">
        <v>436</v>
      </c>
      <c r="R21" s="268"/>
      <c r="S21" s="269"/>
      <c r="T21" s="268" t="s">
        <v>438</v>
      </c>
      <c r="U21" s="268"/>
      <c r="V21" s="269"/>
      <c r="W21" s="9"/>
      <c r="X21" s="9"/>
      <c r="Y21" s="23"/>
    </row>
    <row r="22" spans="1:25" ht="14.5" x14ac:dyDescent="0.35">
      <c r="A22" s="1"/>
      <c r="B22" s="9"/>
      <c r="C22" s="9"/>
      <c r="D22" s="9"/>
      <c r="E22" s="9"/>
      <c r="F22" s="9"/>
      <c r="G22" s="9"/>
      <c r="H22" s="9"/>
      <c r="I22" s="9"/>
      <c r="J22" s="9"/>
      <c r="K22" s="68"/>
      <c r="L22" s="9"/>
      <c r="M22" s="69"/>
      <c r="N22" s="68"/>
      <c r="O22" s="9"/>
      <c r="P22" s="69"/>
      <c r="Q22" s="68"/>
      <c r="R22" s="9"/>
      <c r="S22" s="69"/>
      <c r="T22" s="9"/>
      <c r="U22" s="9"/>
      <c r="V22" s="69"/>
      <c r="W22" s="9"/>
      <c r="X22" s="9"/>
      <c r="Y22" s="23"/>
    </row>
    <row r="23" spans="1:25" ht="41" x14ac:dyDescent="0.35">
      <c r="A23" s="1"/>
      <c r="B23" s="9"/>
      <c r="C23" s="9"/>
      <c r="D23" s="9"/>
      <c r="G23" s="9"/>
      <c r="H23" s="9"/>
      <c r="K23" s="54" t="s">
        <v>9</v>
      </c>
      <c r="L23" s="24" t="s">
        <v>261</v>
      </c>
      <c r="M23" s="55" t="s">
        <v>262</v>
      </c>
      <c r="N23" s="54" t="s">
        <v>9</v>
      </c>
      <c r="O23" s="24" t="s">
        <v>261</v>
      </c>
      <c r="P23" s="55" t="s">
        <v>262</v>
      </c>
      <c r="Q23" s="54" t="s">
        <v>9</v>
      </c>
      <c r="R23" s="24" t="s">
        <v>261</v>
      </c>
      <c r="S23" s="55" t="s">
        <v>262</v>
      </c>
      <c r="T23" s="64" t="s">
        <v>9</v>
      </c>
      <c r="U23" s="24" t="s">
        <v>261</v>
      </c>
      <c r="V23" s="55" t="s">
        <v>262</v>
      </c>
      <c r="X23" s="9"/>
      <c r="Y23" s="23"/>
    </row>
    <row r="24" spans="1:25" ht="36.75" customHeight="1" x14ac:dyDescent="0.35">
      <c r="A24" s="1"/>
      <c r="B24" s="9"/>
      <c r="C24" s="9"/>
      <c r="D24" s="9"/>
      <c r="F24" s="297" t="s">
        <v>308</v>
      </c>
      <c r="G24" s="298" t="s">
        <v>33</v>
      </c>
      <c r="H24" s="298"/>
      <c r="I24" s="298"/>
      <c r="K24" s="56">
        <v>3</v>
      </c>
      <c r="L24" s="40">
        <v>3</v>
      </c>
      <c r="M24" s="295"/>
      <c r="N24" s="56">
        <v>2</v>
      </c>
      <c r="O24" s="40">
        <v>3</v>
      </c>
      <c r="P24" s="295"/>
      <c r="Q24" s="56">
        <v>3</v>
      </c>
      <c r="R24" s="40">
        <v>3</v>
      </c>
      <c r="S24" s="295"/>
      <c r="T24" s="40"/>
      <c r="U24" s="40"/>
      <c r="V24" s="295"/>
      <c r="X24" s="9"/>
      <c r="Y24" s="23"/>
    </row>
    <row r="25" spans="1:25" ht="19.5" customHeight="1" x14ac:dyDescent="0.35">
      <c r="A25" s="1"/>
      <c r="B25" s="9"/>
      <c r="C25" s="9"/>
      <c r="D25" s="9"/>
      <c r="F25" s="297"/>
      <c r="G25" s="298"/>
      <c r="H25" s="298"/>
      <c r="I25" s="298"/>
      <c r="K25" s="57"/>
      <c r="L25" s="43"/>
      <c r="M25" s="295"/>
      <c r="N25" s="57"/>
      <c r="O25" s="43"/>
      <c r="P25" s="295"/>
      <c r="Q25" s="57"/>
      <c r="R25" s="43"/>
      <c r="S25" s="295"/>
      <c r="T25" s="43"/>
      <c r="U25" s="43"/>
      <c r="V25" s="295"/>
      <c r="X25" s="9"/>
      <c r="Y25" s="23"/>
    </row>
    <row r="26" spans="1:25" ht="208.5" customHeight="1" x14ac:dyDescent="0.35">
      <c r="A26" s="1"/>
      <c r="B26" s="9"/>
      <c r="C26" s="9"/>
      <c r="D26" s="9"/>
      <c r="F26" s="297"/>
      <c r="G26" s="298" t="s">
        <v>309</v>
      </c>
      <c r="H26" s="298"/>
      <c r="I26" s="298"/>
      <c r="K26" s="58" t="s">
        <v>439</v>
      </c>
      <c r="L26" s="45"/>
      <c r="M26" s="295"/>
      <c r="N26" s="58" t="s">
        <v>440</v>
      </c>
      <c r="O26" s="45" t="s">
        <v>1079</v>
      </c>
      <c r="P26" s="295"/>
      <c r="Q26" s="58" t="s">
        <v>441</v>
      </c>
      <c r="R26" s="45"/>
      <c r="S26" s="295"/>
      <c r="T26" s="45"/>
      <c r="U26" s="45"/>
      <c r="V26" s="295"/>
      <c r="X26" s="9"/>
      <c r="Y26" s="23"/>
    </row>
    <row r="27" spans="1:25" ht="18" customHeight="1" x14ac:dyDescent="0.35">
      <c r="A27" s="1"/>
      <c r="B27" s="9"/>
      <c r="C27" s="9"/>
      <c r="D27" s="9"/>
      <c r="F27" s="297"/>
      <c r="G27" s="298" t="s">
        <v>313</v>
      </c>
      <c r="H27" s="298"/>
      <c r="I27" s="298"/>
      <c r="K27" s="59"/>
      <c r="L27" s="25"/>
      <c r="M27" s="60"/>
      <c r="N27" s="59"/>
      <c r="O27" s="25"/>
      <c r="P27" s="101"/>
      <c r="Q27" s="59"/>
      <c r="R27" s="25"/>
      <c r="S27" s="60"/>
      <c r="T27" s="59"/>
      <c r="U27" s="25"/>
      <c r="V27" s="60"/>
      <c r="X27" s="9"/>
      <c r="Y27" s="23"/>
    </row>
    <row r="28" spans="1:25" ht="18" customHeight="1" x14ac:dyDescent="0.35">
      <c r="A28" s="1"/>
      <c r="B28" s="9"/>
      <c r="C28" s="9"/>
      <c r="D28" s="9"/>
      <c r="F28" s="297"/>
      <c r="G28" s="298"/>
      <c r="H28" s="298"/>
      <c r="I28" s="298"/>
      <c r="K28" s="59"/>
      <c r="L28" s="25"/>
      <c r="M28" s="60"/>
      <c r="N28" s="59"/>
      <c r="O28" s="25"/>
      <c r="P28" s="101"/>
      <c r="Q28" s="59"/>
      <c r="R28" s="25"/>
      <c r="S28" s="60"/>
      <c r="T28" s="59"/>
      <c r="U28" s="25"/>
      <c r="V28" s="60"/>
      <c r="X28" s="9"/>
      <c r="Y28" s="23"/>
    </row>
    <row r="29" spans="1:25" ht="18" customHeight="1" x14ac:dyDescent="0.35">
      <c r="A29" s="1"/>
      <c r="B29" s="9"/>
      <c r="C29" s="9"/>
      <c r="D29" s="9"/>
      <c r="F29" s="297"/>
      <c r="G29" s="298"/>
      <c r="H29" s="298"/>
      <c r="I29" s="298"/>
      <c r="K29" s="59"/>
      <c r="L29" s="25"/>
      <c r="M29" s="60"/>
      <c r="N29" s="59"/>
      <c r="O29" s="25"/>
      <c r="P29" s="101"/>
      <c r="Q29" s="59"/>
      <c r="R29" s="25"/>
      <c r="S29" s="60"/>
      <c r="T29" s="59"/>
      <c r="U29" s="25"/>
      <c r="V29" s="60"/>
      <c r="X29" s="9"/>
      <c r="Y29" s="23"/>
    </row>
    <row r="30" spans="1:25" ht="18" customHeight="1" x14ac:dyDescent="0.35">
      <c r="A30" s="1"/>
      <c r="B30" s="9"/>
      <c r="C30" s="9"/>
      <c r="D30" s="9"/>
      <c r="F30" s="297"/>
      <c r="G30" s="298"/>
      <c r="H30" s="298"/>
      <c r="I30" s="298"/>
      <c r="K30" s="59"/>
      <c r="L30" s="25"/>
      <c r="M30" s="60"/>
      <c r="N30" s="59"/>
      <c r="O30" s="25"/>
      <c r="P30" s="101"/>
      <c r="Q30" s="59"/>
      <c r="R30" s="25"/>
      <c r="S30" s="60"/>
      <c r="T30" s="59"/>
      <c r="U30" s="25"/>
      <c r="V30" s="60"/>
      <c r="X30" s="9"/>
      <c r="Y30" s="23"/>
    </row>
    <row r="31" spans="1:25" ht="18" customHeight="1" x14ac:dyDescent="0.35">
      <c r="A31" s="1"/>
      <c r="B31" s="9"/>
      <c r="C31" s="9"/>
      <c r="D31" s="9"/>
      <c r="F31" s="297"/>
      <c r="G31" s="298"/>
      <c r="H31" s="298"/>
      <c r="I31" s="298"/>
      <c r="K31" s="59"/>
      <c r="L31" s="25"/>
      <c r="M31" s="60"/>
      <c r="N31" s="59"/>
      <c r="O31" s="25"/>
      <c r="P31" s="101"/>
      <c r="Q31" s="59"/>
      <c r="R31" s="25"/>
      <c r="S31" s="60"/>
      <c r="T31" s="59"/>
      <c r="U31" s="25"/>
      <c r="V31" s="60"/>
      <c r="X31" s="9"/>
      <c r="Y31" s="23"/>
    </row>
    <row r="32" spans="1:25" ht="18" customHeight="1" x14ac:dyDescent="0.35">
      <c r="A32" s="1"/>
      <c r="B32" s="9"/>
      <c r="C32" s="9"/>
      <c r="D32" s="9"/>
      <c r="F32" s="297"/>
      <c r="G32" s="298"/>
      <c r="H32" s="298"/>
      <c r="I32" s="298"/>
      <c r="K32" s="59"/>
      <c r="L32" s="25"/>
      <c r="M32" s="60"/>
      <c r="N32" s="59"/>
      <c r="O32" s="25"/>
      <c r="P32" s="101"/>
      <c r="Q32" s="59"/>
      <c r="R32" s="25"/>
      <c r="S32" s="60"/>
      <c r="T32" s="59"/>
      <c r="U32" s="25"/>
      <c r="V32" s="60"/>
      <c r="X32" s="9"/>
      <c r="Y32" s="23"/>
    </row>
    <row r="33" spans="1:25" ht="18" customHeight="1" x14ac:dyDescent="0.35">
      <c r="A33" s="1"/>
      <c r="B33" s="9"/>
      <c r="C33" s="9"/>
      <c r="D33" s="9"/>
      <c r="F33" s="297"/>
      <c r="G33" s="298"/>
      <c r="H33" s="298"/>
      <c r="I33" s="298"/>
      <c r="K33" s="59"/>
      <c r="L33" s="25"/>
      <c r="M33" s="60"/>
      <c r="N33" s="59"/>
      <c r="O33" s="25"/>
      <c r="P33" s="101"/>
      <c r="Q33" s="59"/>
      <c r="R33" s="25"/>
      <c r="S33" s="60"/>
      <c r="T33" s="59"/>
      <c r="U33" s="25"/>
      <c r="V33" s="60"/>
      <c r="X33" s="9"/>
      <c r="Y33" s="23"/>
    </row>
    <row r="34" spans="1:25" ht="18" customHeight="1" x14ac:dyDescent="0.35">
      <c r="A34" s="1"/>
      <c r="B34" s="9"/>
      <c r="C34" s="9"/>
      <c r="D34" s="9"/>
      <c r="F34" s="297"/>
      <c r="G34" s="298"/>
      <c r="H34" s="298"/>
      <c r="I34" s="298"/>
      <c r="K34" s="59"/>
      <c r="L34" s="25"/>
      <c r="M34" s="60"/>
      <c r="N34" s="59"/>
      <c r="O34" s="25"/>
      <c r="P34" s="101"/>
      <c r="Q34" s="59"/>
      <c r="R34" s="25"/>
      <c r="S34" s="60"/>
      <c r="T34" s="59"/>
      <c r="U34" s="25"/>
      <c r="V34" s="60"/>
      <c r="X34" s="9"/>
      <c r="Y34" s="23"/>
    </row>
    <row r="35" spans="1:25" ht="18" customHeight="1" x14ac:dyDescent="0.35">
      <c r="A35" s="1"/>
      <c r="B35" s="9"/>
      <c r="C35" s="9"/>
      <c r="D35" s="9"/>
      <c r="F35" s="297"/>
      <c r="G35" s="298"/>
      <c r="H35" s="298"/>
      <c r="I35" s="298"/>
      <c r="K35" s="59"/>
      <c r="L35" s="25"/>
      <c r="M35" s="60"/>
      <c r="N35" s="59"/>
      <c r="O35" s="25"/>
      <c r="P35" s="101"/>
      <c r="Q35" s="59"/>
      <c r="R35" s="25"/>
      <c r="S35" s="60"/>
      <c r="T35" s="59"/>
      <c r="U35" s="25"/>
      <c r="V35" s="60"/>
      <c r="X35" s="9"/>
      <c r="Y35" s="23"/>
    </row>
    <row r="36" spans="1:25" ht="18" customHeight="1" x14ac:dyDescent="0.35">
      <c r="A36" s="1"/>
      <c r="B36" s="9"/>
      <c r="C36" s="9"/>
      <c r="D36" s="9"/>
      <c r="F36" s="297"/>
      <c r="G36" s="298"/>
      <c r="H36" s="298"/>
      <c r="I36" s="298"/>
      <c r="K36" s="59"/>
      <c r="L36" s="25"/>
      <c r="M36" s="60"/>
      <c r="N36" s="59"/>
      <c r="O36" s="25"/>
      <c r="P36" s="101"/>
      <c r="Q36" s="59"/>
      <c r="R36" s="25"/>
      <c r="S36" s="60"/>
      <c r="T36" s="59"/>
      <c r="U36" s="25"/>
      <c r="V36" s="60"/>
      <c r="X36" s="9"/>
      <c r="Y36" s="23"/>
    </row>
    <row r="37" spans="1:25" ht="18" customHeight="1" x14ac:dyDescent="0.35">
      <c r="A37" s="1"/>
      <c r="B37" s="9"/>
      <c r="C37" s="9"/>
      <c r="D37" s="9"/>
      <c r="F37" s="297"/>
      <c r="G37" s="298"/>
      <c r="H37" s="298"/>
      <c r="I37" s="298"/>
      <c r="K37" s="59"/>
      <c r="L37" s="25"/>
      <c r="M37" s="60"/>
      <c r="N37" s="59"/>
      <c r="O37" s="25"/>
      <c r="P37" s="101"/>
      <c r="Q37" s="59"/>
      <c r="R37" s="25"/>
      <c r="S37" s="60"/>
      <c r="T37" s="59"/>
      <c r="U37" s="25"/>
      <c r="V37" s="60"/>
      <c r="X37" s="9"/>
      <c r="Y37" s="23"/>
    </row>
    <row r="38" spans="1:25" ht="18" customHeight="1" x14ac:dyDescent="0.35">
      <c r="A38" s="1"/>
      <c r="B38" s="9"/>
      <c r="C38" s="9"/>
      <c r="D38" s="9"/>
      <c r="F38" s="297"/>
      <c r="G38" s="298"/>
      <c r="H38" s="298"/>
      <c r="I38" s="298"/>
      <c r="K38" s="59"/>
      <c r="L38" s="25"/>
      <c r="M38" s="60"/>
      <c r="N38" s="59"/>
      <c r="O38" s="25"/>
      <c r="P38" s="101"/>
      <c r="Q38" s="59"/>
      <c r="R38" s="25"/>
      <c r="S38" s="60"/>
      <c r="T38" s="59"/>
      <c r="U38" s="25"/>
      <c r="V38" s="60"/>
      <c r="X38" s="9"/>
      <c r="Y38" s="23"/>
    </row>
    <row r="39" spans="1:25" ht="18" customHeight="1" x14ac:dyDescent="0.35">
      <c r="A39" s="1"/>
      <c r="B39" s="9"/>
      <c r="C39" s="9"/>
      <c r="D39" s="9"/>
      <c r="F39" s="297"/>
      <c r="G39" s="298"/>
      <c r="H39" s="298"/>
      <c r="I39" s="298"/>
      <c r="K39" s="59"/>
      <c r="L39" s="25"/>
      <c r="M39" s="60"/>
      <c r="N39" s="59"/>
      <c r="O39" s="25"/>
      <c r="P39" s="101"/>
      <c r="Q39" s="59"/>
      <c r="R39" s="25"/>
      <c r="S39" s="60"/>
      <c r="T39" s="59"/>
      <c r="U39" s="25"/>
      <c r="V39" s="60"/>
      <c r="X39" s="9"/>
      <c r="Y39" s="23"/>
    </row>
    <row r="40" spans="1:25" ht="18" customHeight="1" x14ac:dyDescent="0.35">
      <c r="A40" s="1"/>
      <c r="B40" s="9"/>
      <c r="C40" s="9"/>
      <c r="D40" s="9"/>
      <c r="F40" s="297"/>
      <c r="G40" s="298"/>
      <c r="H40" s="298"/>
      <c r="I40" s="298"/>
      <c r="K40" s="59"/>
      <c r="L40" s="25"/>
      <c r="M40" s="60"/>
      <c r="N40" s="59"/>
      <c r="O40" s="25"/>
      <c r="P40" s="101"/>
      <c r="Q40" s="59"/>
      <c r="R40" s="25"/>
      <c r="S40" s="60"/>
      <c r="T40" s="59"/>
      <c r="U40" s="25"/>
      <c r="V40" s="60"/>
      <c r="X40" s="9"/>
      <c r="Y40" s="23"/>
    </row>
    <row r="41" spans="1:25" ht="18" customHeight="1" x14ac:dyDescent="0.35">
      <c r="A41" s="1"/>
      <c r="B41" s="9"/>
      <c r="C41" s="9"/>
      <c r="D41" s="9"/>
      <c r="F41" s="297"/>
      <c r="G41" s="298"/>
      <c r="H41" s="298"/>
      <c r="I41" s="298"/>
      <c r="K41" s="59"/>
      <c r="L41" s="25"/>
      <c r="M41" s="60"/>
      <c r="N41" s="59"/>
      <c r="O41" s="25"/>
      <c r="P41" s="101"/>
      <c r="Q41" s="59"/>
      <c r="R41" s="25"/>
      <c r="S41" s="60"/>
      <c r="T41" s="59"/>
      <c r="U41" s="25"/>
      <c r="V41" s="60"/>
      <c r="X41" s="9"/>
      <c r="Y41" s="23"/>
    </row>
    <row r="42" spans="1:25" ht="18" customHeight="1" x14ac:dyDescent="0.35">
      <c r="A42" s="1"/>
      <c r="B42" s="9"/>
      <c r="C42" s="9"/>
      <c r="D42" s="9"/>
      <c r="F42" s="297"/>
      <c r="G42" s="298"/>
      <c r="H42" s="298"/>
      <c r="I42" s="298"/>
      <c r="K42" s="59"/>
      <c r="L42" s="25"/>
      <c r="M42" s="60"/>
      <c r="N42" s="59"/>
      <c r="O42" s="25"/>
      <c r="P42" s="101"/>
      <c r="Q42" s="59"/>
      <c r="R42" s="25"/>
      <c r="S42" s="60"/>
      <c r="T42" s="59"/>
      <c r="U42" s="25"/>
      <c r="V42" s="60"/>
      <c r="X42" s="9"/>
      <c r="Y42" s="23"/>
    </row>
    <row r="43" spans="1:25" ht="18" customHeight="1" x14ac:dyDescent="0.35">
      <c r="A43" s="1"/>
      <c r="B43" s="9"/>
      <c r="C43" s="9"/>
      <c r="D43" s="9"/>
      <c r="F43" s="297"/>
      <c r="G43" s="298"/>
      <c r="H43" s="298"/>
      <c r="I43" s="298"/>
      <c r="K43" s="59"/>
      <c r="L43" s="25"/>
      <c r="M43" s="60"/>
      <c r="N43" s="59"/>
      <c r="O43" s="25"/>
      <c r="P43" s="101"/>
      <c r="Q43" s="59"/>
      <c r="R43" s="25"/>
      <c r="S43" s="60"/>
      <c r="T43" s="59"/>
      <c r="U43" s="25"/>
      <c r="V43" s="60"/>
      <c r="X43" s="9"/>
      <c r="Y43" s="23"/>
    </row>
    <row r="44" spans="1:25" ht="18" customHeight="1" x14ac:dyDescent="0.35">
      <c r="A44" s="1"/>
      <c r="B44" s="9"/>
      <c r="C44" s="9"/>
      <c r="D44" s="9"/>
      <c r="F44" s="297"/>
      <c r="G44" s="298"/>
      <c r="H44" s="298"/>
      <c r="I44" s="298"/>
      <c r="K44" s="59"/>
      <c r="L44" s="25"/>
      <c r="M44" s="60"/>
      <c r="N44" s="59"/>
      <c r="O44" s="25"/>
      <c r="P44" s="101"/>
      <c r="Q44" s="59"/>
      <c r="R44" s="25"/>
      <c r="S44" s="60"/>
      <c r="T44" s="59"/>
      <c r="U44" s="25"/>
      <c r="V44" s="60"/>
      <c r="X44" s="9"/>
      <c r="Y44" s="23"/>
    </row>
    <row r="45" spans="1:25" ht="18" customHeight="1" x14ac:dyDescent="0.35">
      <c r="A45" s="1"/>
      <c r="B45" s="9"/>
      <c r="C45" s="9"/>
      <c r="D45" s="9"/>
      <c r="F45" s="297"/>
      <c r="G45" s="298"/>
      <c r="H45" s="298"/>
      <c r="I45" s="298"/>
      <c r="K45" s="59"/>
      <c r="L45" s="25"/>
      <c r="M45" s="60"/>
      <c r="N45" s="59"/>
      <c r="O45" s="25"/>
      <c r="P45" s="101"/>
      <c r="Q45" s="59"/>
      <c r="R45" s="25"/>
      <c r="S45" s="60"/>
      <c r="T45" s="59"/>
      <c r="U45" s="25"/>
      <c r="V45" s="60"/>
      <c r="X45" s="9"/>
      <c r="Y45" s="23"/>
    </row>
    <row r="46" spans="1:25" ht="18" customHeight="1" x14ac:dyDescent="0.35">
      <c r="A46" s="1"/>
      <c r="B46" s="9"/>
      <c r="C46" s="9"/>
      <c r="D46" s="9"/>
      <c r="F46" s="297"/>
      <c r="G46" s="298"/>
      <c r="H46" s="298"/>
      <c r="I46" s="298"/>
      <c r="K46" s="59"/>
      <c r="L46" s="25"/>
      <c r="M46" s="60"/>
      <c r="N46" s="59"/>
      <c r="O46" s="25"/>
      <c r="P46" s="101"/>
      <c r="Q46" s="59"/>
      <c r="R46" s="25"/>
      <c r="S46" s="60"/>
      <c r="T46" s="59"/>
      <c r="U46" s="25"/>
      <c r="V46" s="60"/>
      <c r="X46" s="9"/>
      <c r="Y46" s="23"/>
    </row>
    <row r="47" spans="1:25" ht="18" customHeight="1" x14ac:dyDescent="0.35">
      <c r="A47" s="1"/>
      <c r="B47" s="9"/>
      <c r="C47" s="9"/>
      <c r="D47" s="9"/>
      <c r="F47" s="297"/>
      <c r="G47" s="298"/>
      <c r="H47" s="298"/>
      <c r="I47" s="298"/>
      <c r="K47" s="59"/>
      <c r="L47" s="25"/>
      <c r="M47" s="60"/>
      <c r="N47" s="59"/>
      <c r="O47" s="25"/>
      <c r="P47" s="101"/>
      <c r="Q47" s="59"/>
      <c r="R47" s="25"/>
      <c r="S47" s="60"/>
      <c r="T47" s="59"/>
      <c r="U47" s="25"/>
      <c r="V47" s="60"/>
      <c r="X47" s="9"/>
      <c r="Y47" s="23"/>
    </row>
    <row r="48" spans="1:25" ht="18" customHeight="1" x14ac:dyDescent="0.35">
      <c r="A48" s="1"/>
      <c r="B48" s="9"/>
      <c r="C48" s="9"/>
      <c r="D48" s="9"/>
      <c r="F48" s="297"/>
      <c r="G48" s="298"/>
      <c r="H48" s="298"/>
      <c r="I48" s="298"/>
      <c r="K48" s="59"/>
      <c r="L48" s="25"/>
      <c r="M48" s="60"/>
      <c r="N48" s="59"/>
      <c r="O48" s="25"/>
      <c r="P48" s="101"/>
      <c r="Q48" s="59"/>
      <c r="R48" s="25"/>
      <c r="S48" s="60"/>
      <c r="T48" s="59"/>
      <c r="U48" s="25"/>
      <c r="V48" s="60"/>
      <c r="X48" s="9"/>
      <c r="Y48" s="23"/>
    </row>
    <row r="49" spans="1:25" ht="18" customHeight="1" x14ac:dyDescent="0.35">
      <c r="A49" s="1"/>
      <c r="B49" s="9"/>
      <c r="C49" s="9"/>
      <c r="D49" s="9"/>
      <c r="F49" s="297"/>
      <c r="G49" s="298"/>
      <c r="H49" s="298"/>
      <c r="I49" s="298"/>
      <c r="K49" s="59"/>
      <c r="L49" s="25"/>
      <c r="M49" s="60"/>
      <c r="N49" s="59"/>
      <c r="O49" s="25"/>
      <c r="P49" s="60"/>
      <c r="Q49" s="59"/>
      <c r="R49" s="25"/>
      <c r="S49" s="60"/>
      <c r="T49" s="59"/>
      <c r="U49" s="25"/>
      <c r="V49" s="60"/>
      <c r="X49" s="9"/>
      <c r="Y49" s="23"/>
    </row>
    <row r="50" spans="1:25" ht="14.5" x14ac:dyDescent="0.35">
      <c r="S50" s="1"/>
      <c r="V50" s="1"/>
    </row>
    <row r="51" spans="1:25" ht="15" customHeight="1" x14ac:dyDescent="0.35"/>
  </sheetData>
  <mergeCells count="63">
    <mergeCell ref="F24:F49"/>
    <mergeCell ref="G24:I25"/>
    <mergeCell ref="M24:M26"/>
    <mergeCell ref="P24:P26"/>
    <mergeCell ref="S24:S26"/>
    <mergeCell ref="V24:V26"/>
    <mergeCell ref="G26:I26"/>
    <mergeCell ref="G27:I49"/>
    <mergeCell ref="Q20:S20"/>
    <mergeCell ref="T20:V20"/>
    <mergeCell ref="K21:M21"/>
    <mergeCell ref="N21:P21"/>
    <mergeCell ref="Q21:S21"/>
    <mergeCell ref="T21:V21"/>
    <mergeCell ref="T18:V19"/>
    <mergeCell ref="E19:I19"/>
    <mergeCell ref="D20:D21"/>
    <mergeCell ref="E20:I21"/>
    <mergeCell ref="K20:M20"/>
    <mergeCell ref="N20:P20"/>
    <mergeCell ref="D15:I15"/>
    <mergeCell ref="B18:C21"/>
    <mergeCell ref="K18:M19"/>
    <mergeCell ref="N18:P19"/>
    <mergeCell ref="Q18:S19"/>
    <mergeCell ref="Q17:S17"/>
    <mergeCell ref="T17:V17"/>
    <mergeCell ref="S12:T12"/>
    <mergeCell ref="U12:V12"/>
    <mergeCell ref="L13:M13"/>
    <mergeCell ref="P13:Q13"/>
    <mergeCell ref="T13:U13"/>
    <mergeCell ref="L14:M15"/>
    <mergeCell ref="N14:N15"/>
    <mergeCell ref="O14:O15"/>
    <mergeCell ref="P14:Q15"/>
    <mergeCell ref="Q12:R12"/>
    <mergeCell ref="R14:R15"/>
    <mergeCell ref="S14:S15"/>
    <mergeCell ref="T14:U15"/>
    <mergeCell ref="V14:V15"/>
    <mergeCell ref="K12:L12"/>
    <mergeCell ref="M12:N12"/>
    <mergeCell ref="O12:P12"/>
    <mergeCell ref="K17:M17"/>
    <mergeCell ref="N17:P17"/>
    <mergeCell ref="K14:K15"/>
    <mergeCell ref="B7:C7"/>
    <mergeCell ref="M7:O8"/>
    <mergeCell ref="Q7:S8"/>
    <mergeCell ref="G12:G13"/>
    <mergeCell ref="D2:I2"/>
    <mergeCell ref="D3:I4"/>
    <mergeCell ref="K3:S4"/>
    <mergeCell ref="D5:I5"/>
    <mergeCell ref="K5:R5"/>
    <mergeCell ref="B10:C10"/>
    <mergeCell ref="B12:C15"/>
    <mergeCell ref="D12:D14"/>
    <mergeCell ref="E12:E14"/>
    <mergeCell ref="F12:F13"/>
    <mergeCell ref="H12:H13"/>
    <mergeCell ref="I12:I13"/>
  </mergeCells>
  <conditionalFormatting sqref="D15:I15">
    <cfRule type="containsText" dxfId="863" priority="2" operator="containsText" text="Finalizado">
      <formula>NOT(ISERROR(SEARCH("Finalizado",D15)))</formula>
    </cfRule>
    <cfRule type="containsText" dxfId="862" priority="3" operator="containsText" text="Não Planificado">
      <formula>NOT(ISERROR(SEARCH("Não Planificado",D15)))</formula>
    </cfRule>
    <cfRule type="containsText" dxfId="861" priority="4" operator="containsText" text="No Prazo">
      <formula>NOT(ISERROR(SEARCH("No Prazo",D15)))</formula>
    </cfRule>
    <cfRule type="containsText" dxfId="860" priority="5" operator="containsText" text="Atrasado">
      <formula>NOT(ISERROR(SEARCH("Atrasado",D15)))</formula>
    </cfRule>
  </conditionalFormatting>
  <conditionalFormatting sqref="F7:F8">
    <cfRule type="iconSet" priority="9">
      <iconSet showValue="0">
        <cfvo type="percent" val="0"/>
        <cfvo type="num" val="2"/>
        <cfvo type="num" val="3"/>
      </iconSet>
    </cfRule>
  </conditionalFormatting>
  <conditionalFormatting sqref="F12 F14">
    <cfRule type="iconSet" priority="7">
      <iconSet showValue="0">
        <cfvo type="percent" val="0"/>
        <cfvo type="num" val="2"/>
        <cfvo type="num" val="3"/>
      </iconSet>
    </cfRule>
  </conditionalFormatting>
  <conditionalFormatting sqref="G7:I8">
    <cfRule type="iconSet" priority="8">
      <iconSet showValue="0">
        <cfvo type="percent" val="0"/>
        <cfvo type="num" val="2"/>
        <cfvo type="num" val="3"/>
      </iconSet>
    </cfRule>
  </conditionalFormatting>
  <conditionalFormatting sqref="G12:I12 G14:I14">
    <cfRule type="iconSet" priority="6">
      <iconSet showValue="0">
        <cfvo type="percent" val="0"/>
        <cfvo type="num" val="2"/>
        <cfvo type="num" val="3"/>
      </iconSet>
    </cfRule>
  </conditionalFormatting>
  <conditionalFormatting sqref="K24:L24 N24:O24 Q24:R24 T24:U24">
    <cfRule type="iconSet" priority="15">
      <iconSet showValue="0">
        <cfvo type="percent" val="0"/>
        <cfvo type="num" val="2"/>
        <cfvo type="num" val="3"/>
      </iconSet>
    </cfRule>
  </conditionalFormatting>
  <conditionalFormatting sqref="K25:L25">
    <cfRule type="containsText" dxfId="859" priority="29" operator="containsText" text="PENDIENTE">
      <formula>NOT(ISERROR(SEARCH("PENDIENTE",K25)))</formula>
    </cfRule>
    <cfRule type="containsText" dxfId="858" priority="30" operator="containsText" text="NO VALIDADO">
      <formula>NOT(ISERROR(SEARCH("NO VALIDADO",K25)))</formula>
    </cfRule>
    <cfRule type="containsText" dxfId="857" priority="31" operator="containsText" text="VALIDADO">
      <formula>NOT(ISERROR(SEARCH("VALIDADO",K25)))</formula>
    </cfRule>
  </conditionalFormatting>
  <conditionalFormatting sqref="N25:O25">
    <cfRule type="containsText" dxfId="856" priority="22" operator="containsText" text="PENDIENTE">
      <formula>NOT(ISERROR(SEARCH("PENDIENTE",N25)))</formula>
    </cfRule>
    <cfRule type="containsText" dxfId="855" priority="23" operator="containsText" text="NO VALIDADO">
      <formula>NOT(ISERROR(SEARCH("NO VALIDADO",N25)))</formula>
    </cfRule>
    <cfRule type="containsText" dxfId="854" priority="24" operator="containsText" text="VALIDADO">
      <formula>NOT(ISERROR(SEARCH("VALIDADO",N25)))</formula>
    </cfRule>
  </conditionalFormatting>
  <conditionalFormatting sqref="Q25:R25">
    <cfRule type="containsText" dxfId="853" priority="19" operator="containsText" text="PENDIENTE">
      <formula>NOT(ISERROR(SEARCH("PENDIENTE",Q25)))</formula>
    </cfRule>
    <cfRule type="containsText" dxfId="852" priority="20" operator="containsText" text="NO VALIDADO">
      <formula>NOT(ISERROR(SEARCH("NO VALIDADO",Q25)))</formula>
    </cfRule>
    <cfRule type="containsText" dxfId="851" priority="21" operator="containsText" text="VALIDADO">
      <formula>NOT(ISERROR(SEARCH("VALIDADO",Q25)))</formula>
    </cfRule>
  </conditionalFormatting>
  <conditionalFormatting sqref="T25:U25">
    <cfRule type="containsText" dxfId="850" priority="16" operator="containsText" text="PENDIENTE">
      <formula>NOT(ISERROR(SEARCH("PENDIENTE",T25)))</formula>
    </cfRule>
    <cfRule type="containsText" dxfId="849" priority="17" operator="containsText" text="NO VALIDADO">
      <formula>NOT(ISERROR(SEARCH("NO VALIDADO",T25)))</formula>
    </cfRule>
    <cfRule type="containsText" dxfId="848" priority="18" operator="containsText" text="VALIDADO">
      <formula>NOT(ISERROR(SEARCH("VALIDADO",T25)))</formula>
    </cfRule>
  </conditionalFormatting>
  <dataValidations count="6">
    <dataValidation type="list" allowBlank="1" showInputMessage="1" showErrorMessage="1" sqref="AB14:AB15" xr:uid="{B6330B1A-63A1-4995-9311-3C717D4256E3}">
      <formula1>"No Cumple, Parcial, Cumple, Más que Cumple, Mejor Práctica"</formula1>
    </dataValidation>
    <dataValidation type="list" allowBlank="1" showInputMessage="1" showErrorMessage="1" sqref="K14:K15 O14:O15 S14:S15" xr:uid="{D74E67A6-A9FE-4D9B-8993-D6D3C46E348F}">
      <formula1>"No Iniciado, En Progreso,Finalizado"</formula1>
    </dataValidation>
    <dataValidation type="list" allowBlank="1" showInputMessage="1" showErrorMessage="1" sqref="D10 R14:R15 N14:N15 V14:V15" xr:uid="{18488092-C122-4A0F-A509-CC5224FD966E}">
      <formula1>"Não Cumpre, Parcial, Cumpre, Mais que Cumpre, Melhor Prática"</formula1>
    </dataValidation>
    <dataValidation type="list" allowBlank="1" showInputMessage="1" showErrorMessage="1" sqref="O10" xr:uid="{42686284-9EC6-40B6-B6BF-ECB4483EF2B6}">
      <formula1>"Alta,Baixa,Não Planificado"</formula1>
    </dataValidation>
    <dataValidation type="list" allowBlank="1" showInputMessage="1" showErrorMessage="1" sqref="M12:N12 Q12:R12 U12:V12" xr:uid="{7A8AAB60-376C-46E6-9DD4-FD7C230DD6CE}">
      <formula1>"Maio,Junho,Julho,Agosto,Setembro,Outubro"</formula1>
    </dataValidation>
    <dataValidation type="list" allowBlank="1" showInputMessage="1" showErrorMessage="1" sqref="Q10 S10" xr:uid="{D91F892F-B8BC-47D8-B55D-D986CE5DA3FC}">
      <formula1>" Junho,Julho,Agosto,Setembro,Outubro"</formula1>
    </dataValidation>
  </dataValidations>
  <pageMargins left="0.511811024" right="0.511811024" top="0.78740157499999996" bottom="0.78740157499999996" header="0.31496062000000002" footer="0.31496062000000002"/>
  <pageSetup paperSize="9" orientation="portrait" r:id="rId1"/>
  <drawing r:id="rId2"/>
  <extLst>
    <ext xmlns:x14="http://schemas.microsoft.com/office/spreadsheetml/2009/9/main" uri="{78C0D931-6437-407d-A8EE-F0AAD7539E65}">
      <x14:conditionalFormattings>
        <x14:conditionalFormatting xmlns:xm="http://schemas.microsoft.com/office/excel/2006/main">
          <x14:cfRule type="iconSet" priority="1" id="{C1A5C66D-FF47-44BA-9E5A-97FF9CA7CA84}">
            <x14:iconSet iconSet="3Stars" showValue="0">
              <x14:cfvo type="percent">
                <xm:f>0</xm:f>
              </x14:cfvo>
              <x14:cfvo type="num">
                <xm:f>2</xm:f>
              </x14:cfvo>
              <x14:cfvo type="num">
                <xm:f>3</xm:f>
              </x14:cfvo>
            </x14:iconSet>
          </x14:cfRule>
          <xm:sqref>M10</xm:sqref>
        </x14:conditionalFormatting>
      </x14:conditionalFormattings>
    </ext>
  </extLst>
</worksheet>
</file>

<file path=xl/worksheets/sheet2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FCFF92D-4E63-4336-9667-0017501F3730}">
  <dimension ref="A1:AB51"/>
  <sheetViews>
    <sheetView showGridLines="0" zoomScale="50" zoomScaleNormal="50" workbookViewId="0">
      <pane xSplit="3" ySplit="4" topLeftCell="L21" activePane="bottomRight" state="frozen"/>
      <selection activeCell="O2" sqref="O2"/>
      <selection pane="topRight" activeCell="O2" sqref="O2"/>
      <selection pane="bottomLeft" activeCell="O2" sqref="O2"/>
      <selection pane="bottomRight" activeCell="R25" sqref="R25"/>
    </sheetView>
  </sheetViews>
  <sheetFormatPr defaultColWidth="0" defaultRowHeight="15" customHeight="1" zeroHeight="1" outlineLevelRow="2" outlineLevelCol="1" x14ac:dyDescent="0.35"/>
  <cols>
    <col min="1" max="1" width="1.26953125" customWidth="1"/>
    <col min="2" max="2" width="4.7265625" customWidth="1"/>
    <col min="3" max="3" width="20.1796875" customWidth="1"/>
    <col min="4" max="4" width="17.453125" customWidth="1" outlineLevel="1"/>
    <col min="5" max="5" width="10" customWidth="1" outlineLevel="1"/>
    <col min="6" max="8" width="6.1796875" customWidth="1" outlineLevel="1"/>
    <col min="9" max="9" width="6.26953125" customWidth="1" outlineLevel="1"/>
    <col min="10" max="10" width="2.1796875" customWidth="1"/>
    <col min="11" max="23" width="23" customWidth="1"/>
    <col min="24" max="24" width="17" hidden="1" customWidth="1"/>
    <col min="25" max="25" width="16.453125" hidden="1" customWidth="1"/>
    <col min="26" max="26" width="10.54296875" hidden="1" customWidth="1"/>
    <col min="27" max="27" width="16.81640625" hidden="1" customWidth="1"/>
    <col min="28" max="28" width="14.54296875" hidden="1" customWidth="1"/>
  </cols>
  <sheetData>
    <row r="1" spans="1:28" ht="11.25" customHeight="1" x14ac:dyDescent="0.35">
      <c r="A1" s="13"/>
      <c r="B1" s="13"/>
      <c r="C1" s="13"/>
      <c r="D1" s="13"/>
      <c r="E1" s="13"/>
      <c r="F1" s="13"/>
      <c r="G1" s="13"/>
      <c r="H1" s="13"/>
      <c r="I1" s="13"/>
      <c r="J1" s="13"/>
      <c r="K1" s="13"/>
      <c r="L1" s="13"/>
      <c r="M1" s="13"/>
      <c r="N1" s="13"/>
      <c r="O1" s="13"/>
      <c r="P1" s="13"/>
      <c r="Q1" s="13"/>
      <c r="R1" s="13"/>
      <c r="S1" s="13"/>
      <c r="T1" s="13"/>
      <c r="U1" s="13"/>
      <c r="V1" s="13"/>
      <c r="W1" s="13"/>
      <c r="X1" s="13"/>
      <c r="Y1" s="19"/>
      <c r="Z1" s="19"/>
      <c r="AA1" s="19"/>
    </row>
    <row r="2" spans="1:28" ht="43.5" customHeight="1" x14ac:dyDescent="0.5">
      <c r="A2" s="1"/>
      <c r="C2" s="11"/>
      <c r="D2" s="279" t="s">
        <v>0</v>
      </c>
      <c r="E2" s="279"/>
      <c r="F2" s="279"/>
      <c r="G2" s="279"/>
      <c r="H2" s="279"/>
      <c r="I2" s="279"/>
      <c r="J2" s="62"/>
      <c r="K2" s="62"/>
      <c r="L2" s="62"/>
      <c r="M2" s="62"/>
      <c r="N2" s="62"/>
      <c r="O2" s="62"/>
      <c r="P2" s="62"/>
      <c r="Q2" s="62"/>
      <c r="R2" s="62"/>
      <c r="S2" s="62"/>
      <c r="T2" s="62"/>
      <c r="U2" s="62"/>
      <c r="V2" s="62"/>
      <c r="W2" s="11"/>
      <c r="X2" s="11"/>
      <c r="Y2" s="20"/>
      <c r="Z2" s="20"/>
      <c r="AA2" s="20"/>
    </row>
    <row r="3" spans="1:28" ht="19.5" customHeight="1" x14ac:dyDescent="0.35">
      <c r="A3" s="1"/>
      <c r="C3" s="10"/>
      <c r="D3" s="280" t="s">
        <v>1</v>
      </c>
      <c r="E3" s="280"/>
      <c r="F3" s="280"/>
      <c r="G3" s="280"/>
      <c r="H3" s="280"/>
      <c r="I3" s="280"/>
      <c r="J3" s="63"/>
      <c r="K3" s="306" t="s">
        <v>442</v>
      </c>
      <c r="L3" s="306"/>
      <c r="M3" s="306"/>
      <c r="N3" s="306"/>
      <c r="O3" s="306"/>
      <c r="P3" s="306"/>
      <c r="Q3" s="306"/>
      <c r="R3" s="306"/>
      <c r="S3" s="306"/>
      <c r="T3" s="63"/>
      <c r="U3" s="63"/>
      <c r="V3" s="63"/>
      <c r="W3" s="10"/>
      <c r="X3" s="10"/>
      <c r="Y3" s="12"/>
      <c r="Z3" s="12"/>
      <c r="AA3" s="12"/>
    </row>
    <row r="4" spans="1:28" ht="35.25" customHeight="1" x14ac:dyDescent="0.35">
      <c r="A4" s="1"/>
      <c r="B4" s="1"/>
      <c r="C4" s="10"/>
      <c r="D4" s="281"/>
      <c r="E4" s="281"/>
      <c r="F4" s="281"/>
      <c r="G4" s="281"/>
      <c r="H4" s="281"/>
      <c r="I4" s="281"/>
      <c r="J4" s="61"/>
      <c r="K4" s="307"/>
      <c r="L4" s="307"/>
      <c r="M4" s="307"/>
      <c r="N4" s="307"/>
      <c r="O4" s="307"/>
      <c r="P4" s="307"/>
      <c r="Q4" s="307"/>
      <c r="R4" s="307"/>
      <c r="S4" s="307"/>
      <c r="T4" s="61"/>
      <c r="U4" s="61"/>
      <c r="V4" s="61"/>
      <c r="W4" s="61"/>
      <c r="X4" s="14"/>
      <c r="Y4" s="21"/>
      <c r="Z4" s="22"/>
      <c r="AA4" s="22"/>
    </row>
    <row r="5" spans="1:28" ht="32.5" x14ac:dyDescent="0.6">
      <c r="A5" s="1"/>
      <c r="B5" s="15"/>
      <c r="C5" s="13"/>
      <c r="D5" s="284" t="s">
        <v>294</v>
      </c>
      <c r="E5" s="284"/>
      <c r="F5" s="284"/>
      <c r="G5" s="284"/>
      <c r="H5" s="284"/>
      <c r="I5" s="284"/>
      <c r="J5" s="26"/>
      <c r="K5" s="284" t="s">
        <v>295</v>
      </c>
      <c r="L5" s="284"/>
      <c r="M5" s="284"/>
      <c r="N5" s="284"/>
      <c r="O5" s="284"/>
      <c r="P5" s="284"/>
      <c r="Q5" s="284"/>
      <c r="R5" s="284"/>
      <c r="S5" s="27"/>
      <c r="T5" s="25"/>
      <c r="U5" s="25"/>
      <c r="V5" s="25"/>
      <c r="W5" s="9"/>
      <c r="X5" s="9"/>
      <c r="Y5" s="23"/>
    </row>
    <row r="6" spans="1:28" ht="33" customHeight="1" x14ac:dyDescent="0.8">
      <c r="A6" s="1"/>
      <c r="B6" s="15"/>
      <c r="C6" s="15"/>
      <c r="D6" s="28" t="s">
        <v>296</v>
      </c>
      <c r="E6" s="28" t="s">
        <v>16</v>
      </c>
      <c r="F6" s="28" t="s">
        <v>19</v>
      </c>
      <c r="G6" s="28" t="s">
        <v>20</v>
      </c>
      <c r="H6" s="28" t="s">
        <v>21</v>
      </c>
      <c r="I6" s="28" t="s">
        <v>22</v>
      </c>
      <c r="J6" s="29"/>
      <c r="K6" s="44" t="s">
        <v>221</v>
      </c>
      <c r="L6" s="66"/>
      <c r="M6" s="30"/>
      <c r="N6" s="30"/>
      <c r="O6" s="30"/>
      <c r="P6" s="30"/>
      <c r="Q6" s="30"/>
      <c r="R6" s="31"/>
      <c r="S6" s="31"/>
      <c r="T6" s="25"/>
      <c r="U6" s="25"/>
      <c r="V6" s="25"/>
      <c r="W6" s="9"/>
      <c r="X6" s="9"/>
      <c r="Y6" s="23"/>
    </row>
    <row r="7" spans="1:28" ht="78" customHeight="1" outlineLevel="1" x14ac:dyDescent="0.35">
      <c r="A7" s="1"/>
      <c r="B7" s="267" t="s">
        <v>222</v>
      </c>
      <c r="C7" s="267"/>
      <c r="D7" s="67" t="str">
        <f>IF(F7="","",IF(AND(I7=3,H7=3,G7=3,F7=3),"Melhor Prática",
IF(AND(H7=3,G7=3,F7=3),"Mais que Cumpre",
IF(AND(G7=3,F7=3),"Cumpre",
IF(F7=3,"Parcial","Não cumpre")))))</f>
        <v/>
      </c>
      <c r="E7" s="47">
        <f>IF($D7="Não cumpre",0,IF($D7="Parcial",$E$18*0.4,IF($D7="Cumpre",$E$18*0.7,IF($D7="Mais que Cumpre",$E$18*0.85,IF($D7="Melhor Prática",$E$18,0)))))</f>
        <v>0</v>
      </c>
      <c r="F7" s="48" t="str">
        <f>IF($K$24&lt;&gt;"",IF($K$24=3,3,IF($K$24=2,2,1)),"")</f>
        <v/>
      </c>
      <c r="G7" s="48" t="str">
        <f>IF($N$24&lt;&gt;"",IF($N$24=3,3,IF($N$24=2,2,1)),"")</f>
        <v/>
      </c>
      <c r="H7" s="48" t="str">
        <f>IF($Q$24&lt;&gt;"",IF($Q$24=3,3,IF($Q$24=2,2,1)),"")</f>
        <v/>
      </c>
      <c r="I7" s="48" t="str">
        <f>IF($T$24&lt;&gt;"",IF($T$24=3,3,IF($T$24=2,2,1)),"")</f>
        <v/>
      </c>
      <c r="J7" s="32"/>
      <c r="K7" s="49" t="s">
        <v>298</v>
      </c>
      <c r="L7" s="46" t="s">
        <v>224</v>
      </c>
      <c r="M7" s="271"/>
      <c r="N7" s="271"/>
      <c r="O7" s="271"/>
      <c r="P7" s="46" t="s">
        <v>226</v>
      </c>
      <c r="Q7" s="271"/>
      <c r="R7" s="271"/>
      <c r="S7" s="271"/>
      <c r="U7" s="25"/>
      <c r="V7" s="25"/>
      <c r="W7" s="9"/>
      <c r="X7" s="9"/>
      <c r="Y7" s="23"/>
    </row>
    <row r="8" spans="1:28" ht="14.25" customHeight="1" outlineLevel="1" x14ac:dyDescent="0.35">
      <c r="A8" s="1"/>
      <c r="B8" s="64"/>
      <c r="C8" s="64"/>
      <c r="D8" s="67"/>
      <c r="E8" s="47"/>
      <c r="F8" s="48"/>
      <c r="G8" s="48"/>
      <c r="H8" s="48"/>
      <c r="I8" s="48"/>
      <c r="J8" s="32"/>
      <c r="K8" s="49"/>
      <c r="L8" s="46"/>
      <c r="M8" s="271"/>
      <c r="N8" s="271"/>
      <c r="O8" s="271"/>
      <c r="P8" s="46"/>
      <c r="Q8" s="271"/>
      <c r="R8" s="271"/>
      <c r="S8" s="271"/>
      <c r="U8" s="25"/>
      <c r="V8" s="25"/>
      <c r="W8" s="9"/>
      <c r="X8" s="9"/>
      <c r="Y8" s="23"/>
    </row>
    <row r="9" spans="1:28" ht="9.75" customHeight="1" x14ac:dyDescent="0.45">
      <c r="A9" s="1"/>
      <c r="B9" s="1"/>
      <c r="C9" s="1"/>
      <c r="D9" s="34"/>
      <c r="E9" s="35"/>
      <c r="F9" s="35"/>
      <c r="G9" s="35"/>
      <c r="H9" s="35"/>
      <c r="I9" s="35"/>
      <c r="J9" s="35"/>
      <c r="K9" s="35"/>
      <c r="L9" s="35"/>
      <c r="M9" s="35"/>
      <c r="N9" s="35"/>
      <c r="O9" s="35"/>
      <c r="P9" s="35"/>
      <c r="Q9" s="92">
        <f>IF(Q10="Junio",6,IF(Q10="Julio",7,IF(Q10="Agosto",8,IF(Q10="Septiembre",9,IF(Q10="Octubre",10,"")))))</f>
        <v>8</v>
      </c>
      <c r="R9" s="35"/>
      <c r="S9" s="92" t="str">
        <f>IF(S10="Junio",6,IF(S10="Julio",7,IF(S10="Agosto",8,IF(S10="Septiembre",9,IF(S10="Octubre",10,"")))))</f>
        <v/>
      </c>
      <c r="T9" s="33"/>
      <c r="U9" s="33"/>
      <c r="V9" s="33"/>
      <c r="W9" s="1"/>
      <c r="X9" s="1"/>
    </row>
    <row r="10" spans="1:28" ht="59.25" customHeight="1" outlineLevel="1" x14ac:dyDescent="0.35">
      <c r="A10" s="1"/>
      <c r="B10" s="273" t="s">
        <v>299</v>
      </c>
      <c r="C10" s="273"/>
      <c r="D10" s="110" t="s">
        <v>247</v>
      </c>
      <c r="E10" s="51">
        <f>IF($D10="Não cumpre",0,IF($D10="Parcial",$E$18*0.4,IF($D10="Cumpre",$E$18*0.7,IF($D10="Mais que Cumpre",$E$18*0.85,IF($D10="Melhor Prática",$E$18,0)))))</f>
        <v>1.3999999999999999E-2</v>
      </c>
      <c r="F10" s="52" t="str">
        <f>IF(K20="D","D","-")</f>
        <v>-</v>
      </c>
      <c r="G10" s="52" t="str">
        <f>IF(N20="D","D","-")</f>
        <v>-</v>
      </c>
      <c r="H10" s="52" t="str">
        <f>IF(Q20="D","D","-")</f>
        <v>-</v>
      </c>
      <c r="I10" s="52" t="str">
        <f>IF(T20="D","D","-")</f>
        <v>D</v>
      </c>
      <c r="J10" s="32"/>
      <c r="K10" s="65" t="s">
        <v>300</v>
      </c>
      <c r="L10" s="50" t="s">
        <v>230</v>
      </c>
      <c r="M10" s="74">
        <v>1</v>
      </c>
      <c r="N10" s="50" t="s">
        <v>231</v>
      </c>
      <c r="O10" s="53" t="s">
        <v>232</v>
      </c>
      <c r="P10" s="50" t="s">
        <v>233</v>
      </c>
      <c r="Q10" s="91" t="s">
        <v>303</v>
      </c>
      <c r="R10" s="50" t="s">
        <v>235</v>
      </c>
      <c r="S10" s="91" t="s">
        <v>236</v>
      </c>
      <c r="T10" s="50" t="s">
        <v>237</v>
      </c>
      <c r="U10" s="53" t="s">
        <v>355</v>
      </c>
      <c r="V10" s="25"/>
      <c r="W10" s="9"/>
      <c r="X10" s="9"/>
      <c r="Y10" s="23"/>
    </row>
    <row r="11" spans="1:28" ht="20.5" x14ac:dyDescent="0.4">
      <c r="A11" s="1"/>
      <c r="B11" s="17"/>
      <c r="C11" s="17"/>
      <c r="D11" s="36"/>
      <c r="E11" s="31"/>
      <c r="F11" s="37"/>
      <c r="G11" s="37"/>
      <c r="H11" s="37"/>
      <c r="I11" s="37"/>
      <c r="J11" s="31"/>
      <c r="K11" s="25"/>
      <c r="L11" s="25"/>
      <c r="M11" s="25"/>
      <c r="N11" s="25"/>
      <c r="O11" s="25"/>
      <c r="P11" s="25"/>
      <c r="Q11" s="25"/>
      <c r="R11" s="25"/>
      <c r="S11" s="25"/>
      <c r="T11" s="25"/>
      <c r="U11" s="25"/>
      <c r="V11" s="25"/>
      <c r="W11" s="9"/>
      <c r="X11" s="9"/>
      <c r="Y11" s="23"/>
    </row>
    <row r="12" spans="1:28" ht="18" customHeight="1" outlineLevel="1" x14ac:dyDescent="0.35">
      <c r="A12" s="1"/>
      <c r="B12" s="274" t="s">
        <v>239</v>
      </c>
      <c r="C12" s="274"/>
      <c r="D12" s="276" t="str">
        <f>IF(F12="","",IF(AND(I12=3,H12=3,G12=3,F12=3),"Melhor Prática",
IF(AND(H12=3,G12=3,F12=3),"Mais que Cumpre",
IF(AND(G12=3,F12=3),"Cumpre",
IF(F12=3,"Parcial","Não cumpre")))))</f>
        <v>Mais que Cumpre</v>
      </c>
      <c r="E12" s="277">
        <f>IF($D12="Não cumpre",0,IF($D12="Parcial",$E$18*0.4,IF($D12="Cumpre",$E$18*0.7,IF($D12="Mais que Cumpre",$E$18*0.85,IF($D12="Melhor Prática",$E$18,0)))))</f>
        <v>1.7000000000000001E-2</v>
      </c>
      <c r="F12" s="272">
        <f>IF($L$24&lt;&gt;"",IF($L$24=3,3,IF($L$24=2,2,1)),"")</f>
        <v>3</v>
      </c>
      <c r="G12" s="272">
        <f>IF($O$24&lt;&gt;"",IF($O$24=3,3,IF($O$24=2,2,1)),"")</f>
        <v>3</v>
      </c>
      <c r="H12" s="272">
        <f>IF($R$24&lt;&gt;"",IF($R$24=3,3,IF($R$24=2,2,1)),"")</f>
        <v>3</v>
      </c>
      <c r="I12" s="272" t="str">
        <f>IF($U$24&lt;&gt;"",IF($U$24=3,3,IF($U$24=2,2,1)),"")</f>
        <v/>
      </c>
      <c r="J12" s="32"/>
      <c r="K12" s="305" t="s">
        <v>240</v>
      </c>
      <c r="L12" s="278"/>
      <c r="M12" s="285"/>
      <c r="N12" s="286"/>
      <c r="O12" s="305" t="s">
        <v>240</v>
      </c>
      <c r="P12" s="278"/>
      <c r="Q12" s="285"/>
      <c r="R12" s="286"/>
      <c r="S12" s="278" t="s">
        <v>240</v>
      </c>
      <c r="T12" s="278"/>
      <c r="U12" s="285" t="s">
        <v>303</v>
      </c>
      <c r="V12" s="286"/>
      <c r="W12" s="9"/>
      <c r="X12" s="9"/>
      <c r="Y12" s="23"/>
      <c r="Z12" s="2"/>
      <c r="AA12" s="2"/>
      <c r="AB12" s="2"/>
    </row>
    <row r="13" spans="1:28" ht="35.25" customHeight="1" outlineLevel="1" x14ac:dyDescent="0.35">
      <c r="A13" s="1"/>
      <c r="B13" s="275"/>
      <c r="C13" s="275"/>
      <c r="D13" s="276" t="str">
        <f t="shared" ref="D13:D14" si="0">IF(F13="","",IF(AND(I13=3,H13=3,G13=3,F13=3),"MEJOR PRÁCTICA",
IF(AND(H13=3,G13=3,F13=3),"MÁS QUE CUMPLE",
IF(AND(G13=3,F13=3),"CUMPLE",
IF(F13=3,"PARCIAL","NO CUMPLE")))))</f>
        <v/>
      </c>
      <c r="E13" s="277">
        <f>IF($D13="No Cumple",0,IF($D13="Parcial",$E$18*0.4,IF($D13="Cumple",$E$18*0.7,IF($D13="Más que Cumple",$E$18*0.85,IF($D13="Mejor Práctica",$E$18,0)))))</f>
        <v>0</v>
      </c>
      <c r="F13" s="272"/>
      <c r="G13" s="272"/>
      <c r="H13" s="272"/>
      <c r="I13" s="272"/>
      <c r="J13" s="32"/>
      <c r="K13" s="168" t="s">
        <v>33</v>
      </c>
      <c r="L13" s="287" t="s">
        <v>242</v>
      </c>
      <c r="M13" s="287"/>
      <c r="N13" s="169" t="s">
        <v>243</v>
      </c>
      <c r="O13" s="168" t="s">
        <v>33</v>
      </c>
      <c r="P13" s="287" t="s">
        <v>242</v>
      </c>
      <c r="Q13" s="287"/>
      <c r="R13" s="169" t="s">
        <v>243</v>
      </c>
      <c r="S13" s="100" t="s">
        <v>33</v>
      </c>
      <c r="T13" s="287" t="s">
        <v>242</v>
      </c>
      <c r="U13" s="287"/>
      <c r="V13" s="100" t="s">
        <v>304</v>
      </c>
      <c r="W13" s="1"/>
      <c r="X13" s="1"/>
      <c r="Z13" s="3"/>
      <c r="AA13" s="4"/>
      <c r="AB13" s="5"/>
    </row>
    <row r="14" spans="1:28" ht="18.75" customHeight="1" outlineLevel="1" x14ac:dyDescent="0.35">
      <c r="A14" s="1"/>
      <c r="B14" s="275"/>
      <c r="C14" s="275"/>
      <c r="D14" s="276" t="str">
        <f t="shared" si="0"/>
        <v/>
      </c>
      <c r="E14" s="277">
        <f>IF($D14="No Cumple",0,IF($D14="Parcial",$E$18*0.4,IF($D14="Cumple",$E$18*0.7,IF($D14="Más que Cumple",$E$18*0.85,IF($D14="Mejor Práctica",$E$18,0)))))</f>
        <v>0</v>
      </c>
      <c r="F14" s="38"/>
      <c r="G14" s="38"/>
      <c r="H14" s="38"/>
      <c r="I14" s="38"/>
      <c r="J14" s="32"/>
      <c r="K14" s="270"/>
      <c r="L14" s="292"/>
      <c r="M14" s="292"/>
      <c r="N14" s="269"/>
      <c r="O14" s="270"/>
      <c r="P14" s="292"/>
      <c r="Q14" s="292"/>
      <c r="R14" s="269"/>
      <c r="S14" s="268"/>
      <c r="T14" s="292"/>
      <c r="U14" s="292"/>
      <c r="V14" s="269"/>
      <c r="W14" s="1"/>
      <c r="X14" s="1"/>
      <c r="Z14" s="6"/>
      <c r="AA14" s="7"/>
      <c r="AB14" s="8"/>
    </row>
    <row r="15" spans="1:28" ht="21" customHeight="1" outlineLevel="1" x14ac:dyDescent="0.35">
      <c r="A15" s="1"/>
      <c r="B15" s="275"/>
      <c r="C15" s="275"/>
      <c r="D15" s="288" t="str">
        <f>IF(S10&lt;&gt;"",IF(OR(S14="finalizado",O14="finalizado",K14="finalizado"),"Finalizado",
IF(OR(AND(S10=U12,S14&lt;&gt;"finalizado"),AND(S10=Q12,O14&lt;&gt;"finalizado"),AND(S10=M12,K14&lt;&gt;"finalizado")),"Atrasado","No Prazo")),"Não Planificado")</f>
        <v>No Prazo</v>
      </c>
      <c r="E15" s="288"/>
      <c r="F15" s="288"/>
      <c r="G15" s="288"/>
      <c r="H15" s="288"/>
      <c r="I15" s="288"/>
      <c r="J15" s="26"/>
      <c r="K15" s="270"/>
      <c r="L15" s="292"/>
      <c r="M15" s="292"/>
      <c r="N15" s="269"/>
      <c r="O15" s="270"/>
      <c r="P15" s="292"/>
      <c r="Q15" s="292"/>
      <c r="R15" s="269"/>
      <c r="S15" s="268"/>
      <c r="T15" s="292"/>
      <c r="U15" s="292"/>
      <c r="V15" s="269"/>
      <c r="W15" s="1"/>
      <c r="X15" s="1"/>
      <c r="Z15" s="6"/>
      <c r="AA15" s="7"/>
      <c r="AB15" s="7"/>
    </row>
    <row r="16" spans="1:28" ht="21" customHeight="1" x14ac:dyDescent="0.4">
      <c r="A16" s="1"/>
      <c r="B16" s="17"/>
      <c r="C16" s="17"/>
      <c r="D16" s="9"/>
      <c r="E16" s="86" t="str">
        <f>IF(COUNTA(F16:I16)=0,"NBC","BC")</f>
        <v>NBC</v>
      </c>
      <c r="F16" s="86"/>
      <c r="G16" s="86"/>
      <c r="H16" s="86"/>
      <c r="I16" s="9"/>
      <c r="J16" s="16"/>
      <c r="K16" s="9"/>
      <c r="L16" s="9"/>
      <c r="M16" s="9"/>
      <c r="N16" s="9"/>
      <c r="O16" s="9"/>
      <c r="P16" s="9"/>
      <c r="Q16" s="9"/>
      <c r="R16" s="9"/>
      <c r="S16" s="9"/>
      <c r="T16" s="9"/>
      <c r="U16" s="9"/>
      <c r="V16" s="9"/>
      <c r="W16" s="9"/>
      <c r="X16" s="9"/>
      <c r="Y16" s="23"/>
    </row>
    <row r="17" spans="1:25" ht="21" customHeight="1" x14ac:dyDescent="0.4">
      <c r="A17" s="1"/>
      <c r="B17" s="17"/>
      <c r="C17" s="17"/>
      <c r="D17" s="9"/>
      <c r="E17" s="9"/>
      <c r="F17" s="9"/>
      <c r="G17" s="9"/>
      <c r="H17" s="9"/>
      <c r="I17" s="9"/>
      <c r="J17" s="16"/>
      <c r="K17" s="290" t="s">
        <v>246</v>
      </c>
      <c r="L17" s="291"/>
      <c r="M17" s="296"/>
      <c r="N17" s="290" t="s">
        <v>247</v>
      </c>
      <c r="O17" s="291"/>
      <c r="P17" s="296"/>
      <c r="Q17" s="290" t="s">
        <v>228</v>
      </c>
      <c r="R17" s="291"/>
      <c r="S17" s="296"/>
      <c r="T17" s="291" t="s">
        <v>249</v>
      </c>
      <c r="U17" s="291"/>
      <c r="V17" s="296"/>
      <c r="W17" s="9"/>
      <c r="X17" s="9"/>
      <c r="Y17" s="23"/>
    </row>
    <row r="18" spans="1:25" ht="20.25" customHeight="1" outlineLevel="2" x14ac:dyDescent="0.35">
      <c r="A18" s="1"/>
      <c r="B18" s="289" t="s">
        <v>316</v>
      </c>
      <c r="C18" s="289"/>
      <c r="D18" s="42" t="s">
        <v>16</v>
      </c>
      <c r="E18" s="39">
        <v>0.02</v>
      </c>
      <c r="F18" s="127"/>
      <c r="G18" s="127"/>
      <c r="H18" s="127"/>
      <c r="I18" s="127"/>
      <c r="J18" s="9"/>
      <c r="K18" s="270" t="s">
        <v>443</v>
      </c>
      <c r="L18" s="268"/>
      <c r="M18" s="269"/>
      <c r="N18" s="270" t="s">
        <v>444</v>
      </c>
      <c r="O18" s="268"/>
      <c r="P18" s="269"/>
      <c r="Q18" s="270" t="s">
        <v>445</v>
      </c>
      <c r="R18" s="268"/>
      <c r="S18" s="269"/>
      <c r="T18" s="268" t="s">
        <v>446</v>
      </c>
      <c r="U18" s="268"/>
      <c r="V18" s="269"/>
      <c r="W18" s="9"/>
      <c r="X18" s="9"/>
      <c r="Y18" s="23"/>
    </row>
    <row r="19" spans="1:25" ht="124.5" customHeight="1" outlineLevel="2" x14ac:dyDescent="0.35">
      <c r="A19" s="1"/>
      <c r="B19" s="289"/>
      <c r="C19" s="289"/>
      <c r="D19" s="42" t="s">
        <v>255</v>
      </c>
      <c r="E19" s="311" t="s">
        <v>447</v>
      </c>
      <c r="F19" s="311"/>
      <c r="G19" s="311"/>
      <c r="H19" s="311"/>
      <c r="I19" s="311"/>
      <c r="J19" s="25"/>
      <c r="K19" s="270"/>
      <c r="L19" s="268"/>
      <c r="M19" s="269"/>
      <c r="N19" s="270"/>
      <c r="O19" s="268"/>
      <c r="P19" s="269"/>
      <c r="Q19" s="270"/>
      <c r="R19" s="268"/>
      <c r="S19" s="269"/>
      <c r="T19" s="268"/>
      <c r="U19" s="268"/>
      <c r="V19" s="269"/>
      <c r="W19" s="9"/>
      <c r="X19" s="9"/>
      <c r="Y19" s="23"/>
    </row>
    <row r="20" spans="1:25" ht="18.75" customHeight="1" outlineLevel="2" x14ac:dyDescent="0.35">
      <c r="A20" s="1"/>
      <c r="B20" s="289"/>
      <c r="C20" s="289"/>
      <c r="D20" s="293" t="s">
        <v>37</v>
      </c>
      <c r="E20" s="294" t="s">
        <v>69</v>
      </c>
      <c r="F20" s="294"/>
      <c r="G20" s="294"/>
      <c r="H20" s="294"/>
      <c r="I20" s="294"/>
      <c r="J20" s="25"/>
      <c r="K20" s="270"/>
      <c r="L20" s="268"/>
      <c r="M20" s="269"/>
      <c r="N20" s="270"/>
      <c r="O20" s="268"/>
      <c r="P20" s="269"/>
      <c r="Q20" s="270"/>
      <c r="R20" s="268"/>
      <c r="S20" s="269"/>
      <c r="T20" s="268" t="s">
        <v>307</v>
      </c>
      <c r="U20" s="268"/>
      <c r="V20" s="269"/>
      <c r="W20" s="9"/>
      <c r="X20" s="9"/>
      <c r="Y20" s="23"/>
    </row>
    <row r="21" spans="1:25" ht="40.5" customHeight="1" outlineLevel="2" x14ac:dyDescent="0.35">
      <c r="A21" s="18">
        <v>5.0000000000000001E-3</v>
      </c>
      <c r="B21" s="289"/>
      <c r="C21" s="289"/>
      <c r="D21" s="293"/>
      <c r="E21" s="294"/>
      <c r="F21" s="294"/>
      <c r="G21" s="294"/>
      <c r="H21" s="294"/>
      <c r="I21" s="294"/>
      <c r="J21" s="25"/>
      <c r="K21" s="270" t="s">
        <v>436</v>
      </c>
      <c r="L21" s="268"/>
      <c r="M21" s="269"/>
      <c r="N21" s="270" t="s">
        <v>448</v>
      </c>
      <c r="O21" s="268"/>
      <c r="P21" s="269"/>
      <c r="Q21" s="270" t="s">
        <v>449</v>
      </c>
      <c r="R21" s="268"/>
      <c r="S21" s="269"/>
      <c r="T21" s="268" t="s">
        <v>450</v>
      </c>
      <c r="U21" s="268"/>
      <c r="V21" s="269"/>
      <c r="W21" s="9"/>
      <c r="X21" s="9"/>
      <c r="Y21" s="23"/>
    </row>
    <row r="22" spans="1:25" ht="14.5" x14ac:dyDescent="0.35">
      <c r="A22" s="1"/>
      <c r="B22" s="9"/>
      <c r="C22" s="9"/>
      <c r="D22" s="9"/>
      <c r="E22" s="9"/>
      <c r="F22" s="9"/>
      <c r="G22" s="9"/>
      <c r="H22" s="9"/>
      <c r="I22" s="9"/>
      <c r="J22" s="9"/>
      <c r="K22" s="68"/>
      <c r="L22" s="9"/>
      <c r="M22" s="69"/>
      <c r="N22" s="68"/>
      <c r="O22" s="9"/>
      <c r="P22" s="69"/>
      <c r="Q22" s="68"/>
      <c r="R22" s="9"/>
      <c r="S22" s="69"/>
      <c r="T22" s="9"/>
      <c r="U22" s="9"/>
      <c r="V22" s="69"/>
      <c r="W22" s="9"/>
      <c r="X22" s="9"/>
      <c r="Y22" s="23"/>
    </row>
    <row r="23" spans="1:25" ht="41" x14ac:dyDescent="0.35">
      <c r="A23" s="1"/>
      <c r="B23" s="9"/>
      <c r="C23" s="9"/>
      <c r="D23" s="9"/>
      <c r="G23" s="9"/>
      <c r="H23" s="9"/>
      <c r="K23" s="54" t="s">
        <v>9</v>
      </c>
      <c r="L23" s="24" t="s">
        <v>261</v>
      </c>
      <c r="M23" s="55" t="s">
        <v>262</v>
      </c>
      <c r="N23" s="54" t="s">
        <v>9</v>
      </c>
      <c r="O23" s="24" t="s">
        <v>261</v>
      </c>
      <c r="P23" s="55" t="s">
        <v>262</v>
      </c>
      <c r="Q23" s="54" t="s">
        <v>9</v>
      </c>
      <c r="R23" s="24" t="s">
        <v>261</v>
      </c>
      <c r="S23" s="55" t="s">
        <v>262</v>
      </c>
      <c r="T23" s="64" t="s">
        <v>9</v>
      </c>
      <c r="U23" s="24" t="s">
        <v>261</v>
      </c>
      <c r="V23" s="55" t="s">
        <v>262</v>
      </c>
      <c r="X23" s="9"/>
      <c r="Y23" s="23"/>
    </row>
    <row r="24" spans="1:25" ht="36.75" customHeight="1" x14ac:dyDescent="0.35">
      <c r="A24" s="1"/>
      <c r="B24" s="9"/>
      <c r="C24" s="9"/>
      <c r="D24" s="9"/>
      <c r="F24" s="297" t="s">
        <v>308</v>
      </c>
      <c r="G24" s="298" t="s">
        <v>33</v>
      </c>
      <c r="H24" s="298"/>
      <c r="I24" s="298"/>
      <c r="K24" s="56"/>
      <c r="L24" s="40">
        <v>3</v>
      </c>
      <c r="M24" s="295"/>
      <c r="N24" s="56"/>
      <c r="O24" s="40">
        <v>3</v>
      </c>
      <c r="P24" s="295"/>
      <c r="Q24" s="56"/>
      <c r="R24" s="40">
        <v>3</v>
      </c>
      <c r="S24" s="295"/>
      <c r="T24" s="40"/>
      <c r="U24" s="40"/>
      <c r="V24" s="295"/>
      <c r="X24" s="9"/>
      <c r="Y24" s="23"/>
    </row>
    <row r="25" spans="1:25" ht="19.5" customHeight="1" x14ac:dyDescent="0.35">
      <c r="A25" s="1"/>
      <c r="B25" s="9"/>
      <c r="C25" s="9"/>
      <c r="D25" s="9"/>
      <c r="F25" s="297"/>
      <c r="G25" s="298"/>
      <c r="H25" s="298"/>
      <c r="I25" s="298"/>
      <c r="K25" s="57"/>
      <c r="L25" s="43"/>
      <c r="M25" s="295"/>
      <c r="N25" s="57"/>
      <c r="O25" s="43"/>
      <c r="P25" s="295"/>
      <c r="Q25" s="57"/>
      <c r="R25" s="43"/>
      <c r="S25" s="295"/>
      <c r="T25" s="43"/>
      <c r="U25" s="43"/>
      <c r="V25" s="295"/>
      <c r="X25" s="9"/>
      <c r="Y25" s="23"/>
    </row>
    <row r="26" spans="1:25" ht="208.5" customHeight="1" x14ac:dyDescent="0.35">
      <c r="A26" s="1"/>
      <c r="B26" s="9"/>
      <c r="C26" s="9"/>
      <c r="D26" s="9"/>
      <c r="F26" s="297"/>
      <c r="G26" s="298" t="s">
        <v>309</v>
      </c>
      <c r="H26" s="298"/>
      <c r="I26" s="298"/>
      <c r="K26" s="58" t="s">
        <v>451</v>
      </c>
      <c r="L26" s="45" t="s">
        <v>1080</v>
      </c>
      <c r="M26" s="295"/>
      <c r="N26" s="58"/>
      <c r="O26" s="45" t="s">
        <v>1081</v>
      </c>
      <c r="P26" s="295"/>
      <c r="Q26" s="58"/>
      <c r="R26" s="45" t="s">
        <v>1177</v>
      </c>
      <c r="S26" s="295"/>
      <c r="T26" s="45"/>
      <c r="U26" s="45"/>
      <c r="V26" s="295"/>
      <c r="X26" s="9"/>
      <c r="Y26" s="23"/>
    </row>
    <row r="27" spans="1:25" ht="18" customHeight="1" x14ac:dyDescent="0.35">
      <c r="A27" s="1"/>
      <c r="B27" s="9"/>
      <c r="C27" s="9"/>
      <c r="D27" s="9"/>
      <c r="F27" s="297"/>
      <c r="G27" s="298" t="s">
        <v>313</v>
      </c>
      <c r="H27" s="298"/>
      <c r="I27" s="298"/>
      <c r="K27" s="59"/>
      <c r="L27" s="25"/>
      <c r="M27" s="60"/>
      <c r="N27" s="59"/>
      <c r="O27" s="25"/>
      <c r="P27" s="101"/>
      <c r="Q27" s="59"/>
      <c r="R27" s="25"/>
      <c r="S27" s="60"/>
      <c r="T27" s="59"/>
      <c r="U27" s="25"/>
      <c r="V27" s="60"/>
      <c r="X27" s="9"/>
      <c r="Y27" s="23"/>
    </row>
    <row r="28" spans="1:25" ht="18" customHeight="1" x14ac:dyDescent="0.35">
      <c r="A28" s="1"/>
      <c r="B28" s="9"/>
      <c r="C28" s="9"/>
      <c r="D28" s="9"/>
      <c r="F28" s="297"/>
      <c r="G28" s="298"/>
      <c r="H28" s="298"/>
      <c r="I28" s="298"/>
      <c r="K28" s="59"/>
      <c r="L28" s="25"/>
      <c r="M28" s="60"/>
      <c r="N28" s="59"/>
      <c r="O28" s="25"/>
      <c r="P28" s="101"/>
      <c r="Q28" s="59"/>
      <c r="R28" s="25"/>
      <c r="S28" s="60"/>
      <c r="T28" s="59"/>
      <c r="U28" s="25"/>
      <c r="V28" s="60"/>
      <c r="X28" s="9"/>
      <c r="Y28" s="23"/>
    </row>
    <row r="29" spans="1:25" ht="18" customHeight="1" x14ac:dyDescent="0.35">
      <c r="A29" s="1"/>
      <c r="B29" s="9"/>
      <c r="C29" s="9"/>
      <c r="D29" s="9"/>
      <c r="F29" s="297"/>
      <c r="G29" s="298"/>
      <c r="H29" s="298"/>
      <c r="I29" s="298"/>
      <c r="K29" s="59"/>
      <c r="L29" s="25"/>
      <c r="M29" s="60"/>
      <c r="N29" s="59"/>
      <c r="O29" s="25"/>
      <c r="P29" s="101"/>
      <c r="Q29" s="59"/>
      <c r="R29" s="25"/>
      <c r="S29" s="60"/>
      <c r="T29" s="59"/>
      <c r="U29" s="25"/>
      <c r="V29" s="60"/>
      <c r="X29" s="9"/>
      <c r="Y29" s="23"/>
    </row>
    <row r="30" spans="1:25" ht="18" customHeight="1" x14ac:dyDescent="0.35">
      <c r="A30" s="1"/>
      <c r="B30" s="9"/>
      <c r="C30" s="9"/>
      <c r="D30" s="9"/>
      <c r="F30" s="297"/>
      <c r="G30" s="298"/>
      <c r="H30" s="298"/>
      <c r="I30" s="298"/>
      <c r="K30" s="59"/>
      <c r="L30" s="25"/>
      <c r="M30" s="60"/>
      <c r="N30" s="59"/>
      <c r="O30" s="25"/>
      <c r="P30" s="101"/>
      <c r="Q30" s="59"/>
      <c r="R30" s="25"/>
      <c r="S30" s="60"/>
      <c r="T30" s="59"/>
      <c r="U30" s="25"/>
      <c r="V30" s="60"/>
      <c r="X30" s="9"/>
      <c r="Y30" s="23"/>
    </row>
    <row r="31" spans="1:25" ht="18" customHeight="1" x14ac:dyDescent="0.35">
      <c r="A31" s="1"/>
      <c r="B31" s="9"/>
      <c r="C31" s="9"/>
      <c r="D31" s="9"/>
      <c r="F31" s="297"/>
      <c r="G31" s="298"/>
      <c r="H31" s="298"/>
      <c r="I31" s="298"/>
      <c r="K31" s="59"/>
      <c r="L31" s="25"/>
      <c r="M31" s="60"/>
      <c r="N31" s="59"/>
      <c r="O31" s="25"/>
      <c r="P31" s="101"/>
      <c r="Q31" s="59"/>
      <c r="R31" s="25"/>
      <c r="S31" s="60"/>
      <c r="T31" s="59"/>
      <c r="U31" s="25"/>
      <c r="V31" s="60"/>
      <c r="X31" s="9"/>
      <c r="Y31" s="23"/>
    </row>
    <row r="32" spans="1:25" ht="18" customHeight="1" x14ac:dyDescent="0.35">
      <c r="A32" s="1"/>
      <c r="B32" s="9"/>
      <c r="C32" s="9"/>
      <c r="D32" s="9"/>
      <c r="F32" s="297"/>
      <c r="G32" s="298"/>
      <c r="H32" s="298"/>
      <c r="I32" s="298"/>
      <c r="K32" s="59"/>
      <c r="L32" s="25"/>
      <c r="M32" s="60"/>
      <c r="N32" s="59"/>
      <c r="O32" s="25"/>
      <c r="P32" s="101"/>
      <c r="Q32" s="59"/>
      <c r="R32" s="25"/>
      <c r="S32" s="60"/>
      <c r="T32" s="59"/>
      <c r="U32" s="25"/>
      <c r="V32" s="60"/>
      <c r="X32" s="9"/>
      <c r="Y32" s="23"/>
    </row>
    <row r="33" spans="1:25" ht="18" customHeight="1" x14ac:dyDescent="0.35">
      <c r="A33" s="1"/>
      <c r="B33" s="9"/>
      <c r="C33" s="9"/>
      <c r="D33" s="9"/>
      <c r="F33" s="297"/>
      <c r="G33" s="298"/>
      <c r="H33" s="298"/>
      <c r="I33" s="298"/>
      <c r="K33" s="59"/>
      <c r="L33" s="25"/>
      <c r="M33" s="60"/>
      <c r="N33" s="59"/>
      <c r="O33" s="25"/>
      <c r="P33" s="101"/>
      <c r="Q33" s="59"/>
      <c r="R33" s="25"/>
      <c r="S33" s="60"/>
      <c r="T33" s="59"/>
      <c r="U33" s="25"/>
      <c r="V33" s="60"/>
      <c r="X33" s="9"/>
      <c r="Y33" s="23"/>
    </row>
    <row r="34" spans="1:25" ht="18" customHeight="1" x14ac:dyDescent="0.35">
      <c r="A34" s="1"/>
      <c r="B34" s="9"/>
      <c r="C34" s="9"/>
      <c r="D34" s="9"/>
      <c r="F34" s="297"/>
      <c r="G34" s="298"/>
      <c r="H34" s="298"/>
      <c r="I34" s="298"/>
      <c r="K34" s="59"/>
      <c r="L34" s="25"/>
      <c r="M34" s="60"/>
      <c r="N34" s="59"/>
      <c r="O34" s="25"/>
      <c r="P34" s="101"/>
      <c r="Q34" s="59"/>
      <c r="R34" s="25"/>
      <c r="S34" s="60"/>
      <c r="T34" s="59"/>
      <c r="U34" s="25"/>
      <c r="V34" s="60"/>
      <c r="X34" s="9"/>
      <c r="Y34" s="23"/>
    </row>
    <row r="35" spans="1:25" ht="18" customHeight="1" x14ac:dyDescent="0.35">
      <c r="A35" s="1"/>
      <c r="B35" s="9"/>
      <c r="C35" s="9"/>
      <c r="D35" s="9"/>
      <c r="F35" s="297"/>
      <c r="G35" s="298"/>
      <c r="H35" s="298"/>
      <c r="I35" s="298"/>
      <c r="K35" s="59"/>
      <c r="L35" s="25"/>
      <c r="M35" s="60"/>
      <c r="N35" s="59"/>
      <c r="O35" s="25"/>
      <c r="P35" s="101"/>
      <c r="Q35" s="59"/>
      <c r="R35" s="25"/>
      <c r="S35" s="60"/>
      <c r="T35" s="59"/>
      <c r="U35" s="25"/>
      <c r="V35" s="60"/>
      <c r="X35" s="9"/>
      <c r="Y35" s="23"/>
    </row>
    <row r="36" spans="1:25" ht="18" customHeight="1" x14ac:dyDescent="0.35">
      <c r="A36" s="1"/>
      <c r="B36" s="9"/>
      <c r="C36" s="9"/>
      <c r="D36" s="9"/>
      <c r="F36" s="297"/>
      <c r="G36" s="298"/>
      <c r="H36" s="298"/>
      <c r="I36" s="298"/>
      <c r="K36" s="59"/>
      <c r="L36" s="25"/>
      <c r="M36" s="60"/>
      <c r="N36" s="59"/>
      <c r="O36" s="25"/>
      <c r="P36" s="101"/>
      <c r="Q36" s="59"/>
      <c r="R36" s="25"/>
      <c r="S36" s="60"/>
      <c r="T36" s="59"/>
      <c r="U36" s="25"/>
      <c r="V36" s="60"/>
      <c r="X36" s="9"/>
      <c r="Y36" s="23"/>
    </row>
    <row r="37" spans="1:25" ht="18" customHeight="1" x14ac:dyDescent="0.35">
      <c r="A37" s="1"/>
      <c r="B37" s="9"/>
      <c r="C37" s="9"/>
      <c r="D37" s="9"/>
      <c r="F37" s="297"/>
      <c r="G37" s="298"/>
      <c r="H37" s="298"/>
      <c r="I37" s="298"/>
      <c r="K37" s="59"/>
      <c r="L37" s="25"/>
      <c r="M37" s="60"/>
      <c r="N37" s="59"/>
      <c r="O37" s="25"/>
      <c r="P37" s="101"/>
      <c r="Q37" s="59"/>
      <c r="R37" s="25"/>
      <c r="S37" s="60"/>
      <c r="T37" s="59"/>
      <c r="U37" s="25"/>
      <c r="V37" s="60"/>
      <c r="X37" s="9"/>
      <c r="Y37" s="23"/>
    </row>
    <row r="38" spans="1:25" ht="18" customHeight="1" x14ac:dyDescent="0.35">
      <c r="A38" s="1"/>
      <c r="B38" s="9"/>
      <c r="C38" s="9"/>
      <c r="D38" s="9"/>
      <c r="F38" s="297"/>
      <c r="G38" s="298"/>
      <c r="H38" s="298"/>
      <c r="I38" s="298"/>
      <c r="K38" s="59"/>
      <c r="L38" s="25"/>
      <c r="M38" s="60"/>
      <c r="N38" s="59"/>
      <c r="O38" s="25"/>
      <c r="P38" s="101"/>
      <c r="Q38" s="59"/>
      <c r="R38" s="25"/>
      <c r="S38" s="60"/>
      <c r="T38" s="59"/>
      <c r="U38" s="25"/>
      <c r="V38" s="60"/>
      <c r="X38" s="9"/>
      <c r="Y38" s="23"/>
    </row>
    <row r="39" spans="1:25" ht="18" customHeight="1" x14ac:dyDescent="0.35">
      <c r="A39" s="1"/>
      <c r="B39" s="9"/>
      <c r="C39" s="9"/>
      <c r="D39" s="9"/>
      <c r="F39" s="297"/>
      <c r="G39" s="298"/>
      <c r="H39" s="298"/>
      <c r="I39" s="298"/>
      <c r="K39" s="59"/>
      <c r="L39" s="25"/>
      <c r="M39" s="60"/>
      <c r="N39" s="59"/>
      <c r="O39" s="25"/>
      <c r="P39" s="101"/>
      <c r="Q39" s="59"/>
      <c r="R39" s="25"/>
      <c r="S39" s="60"/>
      <c r="T39" s="59"/>
      <c r="U39" s="25"/>
      <c r="V39" s="60"/>
      <c r="X39" s="9"/>
      <c r="Y39" s="23"/>
    </row>
    <row r="40" spans="1:25" ht="18" customHeight="1" x14ac:dyDescent="0.35">
      <c r="A40" s="1"/>
      <c r="B40" s="9"/>
      <c r="C40" s="9"/>
      <c r="D40" s="9"/>
      <c r="F40" s="297"/>
      <c r="G40" s="298"/>
      <c r="H40" s="298"/>
      <c r="I40" s="298"/>
      <c r="K40" s="59"/>
      <c r="L40" s="25"/>
      <c r="M40" s="60"/>
      <c r="N40" s="59"/>
      <c r="O40" s="25"/>
      <c r="P40" s="101"/>
      <c r="Q40" s="59"/>
      <c r="R40" s="25"/>
      <c r="S40" s="60"/>
      <c r="T40" s="59"/>
      <c r="U40" s="25"/>
      <c r="V40" s="60"/>
      <c r="X40" s="9"/>
      <c r="Y40" s="23"/>
    </row>
    <row r="41" spans="1:25" ht="18" customHeight="1" x14ac:dyDescent="0.35">
      <c r="A41" s="1"/>
      <c r="B41" s="9"/>
      <c r="C41" s="9"/>
      <c r="D41" s="9"/>
      <c r="F41" s="297"/>
      <c r="G41" s="298"/>
      <c r="H41" s="298"/>
      <c r="I41" s="298"/>
      <c r="K41" s="59"/>
      <c r="L41" s="25"/>
      <c r="M41" s="60"/>
      <c r="N41" s="59"/>
      <c r="O41" s="25"/>
      <c r="P41" s="101"/>
      <c r="Q41" s="59"/>
      <c r="R41" s="25"/>
      <c r="S41" s="60"/>
      <c r="T41" s="59"/>
      <c r="U41" s="25"/>
      <c r="V41" s="60"/>
      <c r="X41" s="9"/>
      <c r="Y41" s="23"/>
    </row>
    <row r="42" spans="1:25" ht="18" customHeight="1" x14ac:dyDescent="0.35">
      <c r="A42" s="1"/>
      <c r="B42" s="9"/>
      <c r="C42" s="9"/>
      <c r="D42" s="9"/>
      <c r="F42" s="297"/>
      <c r="G42" s="298"/>
      <c r="H42" s="298"/>
      <c r="I42" s="298"/>
      <c r="K42" s="59"/>
      <c r="L42" s="25"/>
      <c r="M42" s="60"/>
      <c r="N42" s="59"/>
      <c r="O42" s="25"/>
      <c r="P42" s="101"/>
      <c r="Q42" s="59"/>
      <c r="R42" s="25"/>
      <c r="S42" s="60"/>
      <c r="T42" s="59"/>
      <c r="U42" s="25"/>
      <c r="V42" s="60"/>
      <c r="X42" s="9"/>
      <c r="Y42" s="23"/>
    </row>
    <row r="43" spans="1:25" ht="18" customHeight="1" x14ac:dyDescent="0.35">
      <c r="A43" s="1"/>
      <c r="B43" s="9"/>
      <c r="C43" s="9"/>
      <c r="D43" s="9"/>
      <c r="F43" s="297"/>
      <c r="G43" s="298"/>
      <c r="H43" s="298"/>
      <c r="I43" s="298"/>
      <c r="K43" s="59"/>
      <c r="L43" s="25"/>
      <c r="M43" s="60"/>
      <c r="N43" s="59"/>
      <c r="O43" s="25"/>
      <c r="P43" s="101"/>
      <c r="Q43" s="59"/>
      <c r="R43" s="25"/>
      <c r="S43" s="60"/>
      <c r="T43" s="59"/>
      <c r="U43" s="25"/>
      <c r="V43" s="60"/>
      <c r="X43" s="9"/>
      <c r="Y43" s="23"/>
    </row>
    <row r="44" spans="1:25" ht="18" customHeight="1" x14ac:dyDescent="0.35">
      <c r="A44" s="1"/>
      <c r="B44" s="9"/>
      <c r="C44" s="9"/>
      <c r="D44" s="9"/>
      <c r="F44" s="297"/>
      <c r="G44" s="298"/>
      <c r="H44" s="298"/>
      <c r="I44" s="298"/>
      <c r="K44" s="59"/>
      <c r="L44" s="25"/>
      <c r="M44" s="60"/>
      <c r="N44" s="59"/>
      <c r="O44" s="25"/>
      <c r="P44" s="101"/>
      <c r="Q44" s="59"/>
      <c r="R44" s="25"/>
      <c r="S44" s="60"/>
      <c r="T44" s="59"/>
      <c r="U44" s="25"/>
      <c r="V44" s="60"/>
      <c r="X44" s="9"/>
      <c r="Y44" s="23"/>
    </row>
    <row r="45" spans="1:25" ht="18" customHeight="1" x14ac:dyDescent="0.35">
      <c r="A45" s="1"/>
      <c r="B45" s="9"/>
      <c r="C45" s="9"/>
      <c r="D45" s="9"/>
      <c r="F45" s="297"/>
      <c r="G45" s="298"/>
      <c r="H45" s="298"/>
      <c r="I45" s="298"/>
      <c r="K45" s="59"/>
      <c r="L45" s="25"/>
      <c r="M45" s="60"/>
      <c r="N45" s="59"/>
      <c r="O45" s="25"/>
      <c r="P45" s="101"/>
      <c r="Q45" s="59"/>
      <c r="R45" s="25"/>
      <c r="S45" s="60"/>
      <c r="T45" s="59"/>
      <c r="U45" s="25"/>
      <c r="V45" s="60"/>
      <c r="X45" s="9"/>
      <c r="Y45" s="23"/>
    </row>
    <row r="46" spans="1:25" ht="18" customHeight="1" x14ac:dyDescent="0.35">
      <c r="A46" s="1"/>
      <c r="B46" s="9"/>
      <c r="C46" s="9"/>
      <c r="D46" s="9"/>
      <c r="F46" s="297"/>
      <c r="G46" s="298"/>
      <c r="H46" s="298"/>
      <c r="I46" s="298"/>
      <c r="K46" s="59"/>
      <c r="L46" s="25"/>
      <c r="M46" s="60"/>
      <c r="N46" s="59"/>
      <c r="O46" s="25"/>
      <c r="P46" s="101"/>
      <c r="Q46" s="59"/>
      <c r="R46" s="25"/>
      <c r="S46" s="60"/>
      <c r="T46" s="59"/>
      <c r="U46" s="25"/>
      <c r="V46" s="60"/>
      <c r="X46" s="9"/>
      <c r="Y46" s="23"/>
    </row>
    <row r="47" spans="1:25" ht="18" customHeight="1" x14ac:dyDescent="0.35">
      <c r="A47" s="1"/>
      <c r="B47" s="9"/>
      <c r="C47" s="9"/>
      <c r="D47" s="9"/>
      <c r="F47" s="297"/>
      <c r="G47" s="298"/>
      <c r="H47" s="298"/>
      <c r="I47" s="298"/>
      <c r="K47" s="59"/>
      <c r="L47" s="25"/>
      <c r="M47" s="60"/>
      <c r="N47" s="59"/>
      <c r="O47" s="25"/>
      <c r="P47" s="101"/>
      <c r="Q47" s="59"/>
      <c r="R47" s="25"/>
      <c r="S47" s="60"/>
      <c r="T47" s="59"/>
      <c r="U47" s="25"/>
      <c r="V47" s="60"/>
      <c r="X47" s="9"/>
      <c r="Y47" s="23"/>
    </row>
    <row r="48" spans="1:25" ht="18" customHeight="1" x14ac:dyDescent="0.35">
      <c r="A48" s="1"/>
      <c r="B48" s="9"/>
      <c r="C48" s="9"/>
      <c r="D48" s="9"/>
      <c r="F48" s="297"/>
      <c r="G48" s="298"/>
      <c r="H48" s="298"/>
      <c r="I48" s="298"/>
      <c r="K48" s="59"/>
      <c r="L48" s="25"/>
      <c r="M48" s="60"/>
      <c r="N48" s="59"/>
      <c r="O48" s="25"/>
      <c r="P48" s="101"/>
      <c r="Q48" s="59"/>
      <c r="R48" s="25"/>
      <c r="S48" s="60"/>
      <c r="T48" s="59"/>
      <c r="U48" s="25"/>
      <c r="V48" s="60"/>
      <c r="X48" s="9"/>
      <c r="Y48" s="23"/>
    </row>
    <row r="49" spans="1:25" ht="18" customHeight="1" x14ac:dyDescent="0.35">
      <c r="A49" s="1"/>
      <c r="B49" s="9"/>
      <c r="C49" s="9"/>
      <c r="D49" s="9"/>
      <c r="F49" s="297"/>
      <c r="G49" s="298"/>
      <c r="H49" s="298"/>
      <c r="I49" s="298"/>
      <c r="K49" s="59"/>
      <c r="L49" s="25"/>
      <c r="M49" s="60"/>
      <c r="N49" s="59"/>
      <c r="O49" s="25"/>
      <c r="P49" s="60"/>
      <c r="Q49" s="59"/>
      <c r="R49" s="25"/>
      <c r="S49" s="60"/>
      <c r="T49" s="59"/>
      <c r="U49" s="25"/>
      <c r="V49" s="60"/>
      <c r="X49" s="9"/>
      <c r="Y49" s="23"/>
    </row>
    <row r="50" spans="1:25" ht="14.5" x14ac:dyDescent="0.35">
      <c r="S50" s="1"/>
      <c r="V50" s="1"/>
    </row>
    <row r="51" spans="1:25" ht="15" customHeight="1" x14ac:dyDescent="0.35"/>
  </sheetData>
  <mergeCells count="63">
    <mergeCell ref="F24:F49"/>
    <mergeCell ref="G24:I25"/>
    <mergeCell ref="M24:M26"/>
    <mergeCell ref="P24:P26"/>
    <mergeCell ref="S24:S26"/>
    <mergeCell ref="V24:V26"/>
    <mergeCell ref="G26:I26"/>
    <mergeCell ref="G27:I49"/>
    <mergeCell ref="Q20:S20"/>
    <mergeCell ref="T20:V20"/>
    <mergeCell ref="K21:M21"/>
    <mergeCell ref="N21:P21"/>
    <mergeCell ref="Q21:S21"/>
    <mergeCell ref="T21:V21"/>
    <mergeCell ref="T18:V19"/>
    <mergeCell ref="E19:I19"/>
    <mergeCell ref="D20:D21"/>
    <mergeCell ref="E20:I21"/>
    <mergeCell ref="K20:M20"/>
    <mergeCell ref="N20:P20"/>
    <mergeCell ref="D15:I15"/>
    <mergeCell ref="B18:C21"/>
    <mergeCell ref="K18:M19"/>
    <mergeCell ref="N18:P19"/>
    <mergeCell ref="Q18:S19"/>
    <mergeCell ref="Q17:S17"/>
    <mergeCell ref="T17:V17"/>
    <mergeCell ref="S12:T12"/>
    <mergeCell ref="U12:V12"/>
    <mergeCell ref="L13:M13"/>
    <mergeCell ref="P13:Q13"/>
    <mergeCell ref="T13:U13"/>
    <mergeCell ref="L14:M15"/>
    <mergeCell ref="N14:N15"/>
    <mergeCell ref="O14:O15"/>
    <mergeCell ref="P14:Q15"/>
    <mergeCell ref="Q12:R12"/>
    <mergeCell ref="R14:R15"/>
    <mergeCell ref="S14:S15"/>
    <mergeCell ref="T14:U15"/>
    <mergeCell ref="V14:V15"/>
    <mergeCell ref="K12:L12"/>
    <mergeCell ref="M12:N12"/>
    <mergeCell ref="O12:P12"/>
    <mergeCell ref="K17:M17"/>
    <mergeCell ref="N17:P17"/>
    <mergeCell ref="K14:K15"/>
    <mergeCell ref="B7:C7"/>
    <mergeCell ref="M7:O8"/>
    <mergeCell ref="Q7:S8"/>
    <mergeCell ref="G12:G13"/>
    <mergeCell ref="D2:I2"/>
    <mergeCell ref="D3:I4"/>
    <mergeCell ref="K3:S4"/>
    <mergeCell ref="D5:I5"/>
    <mergeCell ref="K5:R5"/>
    <mergeCell ref="B10:C10"/>
    <mergeCell ref="B12:C15"/>
    <mergeCell ref="D12:D14"/>
    <mergeCell ref="E12:E14"/>
    <mergeCell ref="F12:F13"/>
    <mergeCell ref="H12:H13"/>
    <mergeCell ref="I12:I13"/>
  </mergeCells>
  <conditionalFormatting sqref="D15:I15">
    <cfRule type="containsText" dxfId="847" priority="2" operator="containsText" text="Finalizado">
      <formula>NOT(ISERROR(SEARCH("Finalizado",D15)))</formula>
    </cfRule>
    <cfRule type="containsText" dxfId="846" priority="3" operator="containsText" text="Não Planificado">
      <formula>NOT(ISERROR(SEARCH("Não Planificado",D15)))</formula>
    </cfRule>
    <cfRule type="containsText" dxfId="845" priority="4" operator="containsText" text="No Prazo">
      <formula>NOT(ISERROR(SEARCH("No Prazo",D15)))</formula>
    </cfRule>
    <cfRule type="containsText" dxfId="844" priority="5" operator="containsText" text="Atrasado">
      <formula>NOT(ISERROR(SEARCH("Atrasado",D15)))</formula>
    </cfRule>
  </conditionalFormatting>
  <conditionalFormatting sqref="F7:F8">
    <cfRule type="iconSet" priority="9">
      <iconSet showValue="0">
        <cfvo type="percent" val="0"/>
        <cfvo type="num" val="2"/>
        <cfvo type="num" val="3"/>
      </iconSet>
    </cfRule>
  </conditionalFormatting>
  <conditionalFormatting sqref="F12 F14">
    <cfRule type="iconSet" priority="7">
      <iconSet showValue="0">
        <cfvo type="percent" val="0"/>
        <cfvo type="num" val="2"/>
        <cfvo type="num" val="3"/>
      </iconSet>
    </cfRule>
  </conditionalFormatting>
  <conditionalFormatting sqref="G7:I8">
    <cfRule type="iconSet" priority="8">
      <iconSet showValue="0">
        <cfvo type="percent" val="0"/>
        <cfvo type="num" val="2"/>
        <cfvo type="num" val="3"/>
      </iconSet>
    </cfRule>
  </conditionalFormatting>
  <conditionalFormatting sqref="G12:I12 G14:I14">
    <cfRule type="iconSet" priority="6">
      <iconSet showValue="0">
        <cfvo type="percent" val="0"/>
        <cfvo type="num" val="2"/>
        <cfvo type="num" val="3"/>
      </iconSet>
    </cfRule>
  </conditionalFormatting>
  <conditionalFormatting sqref="K24:L24 N24:O24 Q24:R24 T24:U24">
    <cfRule type="iconSet" priority="15">
      <iconSet showValue="0">
        <cfvo type="percent" val="0"/>
        <cfvo type="num" val="2"/>
        <cfvo type="num" val="3"/>
      </iconSet>
    </cfRule>
  </conditionalFormatting>
  <conditionalFormatting sqref="K25:L25">
    <cfRule type="containsText" dxfId="843" priority="29" operator="containsText" text="PENDIENTE">
      <formula>NOT(ISERROR(SEARCH("PENDIENTE",K25)))</formula>
    </cfRule>
    <cfRule type="containsText" dxfId="842" priority="30" operator="containsText" text="NO VALIDADO">
      <formula>NOT(ISERROR(SEARCH("NO VALIDADO",K25)))</formula>
    </cfRule>
    <cfRule type="containsText" dxfId="841" priority="31" operator="containsText" text="VALIDADO">
      <formula>NOT(ISERROR(SEARCH("VALIDADO",K25)))</formula>
    </cfRule>
  </conditionalFormatting>
  <conditionalFormatting sqref="N25:O25">
    <cfRule type="containsText" dxfId="840" priority="22" operator="containsText" text="PENDIENTE">
      <formula>NOT(ISERROR(SEARCH("PENDIENTE",N25)))</formula>
    </cfRule>
    <cfRule type="containsText" dxfId="839" priority="23" operator="containsText" text="NO VALIDADO">
      <formula>NOT(ISERROR(SEARCH("NO VALIDADO",N25)))</formula>
    </cfRule>
    <cfRule type="containsText" dxfId="838" priority="24" operator="containsText" text="VALIDADO">
      <formula>NOT(ISERROR(SEARCH("VALIDADO",N25)))</formula>
    </cfRule>
  </conditionalFormatting>
  <conditionalFormatting sqref="Q25:R25">
    <cfRule type="containsText" dxfId="837" priority="19" operator="containsText" text="PENDIENTE">
      <formula>NOT(ISERROR(SEARCH("PENDIENTE",Q25)))</formula>
    </cfRule>
    <cfRule type="containsText" dxfId="836" priority="20" operator="containsText" text="NO VALIDADO">
      <formula>NOT(ISERROR(SEARCH("NO VALIDADO",Q25)))</formula>
    </cfRule>
    <cfRule type="containsText" dxfId="835" priority="21" operator="containsText" text="VALIDADO">
      <formula>NOT(ISERROR(SEARCH("VALIDADO",Q25)))</formula>
    </cfRule>
  </conditionalFormatting>
  <conditionalFormatting sqref="T25:U25">
    <cfRule type="containsText" dxfId="834" priority="16" operator="containsText" text="PENDIENTE">
      <formula>NOT(ISERROR(SEARCH("PENDIENTE",T25)))</formula>
    </cfRule>
    <cfRule type="containsText" dxfId="833" priority="17" operator="containsText" text="NO VALIDADO">
      <formula>NOT(ISERROR(SEARCH("NO VALIDADO",T25)))</formula>
    </cfRule>
    <cfRule type="containsText" dxfId="832" priority="18" operator="containsText" text="VALIDADO">
      <formula>NOT(ISERROR(SEARCH("VALIDADO",T25)))</formula>
    </cfRule>
  </conditionalFormatting>
  <dataValidations count="6">
    <dataValidation type="list" allowBlank="1" showInputMessage="1" showErrorMessage="1" sqref="K14:K15 O14:O15 S14:S15" xr:uid="{7AF77E77-BD49-4967-93D8-D8C282DE26A2}">
      <formula1>"No Iniciado, En Progreso,Finalizado"</formula1>
    </dataValidation>
    <dataValidation type="list" allowBlank="1" showInputMessage="1" showErrorMessage="1" sqref="AB14:AB15" xr:uid="{DAA5CF45-7C5C-440D-BDE3-2087B646406F}">
      <formula1>"No Cumple, Parcial, Cumple, Más que Cumple, Mejor Práctica"</formula1>
    </dataValidation>
    <dataValidation type="list" allowBlank="1" showInputMessage="1" showErrorMessage="1" sqref="D10 R14:R15 N14:N15 V14:V15" xr:uid="{0ACF9307-FF89-4E68-9AFC-D64CC38B7B1F}">
      <formula1>"Não Cumpre, Parcial, Cumpre, Mais que Cumpre, Melhor Prática"</formula1>
    </dataValidation>
    <dataValidation type="list" allowBlank="1" showInputMessage="1" showErrorMessage="1" sqref="O10" xr:uid="{B39996A2-D507-4237-BCD7-A78BF87931BB}">
      <formula1>"Alta,Baixa,Não Planificado"</formula1>
    </dataValidation>
    <dataValidation type="list" allowBlank="1" showInputMessage="1" showErrorMessage="1" sqref="M12:N12 Q12:R12 U12:V12" xr:uid="{5E4D4BB4-5246-474F-A966-94E6480650F8}">
      <formula1>"Maio,Junho,Julho,Agosto,Setembro,Outubro"</formula1>
    </dataValidation>
    <dataValidation type="list" allowBlank="1" showInputMessage="1" showErrorMessage="1" sqref="Q10 S10" xr:uid="{95596E65-9AF8-44CF-9FF8-9914621C1935}">
      <formula1>" Junho,Julho,Agosto,Setembro,Outubro"</formula1>
    </dataValidation>
  </dataValidations>
  <pageMargins left="0.511811024" right="0.511811024" top="0.78740157499999996" bottom="0.78740157499999996" header="0.31496062000000002" footer="0.31496062000000002"/>
  <pageSetup paperSize="9" orientation="portrait" r:id="rId1"/>
  <drawing r:id="rId2"/>
  <extLst>
    <ext xmlns:x14="http://schemas.microsoft.com/office/spreadsheetml/2009/9/main" uri="{78C0D931-6437-407d-A8EE-F0AAD7539E65}">
      <x14:conditionalFormattings>
        <x14:conditionalFormatting xmlns:xm="http://schemas.microsoft.com/office/excel/2006/main">
          <x14:cfRule type="iconSet" priority="1" id="{6E4A479B-B6CF-4411-8313-98B218E50D02}">
            <x14:iconSet iconSet="3Stars" showValue="0">
              <x14:cfvo type="percent">
                <xm:f>0</xm:f>
              </x14:cfvo>
              <x14:cfvo type="num">
                <xm:f>2</xm:f>
              </x14:cfvo>
              <x14:cfvo type="num">
                <xm:f>3</xm:f>
              </x14:cfvo>
            </x14:iconSet>
          </x14:cfRule>
          <xm:sqref>M10</xm:sqref>
        </x14:conditionalFormatting>
      </x14:conditionalFormattings>
    </ext>
  </extLst>
</worksheet>
</file>

<file path=xl/worksheets/sheet2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67B2D2F-C19D-43FF-B6AF-787C91C2B748}">
  <dimension ref="A1:AB51"/>
  <sheetViews>
    <sheetView showGridLines="0" zoomScale="40" zoomScaleNormal="40" workbookViewId="0">
      <pane xSplit="3" ySplit="4" topLeftCell="E17" activePane="bottomRight" state="frozen"/>
      <selection activeCell="O2" sqref="O2"/>
      <selection pane="topRight" activeCell="O2" sqref="O2"/>
      <selection pane="bottomLeft" activeCell="O2" sqref="O2"/>
      <selection pane="bottomRight" activeCell="O2" sqref="O2"/>
    </sheetView>
  </sheetViews>
  <sheetFormatPr defaultColWidth="0" defaultRowHeight="15" customHeight="1" zeroHeight="1" outlineLevelRow="2" outlineLevelCol="1" x14ac:dyDescent="0.35"/>
  <cols>
    <col min="1" max="1" width="1.26953125" customWidth="1"/>
    <col min="2" max="2" width="4.7265625" customWidth="1"/>
    <col min="3" max="3" width="20.1796875" customWidth="1"/>
    <col min="4" max="4" width="17.453125" customWidth="1" outlineLevel="1"/>
    <col min="5" max="5" width="10" customWidth="1" outlineLevel="1"/>
    <col min="6" max="8" width="6.1796875" customWidth="1" outlineLevel="1"/>
    <col min="9" max="9" width="6.26953125" customWidth="1" outlineLevel="1"/>
    <col min="10" max="10" width="2.1796875" customWidth="1"/>
    <col min="11" max="23" width="23" customWidth="1"/>
    <col min="24" max="24" width="17" hidden="1" customWidth="1"/>
    <col min="25" max="25" width="16.453125" hidden="1" customWidth="1"/>
    <col min="26" max="26" width="10.54296875" hidden="1" customWidth="1"/>
    <col min="27" max="27" width="16.81640625" hidden="1" customWidth="1"/>
    <col min="28" max="28" width="14.54296875" hidden="1" customWidth="1"/>
  </cols>
  <sheetData>
    <row r="1" spans="1:28" ht="11.25" customHeight="1" x14ac:dyDescent="0.35">
      <c r="A1" s="13"/>
      <c r="B1" s="13"/>
      <c r="C1" s="13"/>
      <c r="D1" s="13"/>
      <c r="E1" s="13"/>
      <c r="F1" s="13"/>
      <c r="G1" s="13"/>
      <c r="H1" s="13"/>
      <c r="I1" s="13"/>
      <c r="J1" s="13"/>
      <c r="K1" s="13"/>
      <c r="L1" s="13"/>
      <c r="M1" s="13"/>
      <c r="N1" s="13"/>
      <c r="O1" s="13"/>
      <c r="P1" s="13"/>
      <c r="Q1" s="13"/>
      <c r="R1" s="13"/>
      <c r="S1" s="13"/>
      <c r="T1" s="13"/>
      <c r="U1" s="13"/>
      <c r="V1" s="13"/>
      <c r="W1" s="13"/>
      <c r="X1" s="13"/>
      <c r="Y1" s="19"/>
      <c r="Z1" s="19"/>
      <c r="AA1" s="19"/>
    </row>
    <row r="2" spans="1:28" ht="43.5" customHeight="1" x14ac:dyDescent="0.5">
      <c r="A2" s="1"/>
      <c r="C2" s="11"/>
      <c r="D2" s="279" t="s">
        <v>0</v>
      </c>
      <c r="E2" s="279"/>
      <c r="F2" s="279"/>
      <c r="G2" s="279"/>
      <c r="H2" s="279"/>
      <c r="I2" s="279"/>
      <c r="J2" s="62"/>
      <c r="K2" s="62"/>
      <c r="L2" s="62"/>
      <c r="M2" s="62"/>
      <c r="N2" s="62"/>
      <c r="O2" s="62"/>
      <c r="P2" s="62"/>
      <c r="Q2" s="62"/>
      <c r="R2" s="62"/>
      <c r="S2" s="62"/>
      <c r="T2" s="62"/>
      <c r="U2" s="62"/>
      <c r="V2" s="62"/>
      <c r="W2" s="11"/>
      <c r="X2" s="11"/>
      <c r="Y2" s="20"/>
      <c r="Z2" s="20"/>
      <c r="AA2" s="20"/>
    </row>
    <row r="3" spans="1:28" ht="19.5" customHeight="1" x14ac:dyDescent="0.35">
      <c r="A3" s="1"/>
      <c r="C3" s="10"/>
      <c r="D3" s="280" t="s">
        <v>1</v>
      </c>
      <c r="E3" s="280"/>
      <c r="F3" s="280"/>
      <c r="G3" s="280"/>
      <c r="H3" s="280"/>
      <c r="I3" s="280"/>
      <c r="J3" s="63"/>
      <c r="K3" s="303" t="s">
        <v>452</v>
      </c>
      <c r="L3" s="303"/>
      <c r="M3" s="303"/>
      <c r="N3" s="303"/>
      <c r="O3" s="303"/>
      <c r="P3" s="303"/>
      <c r="Q3" s="303"/>
      <c r="R3" s="303"/>
      <c r="S3" s="303"/>
      <c r="T3" s="63"/>
      <c r="U3" s="63"/>
      <c r="V3" s="63"/>
      <c r="W3" s="10"/>
      <c r="X3" s="10"/>
      <c r="Y3" s="12"/>
      <c r="Z3" s="12"/>
      <c r="AA3" s="12"/>
    </row>
    <row r="4" spans="1:28" ht="35.25" customHeight="1" x14ac:dyDescent="0.35">
      <c r="A4" s="1"/>
      <c r="B4" s="1"/>
      <c r="C4" s="10"/>
      <c r="D4" s="281"/>
      <c r="E4" s="281"/>
      <c r="F4" s="281"/>
      <c r="G4" s="281"/>
      <c r="H4" s="281"/>
      <c r="I4" s="281"/>
      <c r="J4" s="61"/>
      <c r="K4" s="304"/>
      <c r="L4" s="304"/>
      <c r="M4" s="304"/>
      <c r="N4" s="304"/>
      <c r="O4" s="304"/>
      <c r="P4" s="304"/>
      <c r="Q4" s="304"/>
      <c r="R4" s="304"/>
      <c r="S4" s="304"/>
      <c r="T4" s="61"/>
      <c r="U4" s="61"/>
      <c r="V4" s="61"/>
      <c r="W4" s="61"/>
      <c r="X4" s="14"/>
      <c r="Y4" s="21"/>
      <c r="Z4" s="22"/>
      <c r="AA4" s="22"/>
    </row>
    <row r="5" spans="1:28" ht="32.5" x14ac:dyDescent="0.6">
      <c r="A5" s="1"/>
      <c r="B5" s="15"/>
      <c r="C5" s="13"/>
      <c r="D5" s="284" t="s">
        <v>294</v>
      </c>
      <c r="E5" s="284"/>
      <c r="F5" s="284"/>
      <c r="G5" s="284"/>
      <c r="H5" s="284"/>
      <c r="I5" s="284"/>
      <c r="J5" s="26"/>
      <c r="K5" s="284" t="s">
        <v>295</v>
      </c>
      <c r="L5" s="284"/>
      <c r="M5" s="284"/>
      <c r="N5" s="284"/>
      <c r="O5" s="284"/>
      <c r="P5" s="284"/>
      <c r="Q5" s="284"/>
      <c r="R5" s="284"/>
      <c r="S5" s="27"/>
      <c r="T5" s="25"/>
      <c r="U5" s="25"/>
      <c r="V5" s="25"/>
      <c r="W5" s="9"/>
      <c r="X5" s="9"/>
      <c r="Y5" s="23"/>
    </row>
    <row r="6" spans="1:28" ht="33" customHeight="1" x14ac:dyDescent="0.8">
      <c r="A6" s="1"/>
      <c r="B6" s="15"/>
      <c r="C6" s="15"/>
      <c r="D6" s="28" t="s">
        <v>296</v>
      </c>
      <c r="E6" s="28" t="s">
        <v>16</v>
      </c>
      <c r="F6" s="28" t="s">
        <v>19</v>
      </c>
      <c r="G6" s="28" t="s">
        <v>20</v>
      </c>
      <c r="H6" s="28" t="s">
        <v>21</v>
      </c>
      <c r="I6" s="28" t="s">
        <v>22</v>
      </c>
      <c r="J6" s="29"/>
      <c r="K6" s="44" t="s">
        <v>221</v>
      </c>
      <c r="L6" s="66"/>
      <c r="M6" s="30"/>
      <c r="N6" s="30"/>
      <c r="O6" s="30"/>
      <c r="P6" s="30"/>
      <c r="Q6" s="30"/>
      <c r="R6" s="31"/>
      <c r="S6" s="31"/>
      <c r="T6" s="25"/>
      <c r="U6" s="25"/>
      <c r="V6" s="25"/>
      <c r="W6" s="9"/>
      <c r="X6" s="9"/>
      <c r="Y6" s="23"/>
    </row>
    <row r="7" spans="1:28" ht="78" customHeight="1" outlineLevel="1" x14ac:dyDescent="0.35">
      <c r="A7" s="1"/>
      <c r="B7" s="267" t="s">
        <v>222</v>
      </c>
      <c r="C7" s="267"/>
      <c r="D7" s="67" t="str">
        <f>IF(F7="","",IF(AND(I7=3,H7=3,G7=3,F7=3),"Melhor Prática",
IF(AND(H7=3,G7=3,F7=3),"Mais que Cumpre",
IF(AND(G7=3,F7=3),"Cumpre",
IF(F7=3,"Parcial","Não cumpre")))))</f>
        <v>Parcial</v>
      </c>
      <c r="E7" s="47">
        <f>IF($D7="Não cumpre",0,IF($D7="Parcial",$E$18*0.4,IF($D7="Cumpre",$E$18*0.7,IF($D7="Mais que Cumpre",$E$18*0.85,IF($D7="Melhor Prática",$E$18,0)))))</f>
        <v>1.0000000000000002E-2</v>
      </c>
      <c r="F7" s="48">
        <f>IF($K$24&lt;&gt;"",IF($K$24=3,3,IF($K$24=2,2,1)),"")</f>
        <v>3</v>
      </c>
      <c r="G7" s="48">
        <f>IF($N$24&lt;&gt;"",IF($N$24=3,3,IF($N$24=2,2,1)),"")</f>
        <v>2</v>
      </c>
      <c r="H7" s="48" t="str">
        <f>IF($Q$24&lt;&gt;"",IF($Q$24=3,3,IF($Q$24=2,2,1)),"")</f>
        <v/>
      </c>
      <c r="I7" s="48" t="str">
        <f>IF($T$24&lt;&gt;"",IF($T$24=3,3,IF($T$24=2,2,1)),"")</f>
        <v/>
      </c>
      <c r="J7" s="32"/>
      <c r="K7" s="49" t="s">
        <v>298</v>
      </c>
      <c r="L7" s="46" t="s">
        <v>224</v>
      </c>
      <c r="M7" s="271"/>
      <c r="N7" s="271"/>
      <c r="O7" s="271"/>
      <c r="P7" s="46" t="s">
        <v>226</v>
      </c>
      <c r="Q7" s="271"/>
      <c r="R7" s="271"/>
      <c r="S7" s="271"/>
      <c r="U7" s="25"/>
      <c r="V7" s="25"/>
      <c r="W7" s="9"/>
      <c r="X7" s="9"/>
      <c r="Y7" s="23"/>
    </row>
    <row r="8" spans="1:28" ht="14.25" customHeight="1" outlineLevel="1" x14ac:dyDescent="0.35">
      <c r="A8" s="1"/>
      <c r="B8" s="64"/>
      <c r="C8" s="64"/>
      <c r="D8" s="67"/>
      <c r="E8" s="47"/>
      <c r="F8" s="48"/>
      <c r="G8" s="48"/>
      <c r="H8" s="48"/>
      <c r="I8" s="48"/>
      <c r="J8" s="32"/>
      <c r="K8" s="49"/>
      <c r="L8" s="46"/>
      <c r="M8" s="271"/>
      <c r="N8" s="271"/>
      <c r="O8" s="271"/>
      <c r="P8" s="46"/>
      <c r="Q8" s="271"/>
      <c r="R8" s="271"/>
      <c r="S8" s="271"/>
      <c r="U8" s="25"/>
      <c r="V8" s="25"/>
      <c r="W8" s="9"/>
      <c r="X8" s="9"/>
      <c r="Y8" s="23"/>
    </row>
    <row r="9" spans="1:28" ht="9.75" customHeight="1" x14ac:dyDescent="0.45">
      <c r="A9" s="1"/>
      <c r="B9" s="1"/>
      <c r="C9" s="1"/>
      <c r="D9" s="34"/>
      <c r="E9" s="35"/>
      <c r="F9" s="35"/>
      <c r="G9" s="35"/>
      <c r="H9" s="35"/>
      <c r="I9" s="35"/>
      <c r="J9" s="35"/>
      <c r="K9" s="35"/>
      <c r="L9" s="35"/>
      <c r="M9" s="35"/>
      <c r="N9" s="35"/>
      <c r="O9" s="35"/>
      <c r="P9" s="35"/>
      <c r="Q9" s="92" t="str">
        <f>IF(Q10="Junio",6,IF(Q10="Julio",7,IF(Q10="Agosto",8,IF(Q10="Septiembre",9,IF(Q10="Octubre",10,"")))))</f>
        <v/>
      </c>
      <c r="R9" s="35"/>
      <c r="S9" s="92" t="str">
        <f>IF(S10="Junio",6,IF(S10="Julio",7,IF(S10="Agosto",8,IF(S10="Septiembre",9,IF(S10="Octubre",10,"")))))</f>
        <v/>
      </c>
      <c r="T9" s="33"/>
      <c r="U9" s="33"/>
      <c r="V9" s="33"/>
      <c r="W9" s="1"/>
      <c r="X9" s="1"/>
    </row>
    <row r="10" spans="1:28" ht="59.25" customHeight="1" outlineLevel="1" x14ac:dyDescent="0.35">
      <c r="A10" s="1"/>
      <c r="B10" s="273" t="s">
        <v>299</v>
      </c>
      <c r="C10" s="273"/>
      <c r="D10" s="110" t="s">
        <v>249</v>
      </c>
      <c r="E10" s="51">
        <f>IF($D10="Não cumpre",0,IF($D10="Parcial",$E$18*0.4,IF($D10="Cumpre",$E$18*0.7,IF($D10="Mais que Cumpre",$E$18*0.85,IF($D10="Melhor Prática",$E$18,0)))))</f>
        <v>2.5000000000000001E-2</v>
      </c>
      <c r="F10" s="52" t="str">
        <f>IF(K20="D","D","-")</f>
        <v>-</v>
      </c>
      <c r="G10" s="52" t="str">
        <f>IF(N20="D","D","-")</f>
        <v>D</v>
      </c>
      <c r="H10" s="52" t="str">
        <f>IF(Q20="D","D","-")</f>
        <v>D</v>
      </c>
      <c r="I10" s="52" t="str">
        <f>IF(T20="D","D","-")</f>
        <v>-</v>
      </c>
      <c r="J10" s="32"/>
      <c r="K10" s="65" t="s">
        <v>300</v>
      </c>
      <c r="L10" s="50" t="s">
        <v>230</v>
      </c>
      <c r="M10" s="74">
        <v>2</v>
      </c>
      <c r="N10" s="50" t="s">
        <v>231</v>
      </c>
      <c r="O10" s="53" t="s">
        <v>343</v>
      </c>
      <c r="P10" s="50" t="s">
        <v>233</v>
      </c>
      <c r="Q10" s="91" t="s">
        <v>234</v>
      </c>
      <c r="R10" s="50" t="s">
        <v>235</v>
      </c>
      <c r="S10" s="91" t="s">
        <v>331</v>
      </c>
      <c r="T10" s="50" t="s">
        <v>237</v>
      </c>
      <c r="U10" s="53" t="s">
        <v>355</v>
      </c>
      <c r="V10" s="25"/>
      <c r="W10" s="9"/>
      <c r="X10" s="9"/>
      <c r="Y10" s="23"/>
    </row>
    <row r="11" spans="1:28" ht="20.5" x14ac:dyDescent="0.4">
      <c r="A11" s="1"/>
      <c r="B11" s="17"/>
      <c r="C11" s="17"/>
      <c r="D11" s="36"/>
      <c r="E11" s="31"/>
      <c r="F11" s="37"/>
      <c r="G11" s="37"/>
      <c r="H11" s="37"/>
      <c r="I11" s="37"/>
      <c r="J11" s="31"/>
      <c r="K11" s="25"/>
      <c r="L11" s="25"/>
      <c r="M11" s="25"/>
      <c r="N11" s="25"/>
      <c r="O11" s="25"/>
      <c r="P11" s="25"/>
      <c r="Q11" s="25"/>
      <c r="R11" s="25"/>
      <c r="S11" s="25"/>
      <c r="T11" s="25"/>
      <c r="U11" s="25"/>
      <c r="V11" s="25"/>
      <c r="W11" s="9"/>
      <c r="X11" s="9"/>
      <c r="Y11" s="23"/>
    </row>
    <row r="12" spans="1:28" ht="18" customHeight="1" outlineLevel="1" x14ac:dyDescent="0.35">
      <c r="A12" s="1"/>
      <c r="B12" s="274" t="s">
        <v>239</v>
      </c>
      <c r="C12" s="274"/>
      <c r="D12" s="276" t="str">
        <f>IF(F12="","",IF(AND(I12=3,H12=3,G12=3,F12=3),"Melhor Prática",
IF(AND(H12=3,G12=3,F12=3),"Mais que Cumpre",
IF(AND(G12=3,F12=3),"Cumpre",
IF(F12=3,"Parcial","Não cumpre")))))</f>
        <v>Mais que Cumpre</v>
      </c>
      <c r="E12" s="277">
        <f>IF($D12="Não cumpre",0,IF($D12="Parcial",$E$18*0.4,IF($D12="Cumpre",$E$18*0.7,IF($D12="Mais que Cumpre",$E$18*0.85,IF($D12="Melhor Prática",$E$18,0)))))</f>
        <v>2.1250000000000002E-2</v>
      </c>
      <c r="F12" s="272">
        <f>IF($L$24&lt;&gt;"",IF($L$24=3,3,IF($L$24=2,2,1)),"")</f>
        <v>3</v>
      </c>
      <c r="G12" s="272">
        <f>IF($O$24&lt;&gt;"",IF($O$24=3,3,IF($O$24=2,2,1)),"")</f>
        <v>3</v>
      </c>
      <c r="H12" s="272">
        <f>IF($R$24&lt;&gt;"",IF($R$24=3,3,IF($R$24=2,2,1)),"")</f>
        <v>3</v>
      </c>
      <c r="I12" s="272" t="str">
        <f>IF($U$24&lt;&gt;"",IF($U$24=3,3,IF($U$24=2,2,1)),"")</f>
        <v/>
      </c>
      <c r="J12" s="32"/>
      <c r="K12" s="305" t="s">
        <v>240</v>
      </c>
      <c r="L12" s="278"/>
      <c r="M12" s="285" t="s">
        <v>301</v>
      </c>
      <c r="N12" s="286"/>
      <c r="O12" s="305" t="s">
        <v>240</v>
      </c>
      <c r="P12" s="278"/>
      <c r="Q12" s="285"/>
      <c r="R12" s="286"/>
      <c r="S12" s="278" t="s">
        <v>240</v>
      </c>
      <c r="T12" s="278"/>
      <c r="U12" s="285" t="s">
        <v>303</v>
      </c>
      <c r="V12" s="286"/>
      <c r="W12" s="9"/>
      <c r="X12" s="9"/>
      <c r="Y12" s="23"/>
      <c r="Z12" s="2"/>
      <c r="AA12" s="2"/>
      <c r="AB12" s="2"/>
    </row>
    <row r="13" spans="1:28" ht="35.25" customHeight="1" outlineLevel="1" x14ac:dyDescent="0.35">
      <c r="A13" s="1"/>
      <c r="B13" s="275"/>
      <c r="C13" s="275"/>
      <c r="D13" s="276" t="str">
        <f t="shared" ref="D13:D14" si="0">IF(F13="","",IF(AND(I13=3,H13=3,G13=3,F13=3),"MEJOR PRÁCTICA",
IF(AND(H13=3,G13=3,F13=3),"MÁS QUE CUMPLE",
IF(AND(G13=3,F13=3),"CUMPLE",
IF(F13=3,"PARCIAL","NO CUMPLE")))))</f>
        <v/>
      </c>
      <c r="E13" s="277">
        <f>IF($D13="No Cumple",0,IF($D13="Parcial",$E$18*0.4,IF($D13="Cumple",$E$18*0.7,IF($D13="Más que Cumple",$E$18*0.85,IF($D13="Mejor Práctica",$E$18,0)))))</f>
        <v>0</v>
      </c>
      <c r="F13" s="272"/>
      <c r="G13" s="272"/>
      <c r="H13" s="272"/>
      <c r="I13" s="272"/>
      <c r="J13" s="32"/>
      <c r="K13" s="168" t="s">
        <v>33</v>
      </c>
      <c r="L13" s="287" t="s">
        <v>242</v>
      </c>
      <c r="M13" s="287"/>
      <c r="N13" s="169" t="s">
        <v>243</v>
      </c>
      <c r="O13" s="168" t="s">
        <v>33</v>
      </c>
      <c r="P13" s="287" t="s">
        <v>242</v>
      </c>
      <c r="Q13" s="287"/>
      <c r="R13" s="169" t="s">
        <v>243</v>
      </c>
      <c r="S13" s="100" t="s">
        <v>33</v>
      </c>
      <c r="T13" s="287" t="s">
        <v>242</v>
      </c>
      <c r="U13" s="287"/>
      <c r="V13" s="100" t="s">
        <v>304</v>
      </c>
      <c r="W13" s="1"/>
      <c r="X13" s="1"/>
      <c r="Z13" s="3"/>
      <c r="AA13" s="4"/>
      <c r="AB13" s="5"/>
    </row>
    <row r="14" spans="1:28" ht="18.75" customHeight="1" outlineLevel="1" x14ac:dyDescent="0.35">
      <c r="A14" s="1"/>
      <c r="B14" s="275"/>
      <c r="C14" s="275"/>
      <c r="D14" s="276" t="str">
        <f t="shared" si="0"/>
        <v/>
      </c>
      <c r="E14" s="277">
        <f>IF($D14="No Cumple",0,IF($D14="Parcial",$E$18*0.4,IF($D14="Cumple",$E$18*0.7,IF($D14="Más que Cumple",$E$18*0.85,IF($D14="Mejor Práctica",$E$18,0)))))</f>
        <v>0</v>
      </c>
      <c r="F14" s="38"/>
      <c r="G14" s="38"/>
      <c r="H14" s="38"/>
      <c r="I14" s="38"/>
      <c r="J14" s="32"/>
      <c r="K14" s="270" t="s">
        <v>1030</v>
      </c>
      <c r="L14" s="292"/>
      <c r="M14" s="292"/>
      <c r="N14" s="269" t="s">
        <v>228</v>
      </c>
      <c r="O14" s="270"/>
      <c r="P14" s="292"/>
      <c r="Q14" s="292"/>
      <c r="R14" s="269"/>
      <c r="S14" s="268"/>
      <c r="T14" s="292"/>
      <c r="U14" s="292"/>
      <c r="V14" s="269"/>
      <c r="W14" s="1"/>
      <c r="X14" s="1"/>
      <c r="Z14" s="6"/>
      <c r="AA14" s="7"/>
      <c r="AB14" s="8"/>
    </row>
    <row r="15" spans="1:28" ht="21" customHeight="1" outlineLevel="1" x14ac:dyDescent="0.35">
      <c r="A15" s="1"/>
      <c r="B15" s="275"/>
      <c r="C15" s="275"/>
      <c r="D15" s="288" t="str">
        <f>IF(S10&lt;&gt;"",IF(OR(S14="finalizado",O14="finalizado",K14="finalizado"),"Finalizado",
IF(OR(AND(S10=U12,S14&lt;&gt;"finalizado"),AND(S10=Q12,O14&lt;&gt;"finalizado"),AND(S10=M12,K14&lt;&gt;"finalizado")),"Atrasado","No Prazo")),"Não Planificado")</f>
        <v>No Prazo</v>
      </c>
      <c r="E15" s="288"/>
      <c r="F15" s="288"/>
      <c r="G15" s="288"/>
      <c r="H15" s="288"/>
      <c r="I15" s="288"/>
      <c r="J15" s="26"/>
      <c r="K15" s="270"/>
      <c r="L15" s="292"/>
      <c r="M15" s="292"/>
      <c r="N15" s="269"/>
      <c r="O15" s="270"/>
      <c r="P15" s="292"/>
      <c r="Q15" s="292"/>
      <c r="R15" s="269"/>
      <c r="S15" s="268"/>
      <c r="T15" s="292"/>
      <c r="U15" s="292"/>
      <c r="V15" s="269"/>
      <c r="W15" s="1"/>
      <c r="X15" s="1"/>
      <c r="Z15" s="6"/>
      <c r="AA15" s="7"/>
      <c r="AB15" s="7"/>
    </row>
    <row r="16" spans="1:28" ht="21" customHeight="1" x14ac:dyDescent="0.4">
      <c r="A16" s="1"/>
      <c r="B16" s="17"/>
      <c r="C16" s="17"/>
      <c r="D16" s="9"/>
      <c r="E16" s="86" t="str">
        <f>IF(COUNTA(F16:I16)=0,"NBC","BC")</f>
        <v>BC</v>
      </c>
      <c r="F16" s="86"/>
      <c r="G16" s="86" t="s">
        <v>305</v>
      </c>
      <c r="H16" s="86"/>
      <c r="I16" s="9"/>
      <c r="J16" s="16"/>
      <c r="K16" s="9"/>
      <c r="L16" s="9"/>
      <c r="M16" s="9"/>
      <c r="N16" s="9"/>
      <c r="O16" s="9"/>
      <c r="P16" s="9"/>
      <c r="Q16" s="9"/>
      <c r="R16" s="9"/>
      <c r="S16" s="9"/>
      <c r="T16" s="9"/>
      <c r="U16" s="9"/>
      <c r="V16" s="9"/>
      <c r="W16" s="9"/>
      <c r="X16" s="9"/>
      <c r="Y16" s="23"/>
    </row>
    <row r="17" spans="1:25" ht="21" customHeight="1" x14ac:dyDescent="0.4">
      <c r="A17" s="1"/>
      <c r="B17" s="17"/>
      <c r="C17" s="17"/>
      <c r="D17" s="9"/>
      <c r="E17" s="9"/>
      <c r="F17" s="9"/>
      <c r="G17" s="9"/>
      <c r="H17" s="9"/>
      <c r="I17" s="9"/>
      <c r="J17" s="16"/>
      <c r="K17" s="290" t="s">
        <v>246</v>
      </c>
      <c r="L17" s="291"/>
      <c r="M17" s="296"/>
      <c r="N17" s="290" t="s">
        <v>247</v>
      </c>
      <c r="O17" s="291"/>
      <c r="P17" s="296"/>
      <c r="Q17" s="290" t="s">
        <v>228</v>
      </c>
      <c r="R17" s="291"/>
      <c r="S17" s="296"/>
      <c r="T17" s="291" t="s">
        <v>249</v>
      </c>
      <c r="U17" s="291"/>
      <c r="V17" s="296"/>
      <c r="W17" s="9"/>
      <c r="X17" s="9"/>
      <c r="Y17" s="23"/>
    </row>
    <row r="18" spans="1:25" ht="20.25" customHeight="1" outlineLevel="2" x14ac:dyDescent="0.35">
      <c r="A18" s="1"/>
      <c r="B18" s="289" t="s">
        <v>316</v>
      </c>
      <c r="C18" s="289"/>
      <c r="D18" s="42" t="s">
        <v>16</v>
      </c>
      <c r="E18" s="39">
        <v>2.5000000000000001E-2</v>
      </c>
      <c r="F18" s="127"/>
      <c r="G18" s="127"/>
      <c r="H18" s="127"/>
      <c r="I18" s="127"/>
      <c r="J18" s="9"/>
      <c r="K18" s="270" t="s">
        <v>453</v>
      </c>
      <c r="L18" s="268"/>
      <c r="M18" s="269"/>
      <c r="N18" s="270" t="s">
        <v>454</v>
      </c>
      <c r="O18" s="268"/>
      <c r="P18" s="269"/>
      <c r="Q18" s="270" t="s">
        <v>455</v>
      </c>
      <c r="R18" s="268"/>
      <c r="S18" s="269"/>
      <c r="T18" s="268" t="s">
        <v>456</v>
      </c>
      <c r="U18" s="268"/>
      <c r="V18" s="269"/>
      <c r="W18" s="9"/>
      <c r="X18" s="9"/>
      <c r="Y18" s="23"/>
    </row>
    <row r="19" spans="1:25" ht="124.5" customHeight="1" outlineLevel="2" x14ac:dyDescent="0.35">
      <c r="A19" s="1"/>
      <c r="B19" s="289"/>
      <c r="C19" s="289"/>
      <c r="D19" s="42" t="s">
        <v>255</v>
      </c>
      <c r="E19" s="311" t="s">
        <v>457</v>
      </c>
      <c r="F19" s="311"/>
      <c r="G19" s="311"/>
      <c r="H19" s="311"/>
      <c r="I19" s="311"/>
      <c r="J19" s="25"/>
      <c r="K19" s="270"/>
      <c r="L19" s="268"/>
      <c r="M19" s="269"/>
      <c r="N19" s="270"/>
      <c r="O19" s="268"/>
      <c r="P19" s="269"/>
      <c r="Q19" s="270"/>
      <c r="R19" s="268"/>
      <c r="S19" s="269"/>
      <c r="T19" s="268"/>
      <c r="U19" s="268"/>
      <c r="V19" s="269"/>
      <c r="W19" s="9"/>
      <c r="X19" s="9"/>
      <c r="Y19" s="23"/>
    </row>
    <row r="20" spans="1:25" ht="18.75" customHeight="1" outlineLevel="2" x14ac:dyDescent="0.35">
      <c r="A20" s="1"/>
      <c r="B20" s="289"/>
      <c r="C20" s="289"/>
      <c r="D20" s="293" t="s">
        <v>37</v>
      </c>
      <c r="E20" s="294" t="s">
        <v>72</v>
      </c>
      <c r="F20" s="294"/>
      <c r="G20" s="294"/>
      <c r="H20" s="294"/>
      <c r="I20" s="294"/>
      <c r="J20" s="25"/>
      <c r="K20" s="270"/>
      <c r="L20" s="268"/>
      <c r="M20" s="269"/>
      <c r="N20" s="270" t="s">
        <v>307</v>
      </c>
      <c r="O20" s="268"/>
      <c r="P20" s="269"/>
      <c r="Q20" s="270" t="s">
        <v>307</v>
      </c>
      <c r="R20" s="268"/>
      <c r="S20" s="269"/>
      <c r="T20" s="268"/>
      <c r="U20" s="268"/>
      <c r="V20" s="269"/>
      <c r="W20" s="9"/>
      <c r="X20" s="9"/>
      <c r="Y20" s="23"/>
    </row>
    <row r="21" spans="1:25" ht="40.5" customHeight="1" outlineLevel="2" x14ac:dyDescent="0.35">
      <c r="A21" s="18">
        <v>5.0000000000000001E-3</v>
      </c>
      <c r="B21" s="289"/>
      <c r="C21" s="289"/>
      <c r="D21" s="293"/>
      <c r="E21" s="294"/>
      <c r="F21" s="294"/>
      <c r="G21" s="294"/>
      <c r="H21" s="294"/>
      <c r="I21" s="294"/>
      <c r="J21" s="25"/>
      <c r="K21" s="270" t="s">
        <v>458</v>
      </c>
      <c r="L21" s="268"/>
      <c r="M21" s="269"/>
      <c r="N21" s="270" t="s">
        <v>459</v>
      </c>
      <c r="O21" s="268"/>
      <c r="P21" s="269"/>
      <c r="Q21" s="270" t="s">
        <v>460</v>
      </c>
      <c r="R21" s="268"/>
      <c r="S21" s="269"/>
      <c r="T21" s="268" t="s">
        <v>461</v>
      </c>
      <c r="U21" s="268"/>
      <c r="V21" s="269"/>
      <c r="W21" s="9"/>
      <c r="X21" s="9"/>
      <c r="Y21" s="23"/>
    </row>
    <row r="22" spans="1:25" ht="14.5" x14ac:dyDescent="0.35">
      <c r="A22" s="1"/>
      <c r="B22" s="9"/>
      <c r="C22" s="9"/>
      <c r="D22" s="9"/>
      <c r="E22" s="9"/>
      <c r="F22" s="9"/>
      <c r="G22" s="9"/>
      <c r="H22" s="9"/>
      <c r="I22" s="9"/>
      <c r="J22" s="9"/>
      <c r="K22" s="68"/>
      <c r="L22" s="9"/>
      <c r="M22" s="69"/>
      <c r="N22" s="68"/>
      <c r="O22" s="9"/>
      <c r="P22" s="69"/>
      <c r="Q22" s="68"/>
      <c r="R22" s="9"/>
      <c r="S22" s="69"/>
      <c r="T22" s="9"/>
      <c r="U22" s="9"/>
      <c r="V22" s="69"/>
      <c r="W22" s="9"/>
      <c r="X22" s="9"/>
      <c r="Y22" s="23"/>
    </row>
    <row r="23" spans="1:25" ht="41" x14ac:dyDescent="0.35">
      <c r="A23" s="1"/>
      <c r="B23" s="9"/>
      <c r="C23" s="9"/>
      <c r="D23" s="9"/>
      <c r="G23" s="9"/>
      <c r="H23" s="9"/>
      <c r="K23" s="54" t="s">
        <v>9</v>
      </c>
      <c r="L23" s="24" t="s">
        <v>261</v>
      </c>
      <c r="M23" s="55" t="s">
        <v>262</v>
      </c>
      <c r="N23" s="54" t="s">
        <v>9</v>
      </c>
      <c r="O23" s="24" t="s">
        <v>261</v>
      </c>
      <c r="P23" s="55" t="s">
        <v>262</v>
      </c>
      <c r="Q23" s="54" t="s">
        <v>9</v>
      </c>
      <c r="R23" s="24" t="s">
        <v>261</v>
      </c>
      <c r="S23" s="55" t="s">
        <v>262</v>
      </c>
      <c r="T23" s="64" t="s">
        <v>9</v>
      </c>
      <c r="U23" s="24" t="s">
        <v>261</v>
      </c>
      <c r="V23" s="55" t="s">
        <v>262</v>
      </c>
      <c r="X23" s="9"/>
      <c r="Y23" s="23"/>
    </row>
    <row r="24" spans="1:25" ht="36.75" customHeight="1" x14ac:dyDescent="0.35">
      <c r="A24" s="1"/>
      <c r="B24" s="9"/>
      <c r="C24" s="9"/>
      <c r="D24" s="9"/>
      <c r="F24" s="297" t="s">
        <v>308</v>
      </c>
      <c r="G24" s="298" t="s">
        <v>33</v>
      </c>
      <c r="H24" s="298"/>
      <c r="I24" s="298"/>
      <c r="K24" s="56">
        <v>3</v>
      </c>
      <c r="L24" s="40">
        <v>3</v>
      </c>
      <c r="M24" s="295"/>
      <c r="N24" s="56">
        <v>2</v>
      </c>
      <c r="O24" s="40">
        <v>3</v>
      </c>
      <c r="P24" s="295"/>
      <c r="Q24" s="56"/>
      <c r="R24" s="40">
        <v>3</v>
      </c>
      <c r="S24" s="295"/>
      <c r="T24" s="40"/>
      <c r="U24" s="40"/>
      <c r="V24" s="295"/>
      <c r="X24" s="9"/>
      <c r="Y24" s="23"/>
    </row>
    <row r="25" spans="1:25" ht="19.5" customHeight="1" x14ac:dyDescent="0.35">
      <c r="A25" s="1"/>
      <c r="B25" s="9"/>
      <c r="C25" s="9"/>
      <c r="D25" s="9"/>
      <c r="F25" s="297"/>
      <c r="G25" s="298"/>
      <c r="H25" s="298"/>
      <c r="I25" s="298"/>
      <c r="K25" s="57"/>
      <c r="L25" s="43"/>
      <c r="M25" s="295"/>
      <c r="N25" s="57"/>
      <c r="O25" s="43"/>
      <c r="P25" s="295"/>
      <c r="Q25" s="57"/>
      <c r="R25" s="43"/>
      <c r="S25" s="295"/>
      <c r="T25" s="43"/>
      <c r="U25" s="43"/>
      <c r="V25" s="295"/>
      <c r="X25" s="9"/>
      <c r="Y25" s="23"/>
    </row>
    <row r="26" spans="1:25" ht="208.5" customHeight="1" x14ac:dyDescent="0.35">
      <c r="A26" s="1"/>
      <c r="B26" s="9"/>
      <c r="C26" s="9"/>
      <c r="D26" s="9"/>
      <c r="F26" s="297"/>
      <c r="G26" s="298" t="s">
        <v>309</v>
      </c>
      <c r="H26" s="298"/>
      <c r="I26" s="298"/>
      <c r="K26" s="58" t="s">
        <v>462</v>
      </c>
      <c r="L26" s="45" t="s">
        <v>1074</v>
      </c>
      <c r="M26" s="295"/>
      <c r="N26" s="58" t="s">
        <v>463</v>
      </c>
      <c r="O26" s="45" t="s">
        <v>1083</v>
      </c>
      <c r="P26" s="295"/>
      <c r="Q26" s="58"/>
      <c r="R26" s="45" t="s">
        <v>1082</v>
      </c>
      <c r="S26" s="295"/>
      <c r="T26" s="45"/>
      <c r="U26" s="45"/>
      <c r="V26" s="295"/>
      <c r="X26" s="9"/>
      <c r="Y26" s="23"/>
    </row>
    <row r="27" spans="1:25" ht="18" customHeight="1" x14ac:dyDescent="0.35">
      <c r="A27" s="1"/>
      <c r="B27" s="9"/>
      <c r="C27" s="9"/>
      <c r="D27" s="9"/>
      <c r="F27" s="297"/>
      <c r="G27" s="298" t="s">
        <v>313</v>
      </c>
      <c r="H27" s="298"/>
      <c r="I27" s="298"/>
      <c r="K27" s="59"/>
      <c r="L27" s="25"/>
      <c r="M27" s="60"/>
      <c r="N27" s="59"/>
      <c r="O27" s="25"/>
      <c r="P27" s="101"/>
      <c r="Q27" s="59"/>
      <c r="R27" s="25"/>
      <c r="S27" s="60"/>
      <c r="T27" s="59"/>
      <c r="U27" s="25"/>
      <c r="V27" s="60"/>
      <c r="X27" s="9"/>
      <c r="Y27" s="23"/>
    </row>
    <row r="28" spans="1:25" ht="18" customHeight="1" x14ac:dyDescent="0.35">
      <c r="A28" s="1"/>
      <c r="B28" s="9"/>
      <c r="C28" s="9"/>
      <c r="D28" s="9"/>
      <c r="F28" s="297"/>
      <c r="G28" s="298"/>
      <c r="H28" s="298"/>
      <c r="I28" s="298"/>
      <c r="K28" s="59"/>
      <c r="L28" s="25"/>
      <c r="M28" s="60"/>
      <c r="N28" s="59"/>
      <c r="O28" s="25"/>
      <c r="P28" s="101"/>
      <c r="Q28" s="59"/>
      <c r="R28" s="25"/>
      <c r="S28" s="60"/>
      <c r="T28" s="59"/>
      <c r="U28" s="25"/>
      <c r="V28" s="60"/>
      <c r="X28" s="9"/>
      <c r="Y28" s="23"/>
    </row>
    <row r="29" spans="1:25" ht="18" customHeight="1" x14ac:dyDescent="0.35">
      <c r="A29" s="1"/>
      <c r="B29" s="9"/>
      <c r="C29" s="9"/>
      <c r="D29" s="9"/>
      <c r="F29" s="297"/>
      <c r="G29" s="298"/>
      <c r="H29" s="298"/>
      <c r="I29" s="298"/>
      <c r="K29" s="59"/>
      <c r="L29" s="25"/>
      <c r="M29" s="60"/>
      <c r="N29" s="59"/>
      <c r="O29" s="25"/>
      <c r="P29" s="101"/>
      <c r="Q29" s="59"/>
      <c r="R29" s="25"/>
      <c r="S29" s="60"/>
      <c r="T29" s="59"/>
      <c r="U29" s="25"/>
      <c r="V29" s="60"/>
      <c r="X29" s="9"/>
      <c r="Y29" s="23"/>
    </row>
    <row r="30" spans="1:25" ht="18" customHeight="1" x14ac:dyDescent="0.35">
      <c r="A30" s="1"/>
      <c r="B30" s="9"/>
      <c r="C30" s="9"/>
      <c r="D30" s="9"/>
      <c r="F30" s="297"/>
      <c r="G30" s="298"/>
      <c r="H30" s="298"/>
      <c r="I30" s="298"/>
      <c r="K30" s="59"/>
      <c r="L30" s="25"/>
      <c r="M30" s="60"/>
      <c r="N30" s="59"/>
      <c r="O30" s="25"/>
      <c r="P30" s="101"/>
      <c r="Q30" s="59"/>
      <c r="R30" s="25"/>
      <c r="S30" s="60"/>
      <c r="T30" s="59"/>
      <c r="U30" s="25"/>
      <c r="V30" s="60"/>
      <c r="X30" s="9"/>
      <c r="Y30" s="23"/>
    </row>
    <row r="31" spans="1:25" ht="18" customHeight="1" x14ac:dyDescent="0.35">
      <c r="A31" s="1"/>
      <c r="B31" s="9"/>
      <c r="C31" s="9"/>
      <c r="D31" s="9"/>
      <c r="F31" s="297"/>
      <c r="G31" s="298"/>
      <c r="H31" s="298"/>
      <c r="I31" s="298"/>
      <c r="K31" s="59"/>
      <c r="L31" s="25"/>
      <c r="M31" s="60"/>
      <c r="N31" s="59"/>
      <c r="O31" s="25"/>
      <c r="P31" s="101"/>
      <c r="Q31" s="59"/>
      <c r="R31" s="25"/>
      <c r="S31" s="60"/>
      <c r="T31" s="59"/>
      <c r="U31" s="25"/>
      <c r="V31" s="60"/>
      <c r="X31" s="9"/>
      <c r="Y31" s="23"/>
    </row>
    <row r="32" spans="1:25" ht="18" customHeight="1" x14ac:dyDescent="0.35">
      <c r="A32" s="1"/>
      <c r="B32" s="9"/>
      <c r="C32" s="9"/>
      <c r="D32" s="9"/>
      <c r="F32" s="297"/>
      <c r="G32" s="298"/>
      <c r="H32" s="298"/>
      <c r="I32" s="298"/>
      <c r="K32" s="59"/>
      <c r="L32" s="25"/>
      <c r="M32" s="60"/>
      <c r="N32" s="59"/>
      <c r="O32" s="25"/>
      <c r="P32" s="101"/>
      <c r="Q32" s="59"/>
      <c r="R32" s="25"/>
      <c r="S32" s="60"/>
      <c r="T32" s="59"/>
      <c r="U32" s="25"/>
      <c r="V32" s="60"/>
      <c r="X32" s="9"/>
      <c r="Y32" s="23"/>
    </row>
    <row r="33" spans="1:25" ht="18" customHeight="1" x14ac:dyDescent="0.35">
      <c r="A33" s="1"/>
      <c r="B33" s="9"/>
      <c r="C33" s="9"/>
      <c r="D33" s="9"/>
      <c r="F33" s="297"/>
      <c r="G33" s="298"/>
      <c r="H33" s="298"/>
      <c r="I33" s="298"/>
      <c r="K33" s="59"/>
      <c r="L33" s="25"/>
      <c r="M33" s="60"/>
      <c r="N33" s="59"/>
      <c r="O33" s="25"/>
      <c r="P33" s="101"/>
      <c r="Q33" s="59"/>
      <c r="R33" s="25"/>
      <c r="S33" s="60"/>
      <c r="T33" s="59"/>
      <c r="U33" s="25"/>
      <c r="V33" s="60"/>
      <c r="X33" s="9"/>
      <c r="Y33" s="23"/>
    </row>
    <row r="34" spans="1:25" ht="18" customHeight="1" x14ac:dyDescent="0.35">
      <c r="A34" s="1"/>
      <c r="B34" s="9"/>
      <c r="C34" s="9"/>
      <c r="D34" s="9"/>
      <c r="F34" s="297"/>
      <c r="G34" s="298"/>
      <c r="H34" s="298"/>
      <c r="I34" s="298"/>
      <c r="K34" s="59"/>
      <c r="L34" s="25"/>
      <c r="M34" s="60"/>
      <c r="N34" s="59"/>
      <c r="O34" s="25"/>
      <c r="P34" s="101"/>
      <c r="Q34" s="59"/>
      <c r="R34" s="25"/>
      <c r="S34" s="60"/>
      <c r="T34" s="59"/>
      <c r="U34" s="25"/>
      <c r="V34" s="60"/>
      <c r="X34" s="9"/>
      <c r="Y34" s="23"/>
    </row>
    <row r="35" spans="1:25" ht="18" customHeight="1" x14ac:dyDescent="0.35">
      <c r="A35" s="1"/>
      <c r="B35" s="9"/>
      <c r="C35" s="9"/>
      <c r="D35" s="9"/>
      <c r="F35" s="297"/>
      <c r="G35" s="298"/>
      <c r="H35" s="298"/>
      <c r="I35" s="298"/>
      <c r="K35" s="59"/>
      <c r="L35" s="25"/>
      <c r="M35" s="60"/>
      <c r="N35" s="59"/>
      <c r="O35" s="25"/>
      <c r="P35" s="101"/>
      <c r="Q35" s="59"/>
      <c r="R35" s="25"/>
      <c r="S35" s="60"/>
      <c r="T35" s="59"/>
      <c r="U35" s="25"/>
      <c r="V35" s="60"/>
      <c r="X35" s="9"/>
      <c r="Y35" s="23"/>
    </row>
    <row r="36" spans="1:25" ht="18" customHeight="1" x14ac:dyDescent="0.35">
      <c r="A36" s="1"/>
      <c r="B36" s="9"/>
      <c r="C36" s="9"/>
      <c r="D36" s="9"/>
      <c r="F36" s="297"/>
      <c r="G36" s="298"/>
      <c r="H36" s="298"/>
      <c r="I36" s="298"/>
      <c r="K36" s="59"/>
      <c r="L36" s="25"/>
      <c r="M36" s="60"/>
      <c r="N36" s="59"/>
      <c r="O36" s="25"/>
      <c r="P36" s="101"/>
      <c r="Q36" s="59"/>
      <c r="R36" s="25"/>
      <c r="S36" s="60"/>
      <c r="T36" s="59"/>
      <c r="U36" s="25"/>
      <c r="V36" s="60"/>
      <c r="X36" s="9"/>
      <c r="Y36" s="23"/>
    </row>
    <row r="37" spans="1:25" ht="18" customHeight="1" x14ac:dyDescent="0.35">
      <c r="A37" s="1"/>
      <c r="B37" s="9"/>
      <c r="C37" s="9"/>
      <c r="D37" s="9"/>
      <c r="F37" s="297"/>
      <c r="G37" s="298"/>
      <c r="H37" s="298"/>
      <c r="I37" s="298"/>
      <c r="K37" s="59"/>
      <c r="L37" s="25"/>
      <c r="M37" s="60"/>
      <c r="N37" s="59"/>
      <c r="O37" s="25"/>
      <c r="P37" s="101"/>
      <c r="Q37" s="59"/>
      <c r="R37" s="25"/>
      <c r="S37" s="60"/>
      <c r="T37" s="59"/>
      <c r="U37" s="25"/>
      <c r="V37" s="60"/>
      <c r="X37" s="9"/>
      <c r="Y37" s="23"/>
    </row>
    <row r="38" spans="1:25" ht="18" customHeight="1" x14ac:dyDescent="0.35">
      <c r="A38" s="1"/>
      <c r="B38" s="9"/>
      <c r="C38" s="9"/>
      <c r="D38" s="9"/>
      <c r="F38" s="297"/>
      <c r="G38" s="298"/>
      <c r="H38" s="298"/>
      <c r="I38" s="298"/>
      <c r="K38" s="59"/>
      <c r="L38" s="25"/>
      <c r="M38" s="60"/>
      <c r="N38" s="59"/>
      <c r="O38" s="25"/>
      <c r="P38" s="101"/>
      <c r="Q38" s="59"/>
      <c r="R38" s="25"/>
      <c r="S38" s="60"/>
      <c r="T38" s="59"/>
      <c r="U38" s="25"/>
      <c r="V38" s="60"/>
      <c r="X38" s="9"/>
      <c r="Y38" s="23"/>
    </row>
    <row r="39" spans="1:25" ht="18" customHeight="1" x14ac:dyDescent="0.35">
      <c r="A39" s="1"/>
      <c r="B39" s="9"/>
      <c r="C39" s="9"/>
      <c r="D39" s="9"/>
      <c r="F39" s="297"/>
      <c r="G39" s="298"/>
      <c r="H39" s="298"/>
      <c r="I39" s="298"/>
      <c r="K39" s="59"/>
      <c r="L39" s="25"/>
      <c r="M39" s="60"/>
      <c r="N39" s="59"/>
      <c r="O39" s="25"/>
      <c r="P39" s="101"/>
      <c r="Q39" s="59"/>
      <c r="R39" s="25"/>
      <c r="S39" s="60"/>
      <c r="T39" s="59"/>
      <c r="U39" s="25"/>
      <c r="V39" s="60"/>
      <c r="X39" s="9"/>
      <c r="Y39" s="23"/>
    </row>
    <row r="40" spans="1:25" ht="18" customHeight="1" x14ac:dyDescent="0.35">
      <c r="A40" s="1"/>
      <c r="B40" s="9"/>
      <c r="C40" s="9"/>
      <c r="D40" s="9"/>
      <c r="F40" s="297"/>
      <c r="G40" s="298"/>
      <c r="H40" s="298"/>
      <c r="I40" s="298"/>
      <c r="K40" s="59"/>
      <c r="L40" s="25"/>
      <c r="M40" s="60"/>
      <c r="N40" s="59"/>
      <c r="O40" s="25"/>
      <c r="P40" s="101"/>
      <c r="Q40" s="59"/>
      <c r="R40" s="25"/>
      <c r="S40" s="60"/>
      <c r="T40" s="59"/>
      <c r="U40" s="25"/>
      <c r="V40" s="60"/>
      <c r="X40" s="9"/>
      <c r="Y40" s="23"/>
    </row>
    <row r="41" spans="1:25" ht="18" customHeight="1" x14ac:dyDescent="0.35">
      <c r="A41" s="1"/>
      <c r="B41" s="9"/>
      <c r="C41" s="9"/>
      <c r="D41" s="9"/>
      <c r="F41" s="297"/>
      <c r="G41" s="298"/>
      <c r="H41" s="298"/>
      <c r="I41" s="298"/>
      <c r="K41" s="59"/>
      <c r="L41" s="25"/>
      <c r="M41" s="60"/>
      <c r="N41" s="59"/>
      <c r="O41" s="25"/>
      <c r="P41" s="101"/>
      <c r="Q41" s="59"/>
      <c r="R41" s="25"/>
      <c r="S41" s="60"/>
      <c r="T41" s="59"/>
      <c r="U41" s="25"/>
      <c r="V41" s="60"/>
      <c r="X41" s="9"/>
      <c r="Y41" s="23"/>
    </row>
    <row r="42" spans="1:25" ht="18" customHeight="1" x14ac:dyDescent="0.35">
      <c r="A42" s="1"/>
      <c r="B42" s="9"/>
      <c r="C42" s="9"/>
      <c r="D42" s="9"/>
      <c r="F42" s="297"/>
      <c r="G42" s="298"/>
      <c r="H42" s="298"/>
      <c r="I42" s="298"/>
      <c r="K42" s="59"/>
      <c r="L42" s="25"/>
      <c r="M42" s="60"/>
      <c r="N42" s="59"/>
      <c r="O42" s="25"/>
      <c r="P42" s="101"/>
      <c r="Q42" s="59"/>
      <c r="R42" s="25"/>
      <c r="S42" s="60"/>
      <c r="T42" s="59"/>
      <c r="U42" s="25"/>
      <c r="V42" s="60"/>
      <c r="X42" s="9"/>
      <c r="Y42" s="23"/>
    </row>
    <row r="43" spans="1:25" ht="18" customHeight="1" x14ac:dyDescent="0.35">
      <c r="A43" s="1"/>
      <c r="B43" s="9"/>
      <c r="C43" s="9"/>
      <c r="D43" s="9"/>
      <c r="F43" s="297"/>
      <c r="G43" s="298"/>
      <c r="H43" s="298"/>
      <c r="I43" s="298"/>
      <c r="K43" s="59"/>
      <c r="L43" s="25"/>
      <c r="M43" s="60"/>
      <c r="N43" s="59"/>
      <c r="O43" s="25"/>
      <c r="P43" s="101"/>
      <c r="Q43" s="59"/>
      <c r="R43" s="25"/>
      <c r="S43" s="60"/>
      <c r="T43" s="59"/>
      <c r="U43" s="25"/>
      <c r="V43" s="60"/>
      <c r="X43" s="9"/>
      <c r="Y43" s="23"/>
    </row>
    <row r="44" spans="1:25" ht="18" customHeight="1" x14ac:dyDescent="0.35">
      <c r="A44" s="1"/>
      <c r="B44" s="9"/>
      <c r="C44" s="9"/>
      <c r="D44" s="9"/>
      <c r="F44" s="297"/>
      <c r="G44" s="298"/>
      <c r="H44" s="298"/>
      <c r="I44" s="298"/>
      <c r="K44" s="59"/>
      <c r="L44" s="25"/>
      <c r="M44" s="60"/>
      <c r="N44" s="59"/>
      <c r="O44" s="25"/>
      <c r="P44" s="101"/>
      <c r="Q44" s="59"/>
      <c r="R44" s="25"/>
      <c r="S44" s="60"/>
      <c r="T44" s="59"/>
      <c r="U44" s="25"/>
      <c r="V44" s="60"/>
      <c r="X44" s="9"/>
      <c r="Y44" s="23"/>
    </row>
    <row r="45" spans="1:25" ht="18" customHeight="1" x14ac:dyDescent="0.35">
      <c r="A45" s="1"/>
      <c r="B45" s="9"/>
      <c r="C45" s="9"/>
      <c r="D45" s="9"/>
      <c r="F45" s="297"/>
      <c r="G45" s="298"/>
      <c r="H45" s="298"/>
      <c r="I45" s="298"/>
      <c r="K45" s="59"/>
      <c r="L45" s="25"/>
      <c r="M45" s="60"/>
      <c r="N45" s="59"/>
      <c r="O45" s="25"/>
      <c r="P45" s="101"/>
      <c r="Q45" s="59"/>
      <c r="R45" s="25"/>
      <c r="S45" s="60"/>
      <c r="T45" s="59"/>
      <c r="U45" s="25"/>
      <c r="V45" s="60"/>
      <c r="X45" s="9"/>
      <c r="Y45" s="23"/>
    </row>
    <row r="46" spans="1:25" ht="18" customHeight="1" x14ac:dyDescent="0.35">
      <c r="A46" s="1"/>
      <c r="B46" s="9"/>
      <c r="C46" s="9"/>
      <c r="D46" s="9"/>
      <c r="F46" s="297"/>
      <c r="G46" s="298"/>
      <c r="H46" s="298"/>
      <c r="I46" s="298"/>
      <c r="K46" s="59"/>
      <c r="L46" s="25"/>
      <c r="M46" s="60"/>
      <c r="N46" s="59"/>
      <c r="O46" s="25"/>
      <c r="P46" s="101"/>
      <c r="Q46" s="59"/>
      <c r="R46" s="25"/>
      <c r="S46" s="60"/>
      <c r="T46" s="59"/>
      <c r="U46" s="25"/>
      <c r="V46" s="60"/>
      <c r="X46" s="9"/>
      <c r="Y46" s="23"/>
    </row>
    <row r="47" spans="1:25" ht="18" customHeight="1" x14ac:dyDescent="0.35">
      <c r="A47" s="1"/>
      <c r="B47" s="9"/>
      <c r="C47" s="9"/>
      <c r="D47" s="9"/>
      <c r="F47" s="297"/>
      <c r="G47" s="298"/>
      <c r="H47" s="298"/>
      <c r="I47" s="298"/>
      <c r="K47" s="59"/>
      <c r="L47" s="25"/>
      <c r="M47" s="60"/>
      <c r="N47" s="59"/>
      <c r="O47" s="25"/>
      <c r="P47" s="101"/>
      <c r="Q47" s="59"/>
      <c r="R47" s="25"/>
      <c r="S47" s="60"/>
      <c r="T47" s="59"/>
      <c r="U47" s="25"/>
      <c r="V47" s="60"/>
      <c r="X47" s="9"/>
      <c r="Y47" s="23"/>
    </row>
    <row r="48" spans="1:25" ht="18" customHeight="1" x14ac:dyDescent="0.35">
      <c r="A48" s="1"/>
      <c r="B48" s="9"/>
      <c r="C48" s="9"/>
      <c r="D48" s="9"/>
      <c r="F48" s="297"/>
      <c r="G48" s="298"/>
      <c r="H48" s="298"/>
      <c r="I48" s="298"/>
      <c r="K48" s="59"/>
      <c r="L48" s="25"/>
      <c r="M48" s="60"/>
      <c r="N48" s="59"/>
      <c r="O48" s="25"/>
      <c r="P48" s="101"/>
      <c r="Q48" s="59"/>
      <c r="R48" s="25"/>
      <c r="S48" s="60"/>
      <c r="T48" s="59"/>
      <c r="U48" s="25"/>
      <c r="V48" s="60"/>
      <c r="X48" s="9"/>
      <c r="Y48" s="23"/>
    </row>
    <row r="49" spans="1:25" ht="18" customHeight="1" x14ac:dyDescent="0.35">
      <c r="A49" s="1"/>
      <c r="B49" s="9"/>
      <c r="C49" s="9"/>
      <c r="D49" s="9"/>
      <c r="F49" s="297"/>
      <c r="G49" s="298"/>
      <c r="H49" s="298"/>
      <c r="I49" s="298"/>
      <c r="K49" s="59"/>
      <c r="L49" s="25"/>
      <c r="M49" s="60"/>
      <c r="N49" s="59"/>
      <c r="O49" s="25"/>
      <c r="P49" s="60"/>
      <c r="Q49" s="59"/>
      <c r="R49" s="25"/>
      <c r="S49" s="60"/>
      <c r="T49" s="59"/>
      <c r="U49" s="25"/>
      <c r="V49" s="60"/>
      <c r="X49" s="9"/>
      <c r="Y49" s="23"/>
    </row>
    <row r="50" spans="1:25" ht="14.5" x14ac:dyDescent="0.35">
      <c r="S50" s="1"/>
      <c r="V50" s="1"/>
    </row>
    <row r="51" spans="1:25" ht="15" customHeight="1" x14ac:dyDescent="0.35"/>
  </sheetData>
  <mergeCells count="63">
    <mergeCell ref="F24:F49"/>
    <mergeCell ref="G24:I25"/>
    <mergeCell ref="M24:M26"/>
    <mergeCell ref="P24:P26"/>
    <mergeCell ref="S24:S26"/>
    <mergeCell ref="V24:V26"/>
    <mergeCell ref="G26:I26"/>
    <mergeCell ref="G27:I49"/>
    <mergeCell ref="Q20:S20"/>
    <mergeCell ref="T20:V20"/>
    <mergeCell ref="K21:M21"/>
    <mergeCell ref="N21:P21"/>
    <mergeCell ref="Q21:S21"/>
    <mergeCell ref="T21:V21"/>
    <mergeCell ref="T18:V19"/>
    <mergeCell ref="E19:I19"/>
    <mergeCell ref="D20:D21"/>
    <mergeCell ref="E20:I21"/>
    <mergeCell ref="K20:M20"/>
    <mergeCell ref="N20:P20"/>
    <mergeCell ref="D15:I15"/>
    <mergeCell ref="B18:C21"/>
    <mergeCell ref="K18:M19"/>
    <mergeCell ref="N18:P19"/>
    <mergeCell ref="Q18:S19"/>
    <mergeCell ref="Q17:S17"/>
    <mergeCell ref="T17:V17"/>
    <mergeCell ref="S12:T12"/>
    <mergeCell ref="U12:V12"/>
    <mergeCell ref="L13:M13"/>
    <mergeCell ref="P13:Q13"/>
    <mergeCell ref="T13:U13"/>
    <mergeCell ref="L14:M15"/>
    <mergeCell ref="N14:N15"/>
    <mergeCell ref="O14:O15"/>
    <mergeCell ref="P14:Q15"/>
    <mergeCell ref="Q12:R12"/>
    <mergeCell ref="R14:R15"/>
    <mergeCell ref="S14:S15"/>
    <mergeCell ref="T14:U15"/>
    <mergeCell ref="V14:V15"/>
    <mergeCell ref="K12:L12"/>
    <mergeCell ref="M12:N12"/>
    <mergeCell ref="O12:P12"/>
    <mergeCell ref="K17:M17"/>
    <mergeCell ref="N17:P17"/>
    <mergeCell ref="K14:K15"/>
    <mergeCell ref="B7:C7"/>
    <mergeCell ref="M7:O8"/>
    <mergeCell ref="Q7:S8"/>
    <mergeCell ref="G12:G13"/>
    <mergeCell ref="D2:I2"/>
    <mergeCell ref="D3:I4"/>
    <mergeCell ref="K3:S4"/>
    <mergeCell ref="D5:I5"/>
    <mergeCell ref="K5:R5"/>
    <mergeCell ref="B10:C10"/>
    <mergeCell ref="B12:C15"/>
    <mergeCell ref="D12:D14"/>
    <mergeCell ref="E12:E14"/>
    <mergeCell ref="F12:F13"/>
    <mergeCell ref="H12:H13"/>
    <mergeCell ref="I12:I13"/>
  </mergeCells>
  <conditionalFormatting sqref="D15:I15">
    <cfRule type="containsText" dxfId="831" priority="2" operator="containsText" text="Finalizado">
      <formula>NOT(ISERROR(SEARCH("Finalizado",D15)))</formula>
    </cfRule>
    <cfRule type="containsText" dxfId="830" priority="3" operator="containsText" text="Não Planificado">
      <formula>NOT(ISERROR(SEARCH("Não Planificado",D15)))</formula>
    </cfRule>
    <cfRule type="containsText" dxfId="829" priority="4" operator="containsText" text="No Prazo">
      <formula>NOT(ISERROR(SEARCH("No Prazo",D15)))</formula>
    </cfRule>
    <cfRule type="containsText" dxfId="828" priority="5" operator="containsText" text="Atrasado">
      <formula>NOT(ISERROR(SEARCH("Atrasado",D15)))</formula>
    </cfRule>
  </conditionalFormatting>
  <conditionalFormatting sqref="F7:F8">
    <cfRule type="iconSet" priority="9">
      <iconSet showValue="0">
        <cfvo type="percent" val="0"/>
        <cfvo type="num" val="2"/>
        <cfvo type="num" val="3"/>
      </iconSet>
    </cfRule>
  </conditionalFormatting>
  <conditionalFormatting sqref="F12 F14">
    <cfRule type="iconSet" priority="7">
      <iconSet showValue="0">
        <cfvo type="percent" val="0"/>
        <cfvo type="num" val="2"/>
        <cfvo type="num" val="3"/>
      </iconSet>
    </cfRule>
  </conditionalFormatting>
  <conditionalFormatting sqref="G7:I8">
    <cfRule type="iconSet" priority="8">
      <iconSet showValue="0">
        <cfvo type="percent" val="0"/>
        <cfvo type="num" val="2"/>
        <cfvo type="num" val="3"/>
      </iconSet>
    </cfRule>
  </conditionalFormatting>
  <conditionalFormatting sqref="G12:I12 G14:I14">
    <cfRule type="iconSet" priority="6">
      <iconSet showValue="0">
        <cfvo type="percent" val="0"/>
        <cfvo type="num" val="2"/>
        <cfvo type="num" val="3"/>
      </iconSet>
    </cfRule>
  </conditionalFormatting>
  <conditionalFormatting sqref="K24:L24 N24:O24 Q24:R24 T24:U24">
    <cfRule type="iconSet" priority="15">
      <iconSet showValue="0">
        <cfvo type="percent" val="0"/>
        <cfvo type="num" val="2"/>
        <cfvo type="num" val="3"/>
      </iconSet>
    </cfRule>
  </conditionalFormatting>
  <conditionalFormatting sqref="K25:L25">
    <cfRule type="containsText" dxfId="827" priority="29" operator="containsText" text="PENDIENTE">
      <formula>NOT(ISERROR(SEARCH("PENDIENTE",K25)))</formula>
    </cfRule>
    <cfRule type="containsText" dxfId="826" priority="30" operator="containsText" text="NO VALIDADO">
      <formula>NOT(ISERROR(SEARCH("NO VALIDADO",K25)))</formula>
    </cfRule>
    <cfRule type="containsText" dxfId="825" priority="31" operator="containsText" text="VALIDADO">
      <formula>NOT(ISERROR(SEARCH("VALIDADO",K25)))</formula>
    </cfRule>
  </conditionalFormatting>
  <conditionalFormatting sqref="N25:O25">
    <cfRule type="containsText" dxfId="824" priority="22" operator="containsText" text="PENDIENTE">
      <formula>NOT(ISERROR(SEARCH("PENDIENTE",N25)))</formula>
    </cfRule>
    <cfRule type="containsText" dxfId="823" priority="23" operator="containsText" text="NO VALIDADO">
      <formula>NOT(ISERROR(SEARCH("NO VALIDADO",N25)))</formula>
    </cfRule>
    <cfRule type="containsText" dxfId="822" priority="24" operator="containsText" text="VALIDADO">
      <formula>NOT(ISERROR(SEARCH("VALIDADO",N25)))</formula>
    </cfRule>
  </conditionalFormatting>
  <conditionalFormatting sqref="Q25:R25">
    <cfRule type="containsText" dxfId="821" priority="19" operator="containsText" text="PENDIENTE">
      <formula>NOT(ISERROR(SEARCH("PENDIENTE",Q25)))</formula>
    </cfRule>
    <cfRule type="containsText" dxfId="820" priority="20" operator="containsText" text="NO VALIDADO">
      <formula>NOT(ISERROR(SEARCH("NO VALIDADO",Q25)))</formula>
    </cfRule>
    <cfRule type="containsText" dxfId="819" priority="21" operator="containsText" text="VALIDADO">
      <formula>NOT(ISERROR(SEARCH("VALIDADO",Q25)))</formula>
    </cfRule>
  </conditionalFormatting>
  <conditionalFormatting sqref="T25:U25">
    <cfRule type="containsText" dxfId="818" priority="16" operator="containsText" text="PENDIENTE">
      <formula>NOT(ISERROR(SEARCH("PENDIENTE",T25)))</formula>
    </cfRule>
    <cfRule type="containsText" dxfId="817" priority="17" operator="containsText" text="NO VALIDADO">
      <formula>NOT(ISERROR(SEARCH("NO VALIDADO",T25)))</formula>
    </cfRule>
    <cfRule type="containsText" dxfId="816" priority="18" operator="containsText" text="VALIDADO">
      <formula>NOT(ISERROR(SEARCH("VALIDADO",T25)))</formula>
    </cfRule>
  </conditionalFormatting>
  <dataValidations count="6">
    <dataValidation type="list" allowBlank="1" showInputMessage="1" showErrorMessage="1" sqref="AB14:AB15" xr:uid="{7DF178C9-0C42-4B25-B21B-ADCDA024492D}">
      <formula1>"No Cumple, Parcial, Cumple, Más que Cumple, Mejor Práctica"</formula1>
    </dataValidation>
    <dataValidation type="list" allowBlank="1" showInputMessage="1" showErrorMessage="1" sqref="K14:K15 O14:O15 S14:S15" xr:uid="{2A75E416-CD13-4545-AD9F-6190F59B6778}">
      <formula1>"No Iniciado, En Progreso,Finalizado"</formula1>
    </dataValidation>
    <dataValidation type="list" allowBlank="1" showInputMessage="1" showErrorMessage="1" sqref="D10 R14:R15 N14:N15 V14:V15" xr:uid="{8570B6E7-FB4F-4BB4-8E6F-867A8148CF5A}">
      <formula1>"Não Cumpre, Parcial, Cumpre, Mais que Cumpre, Melhor Prática"</formula1>
    </dataValidation>
    <dataValidation type="list" allowBlank="1" showInputMessage="1" showErrorMessage="1" sqref="O10" xr:uid="{3A636531-6328-43F8-B77B-6B0E71BFF07F}">
      <formula1>"Alta,Baixa,Não Planificado"</formula1>
    </dataValidation>
    <dataValidation type="list" allowBlank="1" showInputMessage="1" showErrorMessage="1" sqref="M12:N12 Q12:R12 U12:V12" xr:uid="{D52C74D6-E3A3-4995-9FEA-62E9B156E573}">
      <formula1>"Maio,Junho,Julho,Agosto,Setembro,Outubro"</formula1>
    </dataValidation>
    <dataValidation type="list" allowBlank="1" showInputMessage="1" showErrorMessage="1" sqref="Q10 S10" xr:uid="{1EA3E8E0-97FA-46AC-9B61-52105CE76BBC}">
      <formula1>" Junho,Julho,Agosto,Setembro,Outubro"</formula1>
    </dataValidation>
  </dataValidations>
  <pageMargins left="0.511811024" right="0.511811024" top="0.78740157499999996" bottom="0.78740157499999996" header="0.31496062000000002" footer="0.31496062000000002"/>
  <pageSetup paperSize="9" orientation="portrait" r:id="rId1"/>
  <drawing r:id="rId2"/>
  <extLst>
    <ext xmlns:x14="http://schemas.microsoft.com/office/spreadsheetml/2009/9/main" uri="{78C0D931-6437-407d-A8EE-F0AAD7539E65}">
      <x14:conditionalFormattings>
        <x14:conditionalFormatting xmlns:xm="http://schemas.microsoft.com/office/excel/2006/main">
          <x14:cfRule type="iconSet" priority="1" id="{3B0005F1-4ABC-4360-BD56-2DC2FA0CEDD4}">
            <x14:iconSet iconSet="3Stars" showValue="0">
              <x14:cfvo type="percent">
                <xm:f>0</xm:f>
              </x14:cfvo>
              <x14:cfvo type="num">
                <xm:f>2</xm:f>
              </x14:cfvo>
              <x14:cfvo type="num">
                <xm:f>3</xm:f>
              </x14:cfvo>
            </x14:iconSet>
          </x14:cfRule>
          <xm:sqref>M10</xm:sqref>
        </x14:conditionalFormatting>
      </x14:conditionalFormattings>
    </ext>
  </extLst>
</worksheet>
</file>

<file path=xl/worksheets/sheet2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1D2F8AB-75F5-4FC7-B57F-65556BE373BC}">
  <dimension ref="A1:AH51"/>
  <sheetViews>
    <sheetView showGridLines="0" zoomScale="50" zoomScaleNormal="50" workbookViewId="0">
      <pane xSplit="3" ySplit="4" topLeftCell="H19" activePane="bottomRight" state="frozen"/>
      <selection activeCell="O2" sqref="O2"/>
      <selection pane="topRight" activeCell="O2" sqref="O2"/>
      <selection pane="bottomLeft" activeCell="O2" sqref="O2"/>
      <selection pane="bottomRight" activeCell="Q26" sqref="Q26"/>
    </sheetView>
  </sheetViews>
  <sheetFormatPr defaultColWidth="0" defaultRowHeight="15" customHeight="1" zeroHeight="1" outlineLevelRow="2" outlineLevelCol="1" x14ac:dyDescent="0.35"/>
  <cols>
    <col min="1" max="1" width="1.26953125" customWidth="1"/>
    <col min="2" max="2" width="4.7265625" customWidth="1"/>
    <col min="3" max="3" width="20.1796875" customWidth="1"/>
    <col min="4" max="4" width="17.453125" customWidth="1" outlineLevel="1"/>
    <col min="5" max="5" width="10" customWidth="1" outlineLevel="1"/>
    <col min="6" max="8" width="6.1796875" customWidth="1" outlineLevel="1"/>
    <col min="9" max="9" width="6.26953125" customWidth="1" outlineLevel="1"/>
    <col min="10" max="10" width="2.1796875" customWidth="1"/>
    <col min="11" max="23" width="23" customWidth="1"/>
    <col min="24" max="24" width="17" hidden="1" customWidth="1"/>
    <col min="25" max="25" width="16.453125" hidden="1" customWidth="1"/>
    <col min="26" max="26" width="10.54296875" hidden="1" customWidth="1"/>
    <col min="27" max="27" width="16.81640625" hidden="1" customWidth="1"/>
    <col min="28" max="28" width="14.54296875" hidden="1" customWidth="1"/>
  </cols>
  <sheetData>
    <row r="1" spans="1:34" ht="11.25" customHeight="1" x14ac:dyDescent="0.35">
      <c r="A1" s="13"/>
      <c r="B1" s="13"/>
      <c r="C1" s="13"/>
      <c r="D1" s="13"/>
      <c r="E1" s="13"/>
      <c r="F1" s="13"/>
      <c r="G1" s="13"/>
      <c r="H1" s="13"/>
      <c r="I1" s="13"/>
      <c r="J1" s="13"/>
      <c r="K1" s="13"/>
      <c r="L1" s="13"/>
      <c r="M1" s="13"/>
      <c r="N1" s="13"/>
      <c r="O1" s="13"/>
      <c r="P1" s="13"/>
      <c r="Q1" s="13"/>
      <c r="R1" s="13"/>
      <c r="S1" s="13"/>
      <c r="T1" s="13"/>
      <c r="U1" s="13"/>
      <c r="V1" s="13"/>
      <c r="W1" s="13"/>
      <c r="X1" s="13"/>
      <c r="Y1" s="19"/>
      <c r="Z1" s="19"/>
      <c r="AA1" s="19"/>
    </row>
    <row r="2" spans="1:34" ht="43.5" customHeight="1" x14ac:dyDescent="0.5">
      <c r="A2" s="1"/>
      <c r="C2" s="11"/>
      <c r="D2" s="279" t="s">
        <v>0</v>
      </c>
      <c r="E2" s="279"/>
      <c r="F2" s="279"/>
      <c r="G2" s="279"/>
      <c r="H2" s="279"/>
      <c r="I2" s="279"/>
      <c r="J2" s="62"/>
      <c r="K2" s="62"/>
      <c r="L2" s="62"/>
      <c r="M2" s="62"/>
      <c r="N2" s="62"/>
      <c r="O2" s="62"/>
      <c r="P2" s="62"/>
      <c r="Q2" s="62"/>
      <c r="R2" s="62"/>
      <c r="S2" s="62"/>
      <c r="T2" s="62"/>
      <c r="U2" s="62"/>
      <c r="V2" s="62"/>
      <c r="W2" s="11"/>
      <c r="X2" s="11"/>
      <c r="Y2" s="20"/>
      <c r="Z2" s="20"/>
      <c r="AA2" s="20"/>
    </row>
    <row r="3" spans="1:34" ht="19.5" customHeight="1" x14ac:dyDescent="0.35">
      <c r="A3" s="1"/>
      <c r="C3" s="10"/>
      <c r="D3" s="280" t="s">
        <v>1</v>
      </c>
      <c r="E3" s="280"/>
      <c r="F3" s="280"/>
      <c r="G3" s="280"/>
      <c r="H3" s="280"/>
      <c r="I3" s="280"/>
      <c r="J3" s="63"/>
      <c r="K3" s="303" t="s">
        <v>464</v>
      </c>
      <c r="L3" s="303"/>
      <c r="M3" s="303"/>
      <c r="N3" s="303"/>
      <c r="O3" s="303"/>
      <c r="P3" s="303"/>
      <c r="Q3" s="303"/>
      <c r="R3" s="303"/>
      <c r="S3" s="303"/>
      <c r="T3" s="63"/>
      <c r="U3" s="63"/>
      <c r="V3" s="63"/>
      <c r="W3" s="10"/>
      <c r="X3" s="10"/>
      <c r="Y3" s="12"/>
      <c r="Z3" s="12"/>
      <c r="AA3" s="12"/>
    </row>
    <row r="4" spans="1:34" ht="35.25" customHeight="1" x14ac:dyDescent="0.35">
      <c r="A4" s="1"/>
      <c r="B4" s="1"/>
      <c r="C4" s="10"/>
      <c r="D4" s="281"/>
      <c r="E4" s="281"/>
      <c r="F4" s="281"/>
      <c r="G4" s="281"/>
      <c r="H4" s="281"/>
      <c r="I4" s="281"/>
      <c r="J4" s="61"/>
      <c r="K4" s="304"/>
      <c r="L4" s="304"/>
      <c r="M4" s="304"/>
      <c r="N4" s="304"/>
      <c r="O4" s="304"/>
      <c r="P4" s="304"/>
      <c r="Q4" s="304"/>
      <c r="R4" s="304"/>
      <c r="S4" s="304"/>
      <c r="T4" s="61"/>
      <c r="U4" s="61"/>
      <c r="V4" s="61"/>
      <c r="W4" s="61"/>
      <c r="X4" s="14"/>
      <c r="Y4" s="21"/>
      <c r="Z4" s="22"/>
      <c r="AA4" s="22"/>
    </row>
    <row r="5" spans="1:34" ht="32.5" x14ac:dyDescent="0.6">
      <c r="A5" s="1"/>
      <c r="B5" s="15"/>
      <c r="C5" s="13"/>
      <c r="D5" s="284" t="s">
        <v>294</v>
      </c>
      <c r="E5" s="284"/>
      <c r="F5" s="284"/>
      <c r="G5" s="284"/>
      <c r="H5" s="284"/>
      <c r="I5" s="284"/>
      <c r="J5" s="26"/>
      <c r="K5" s="284" t="s">
        <v>295</v>
      </c>
      <c r="L5" s="284"/>
      <c r="M5" s="284"/>
      <c r="N5" s="284"/>
      <c r="O5" s="284"/>
      <c r="P5" s="284"/>
      <c r="Q5" s="284"/>
      <c r="R5" s="284"/>
      <c r="S5" s="27"/>
      <c r="T5" s="25"/>
      <c r="U5" s="25"/>
      <c r="V5" s="25"/>
      <c r="W5" s="9"/>
      <c r="X5" s="9"/>
      <c r="Y5" s="23"/>
    </row>
    <row r="6" spans="1:34" ht="33" customHeight="1" x14ac:dyDescent="0.8">
      <c r="A6" s="1"/>
      <c r="B6" s="15"/>
      <c r="C6" s="15"/>
      <c r="D6" s="28" t="s">
        <v>296</v>
      </c>
      <c r="E6" s="28" t="s">
        <v>16</v>
      </c>
      <c r="F6" s="28" t="s">
        <v>19</v>
      </c>
      <c r="G6" s="28" t="s">
        <v>20</v>
      </c>
      <c r="H6" s="28" t="s">
        <v>21</v>
      </c>
      <c r="I6" s="28" t="s">
        <v>22</v>
      </c>
      <c r="J6" s="29"/>
      <c r="K6" s="44" t="s">
        <v>221</v>
      </c>
      <c r="L6" s="66"/>
      <c r="M6" s="30"/>
      <c r="N6" s="30"/>
      <c r="O6" s="30"/>
      <c r="P6" s="30"/>
      <c r="Q6" s="30"/>
      <c r="R6" s="31"/>
      <c r="S6" s="31"/>
      <c r="T6" s="25"/>
      <c r="U6" s="25"/>
      <c r="V6" s="25"/>
      <c r="W6" s="9"/>
      <c r="X6" s="9"/>
      <c r="Y6" s="23"/>
    </row>
    <row r="7" spans="1:34" ht="78" customHeight="1" outlineLevel="1" x14ac:dyDescent="0.35">
      <c r="A7" s="1"/>
      <c r="B7" s="267" t="s">
        <v>222</v>
      </c>
      <c r="C7" s="267"/>
      <c r="D7" s="67" t="str">
        <f>IF(F7="","",IF(AND(I7=3,H7=3,G7=3,F7=3),"Melhor Prática",
IF(AND(H7=3,G7=3,F7=3),"Mais que Cumpre",
IF(AND(G7=3,F7=3),"Cumpre",
IF(F7=3,"Parcial","Não cumpre")))))</f>
        <v>Mais que Cumpre</v>
      </c>
      <c r="E7" s="47">
        <f>IF($D7="Não cumpre",0,IF($D7="Parcial",$E$18*0.4,IF($D7="Cumpre",$E$18*0.7,IF($D7="Mais que Cumpre",$E$18*0.85,IF($D7="Melhor Prática",$E$18,0)))))</f>
        <v>1.7000000000000001E-2</v>
      </c>
      <c r="F7" s="48">
        <f>IF($K$24&lt;&gt;"",IF($K$24=3,3,IF($K$24=2,2,1)),"")</f>
        <v>3</v>
      </c>
      <c r="G7" s="48">
        <f>IF($N$24&lt;&gt;"",IF($N$24=3,3,IF($N$24=2,2,1)),"")</f>
        <v>3</v>
      </c>
      <c r="H7" s="48">
        <f>IF($Q$24&lt;&gt;"",IF($Q$24=3,3,IF($Q$24=2,2,1)),"")</f>
        <v>3</v>
      </c>
      <c r="I7" s="48" t="str">
        <f>IF($T$24&lt;&gt;"",IF($T$24=3,3,IF($T$24=2,2,1)),"")</f>
        <v/>
      </c>
      <c r="J7" s="32"/>
      <c r="K7" s="49" t="s">
        <v>298</v>
      </c>
      <c r="L7" s="46" t="s">
        <v>224</v>
      </c>
      <c r="M7" s="271"/>
      <c r="N7" s="271"/>
      <c r="O7" s="271"/>
      <c r="P7" s="46" t="s">
        <v>226</v>
      </c>
      <c r="Q7" s="271"/>
      <c r="R7" s="271"/>
      <c r="S7" s="271"/>
      <c r="U7" s="25"/>
      <c r="V7" s="25"/>
      <c r="W7" s="9"/>
      <c r="X7" s="9"/>
      <c r="Y7" s="23"/>
    </row>
    <row r="8" spans="1:34" ht="14.25" customHeight="1" outlineLevel="1" x14ac:dyDescent="0.35">
      <c r="A8" s="1"/>
      <c r="B8" s="64"/>
      <c r="C8" s="64"/>
      <c r="D8" s="67"/>
      <c r="E8" s="47"/>
      <c r="F8" s="48"/>
      <c r="G8" s="48"/>
      <c r="H8" s="48"/>
      <c r="I8" s="48"/>
      <c r="J8" s="32"/>
      <c r="K8" s="49"/>
      <c r="L8" s="46"/>
      <c r="M8" s="271"/>
      <c r="N8" s="271"/>
      <c r="O8" s="271"/>
      <c r="P8" s="46"/>
      <c r="Q8" s="271"/>
      <c r="R8" s="271"/>
      <c r="S8" s="271"/>
      <c r="U8" s="25"/>
      <c r="V8" s="25"/>
      <c r="W8" s="9"/>
      <c r="X8" s="9"/>
      <c r="Y8" s="23"/>
    </row>
    <row r="9" spans="1:34" ht="9.75" customHeight="1" x14ac:dyDescent="0.45">
      <c r="A9" s="1"/>
      <c r="B9" s="1"/>
      <c r="C9" s="1"/>
      <c r="D9" s="34"/>
      <c r="E9" s="35"/>
      <c r="F9" s="35"/>
      <c r="G9" s="35"/>
      <c r="H9" s="35"/>
      <c r="I9" s="35"/>
      <c r="J9" s="35"/>
      <c r="K9" s="35"/>
      <c r="L9" s="35"/>
      <c r="M9" s="35"/>
      <c r="N9" s="35"/>
      <c r="O9" s="35"/>
      <c r="P9" s="35"/>
      <c r="Q9" s="92" t="str">
        <f>IF(Q10="Junio",6,IF(Q10="Julio",7,IF(Q10="Agosto",8,IF(Q10="Septiembre",9,IF(Q10="Octubre",10,"")))))</f>
        <v/>
      </c>
      <c r="R9" s="35"/>
      <c r="S9" s="92" t="str">
        <f>IF(S10="Junio",6,IF(S10="Julio",7,IF(S10="Agosto",8,IF(S10="Septiembre",9,IF(S10="Octubre",10,"")))))</f>
        <v/>
      </c>
      <c r="T9" s="33"/>
      <c r="U9" s="33"/>
      <c r="V9" s="33"/>
      <c r="W9" s="1"/>
      <c r="X9" s="1"/>
    </row>
    <row r="10" spans="1:34" ht="59.25" customHeight="1" outlineLevel="1" x14ac:dyDescent="0.35">
      <c r="A10" s="1"/>
      <c r="B10" s="273" t="s">
        <v>299</v>
      </c>
      <c r="C10" s="273"/>
      <c r="D10" s="110" t="s">
        <v>249</v>
      </c>
      <c r="E10" s="51">
        <f>IF($D10="Não cumpre",0,IF($D10="Parcial",$E$18*0.4,IF($D10="Cumpre",$E$18*0.7,IF($D10="Mais que Cumpre",$E$18*0.85,IF($D10="Melhor Prática",$E$18,0)))))</f>
        <v>0.02</v>
      </c>
      <c r="F10" s="52" t="str">
        <f>IF(K20="D","D","-")</f>
        <v>D</v>
      </c>
      <c r="G10" s="52" t="str">
        <f>IF(N20="D","D","-")</f>
        <v>D</v>
      </c>
      <c r="H10" s="52" t="str">
        <f>IF(Q20="D","D","-")</f>
        <v>D</v>
      </c>
      <c r="I10" s="52" t="str">
        <f>IF(T20="D","D","-")</f>
        <v>-</v>
      </c>
      <c r="J10" s="32"/>
      <c r="K10" s="65" t="s">
        <v>300</v>
      </c>
      <c r="L10" s="50" t="s">
        <v>230</v>
      </c>
      <c r="M10" s="74">
        <v>3</v>
      </c>
      <c r="N10" s="50" t="s">
        <v>231</v>
      </c>
      <c r="O10" s="53" t="s">
        <v>343</v>
      </c>
      <c r="P10" s="50" t="s">
        <v>233</v>
      </c>
      <c r="Q10" s="91" t="s">
        <v>234</v>
      </c>
      <c r="R10" s="50" t="s">
        <v>235</v>
      </c>
      <c r="S10" s="91" t="s">
        <v>331</v>
      </c>
      <c r="T10" s="50" t="s">
        <v>237</v>
      </c>
      <c r="U10" s="53" t="s">
        <v>302</v>
      </c>
      <c r="V10" s="25"/>
      <c r="W10" s="9"/>
      <c r="X10" s="9"/>
      <c r="Y10" s="23"/>
    </row>
    <row r="11" spans="1:34" ht="20.5" x14ac:dyDescent="0.4">
      <c r="A11" s="1"/>
      <c r="B11" s="17"/>
      <c r="C11" s="17"/>
      <c r="D11" s="36"/>
      <c r="E11" s="31"/>
      <c r="F11" s="37"/>
      <c r="G11" s="37"/>
      <c r="H11" s="37"/>
      <c r="I11" s="37"/>
      <c r="J11" s="31"/>
      <c r="K11" s="25"/>
      <c r="L11" s="25"/>
      <c r="M11" s="25"/>
      <c r="N11" s="25"/>
      <c r="O11" s="25"/>
      <c r="P11" s="25"/>
      <c r="Q11" s="25"/>
      <c r="R11" s="25"/>
      <c r="S11" s="25"/>
      <c r="T11" s="25"/>
      <c r="U11" s="25"/>
      <c r="V11" s="25"/>
      <c r="W11" s="9"/>
      <c r="X11" s="9"/>
      <c r="Y11" s="23"/>
    </row>
    <row r="12" spans="1:34" ht="18" customHeight="1" outlineLevel="1" x14ac:dyDescent="0.35">
      <c r="A12" s="1"/>
      <c r="B12" s="274" t="s">
        <v>239</v>
      </c>
      <c r="C12" s="274"/>
      <c r="D12" s="276" t="str">
        <f>IF(F12="","",IF(AND(I12=3,H12=3,G12=3,F12=3),"Melhor Prática",
IF(AND(H12=3,G12=3,F12=3),"Mais que Cumpre",
IF(AND(G12=3,F12=3),"Cumpre",
IF(F12=3,"Parcial","Não cumpre")))))</f>
        <v>Cumpre</v>
      </c>
      <c r="E12" s="277">
        <f>IF($D12="Não cumpre",0,IF($D12="Parcial",$E$18*0.4,IF($D12="Cumpre",$E$18*0.7,IF($D12="Mais que Cumpre",$E$18*0.85,IF($D12="Melhor Prática",$E$18,0)))))</f>
        <v>1.3999999999999999E-2</v>
      </c>
      <c r="F12" s="272">
        <f>IF($L$24&lt;&gt;"",IF($L$24=3,3,IF($L$24=2,2,1)),"")</f>
        <v>3</v>
      </c>
      <c r="G12" s="272">
        <f>IF($O$24&lt;&gt;"",IF($O$24=3,3,IF($O$24=2,2,1)),"")</f>
        <v>3</v>
      </c>
      <c r="H12" s="272">
        <f>IF($R$24&lt;&gt;"",IF($R$24=3,3,IF($R$24=2,2,1)),"")</f>
        <v>1</v>
      </c>
      <c r="I12" s="272">
        <f>IF($U$24&lt;&gt;"",IF($U$24=3,3,IF($U$24=2,2,1)),"")</f>
        <v>3</v>
      </c>
      <c r="J12" s="32"/>
      <c r="K12" s="305" t="s">
        <v>240</v>
      </c>
      <c r="L12" s="278"/>
      <c r="M12" s="285" t="s">
        <v>331</v>
      </c>
      <c r="N12" s="286"/>
      <c r="O12" s="305" t="s">
        <v>240</v>
      </c>
      <c r="P12" s="278"/>
      <c r="Q12" s="285"/>
      <c r="R12" s="286"/>
      <c r="S12" s="278" t="s">
        <v>240</v>
      </c>
      <c r="T12" s="278"/>
      <c r="U12" s="285" t="s">
        <v>303</v>
      </c>
      <c r="V12" s="286"/>
      <c r="W12" s="9"/>
      <c r="X12" s="9"/>
      <c r="Y12" s="23"/>
      <c r="Z12" s="2"/>
      <c r="AA12" s="2"/>
      <c r="AB12" s="2"/>
    </row>
    <row r="13" spans="1:34" ht="35.25" customHeight="1" outlineLevel="1" x14ac:dyDescent="0.35">
      <c r="A13" s="1"/>
      <c r="B13" s="275"/>
      <c r="C13" s="275"/>
      <c r="D13" s="276" t="str">
        <f t="shared" ref="D13:D14" si="0">IF(F13="","",IF(AND(I13=3,H13=3,G13=3,F13=3),"MEJOR PRÁCTICA",
IF(AND(H13=3,G13=3,F13=3),"MÁS QUE CUMPLE",
IF(AND(G13=3,F13=3),"CUMPLE",
IF(F13=3,"PARCIAL","NO CUMPLE")))))</f>
        <v/>
      </c>
      <c r="E13" s="277">
        <f>IF($D13="No Cumple",0,IF($D13="Parcial",$E$18*0.4,IF($D13="Cumple",$E$18*0.7,IF($D13="Más que Cumple",$E$18*0.85,IF($D13="Mejor Práctica",$E$18,0)))))</f>
        <v>0</v>
      </c>
      <c r="F13" s="272"/>
      <c r="G13" s="272"/>
      <c r="H13" s="272"/>
      <c r="I13" s="272"/>
      <c r="J13" s="32"/>
      <c r="K13" s="168" t="s">
        <v>33</v>
      </c>
      <c r="L13" s="287" t="s">
        <v>242</v>
      </c>
      <c r="M13" s="287"/>
      <c r="N13" s="169" t="s">
        <v>243</v>
      </c>
      <c r="O13" s="168" t="s">
        <v>33</v>
      </c>
      <c r="P13" s="287" t="s">
        <v>242</v>
      </c>
      <c r="Q13" s="287"/>
      <c r="R13" s="169" t="s">
        <v>243</v>
      </c>
      <c r="S13" s="100" t="s">
        <v>33</v>
      </c>
      <c r="T13" s="287" t="s">
        <v>242</v>
      </c>
      <c r="U13" s="287"/>
      <c r="V13" s="100" t="s">
        <v>304</v>
      </c>
      <c r="W13" s="1"/>
      <c r="X13" s="1"/>
      <c r="Z13" s="3"/>
      <c r="AA13" s="4"/>
      <c r="AB13" s="5"/>
      <c r="AH13">
        <v>3</v>
      </c>
    </row>
    <row r="14" spans="1:34" ht="18.75" customHeight="1" outlineLevel="1" x14ac:dyDescent="0.35">
      <c r="A14" s="1"/>
      <c r="B14" s="275"/>
      <c r="C14" s="275"/>
      <c r="D14" s="276" t="str">
        <f t="shared" si="0"/>
        <v/>
      </c>
      <c r="E14" s="277">
        <f>IF($D14="No Cumple",0,IF($D14="Parcial",$E$18*0.4,IF($D14="Cumple",$E$18*0.7,IF($D14="Más que Cumple",$E$18*0.85,IF($D14="Mejor Práctica",$E$18,0)))))</f>
        <v>0</v>
      </c>
      <c r="F14" s="38"/>
      <c r="G14" s="38"/>
      <c r="H14" s="38"/>
      <c r="I14" s="38"/>
      <c r="J14" s="32"/>
      <c r="K14" s="270" t="s">
        <v>1030</v>
      </c>
      <c r="L14" s="292" t="s">
        <v>1043</v>
      </c>
      <c r="M14" s="292"/>
      <c r="N14" s="269" t="s">
        <v>228</v>
      </c>
      <c r="O14" s="270"/>
      <c r="P14" s="292"/>
      <c r="Q14" s="292"/>
      <c r="R14" s="269"/>
      <c r="S14" s="268"/>
      <c r="T14" s="292"/>
      <c r="U14" s="292"/>
      <c r="V14" s="269"/>
      <c r="W14" s="1"/>
      <c r="X14" s="1"/>
      <c r="Z14" s="6"/>
      <c r="AA14" s="7"/>
      <c r="AB14" s="8"/>
    </row>
    <row r="15" spans="1:34" ht="21" customHeight="1" outlineLevel="1" x14ac:dyDescent="0.35">
      <c r="A15" s="1"/>
      <c r="B15" s="275"/>
      <c r="C15" s="275"/>
      <c r="D15" s="288" t="str">
        <f>IF(S10&lt;&gt;"",IF(OR(S14="finalizado",O14="finalizado",K14="finalizado"),"Finalizado",
IF(OR(AND(S10=U12,S14&lt;&gt;"finalizado"),AND(S10=Q12,O14&lt;&gt;"finalizado"),AND(S10=M12,K14&lt;&gt;"finalizado")),"Atrasado","No Prazo")),"Não Planificado")</f>
        <v>Atrasado</v>
      </c>
      <c r="E15" s="288"/>
      <c r="F15" s="288"/>
      <c r="G15" s="288"/>
      <c r="H15" s="288"/>
      <c r="I15" s="288"/>
      <c r="J15" s="26"/>
      <c r="K15" s="270"/>
      <c r="L15" s="292"/>
      <c r="M15" s="292"/>
      <c r="N15" s="269"/>
      <c r="O15" s="270"/>
      <c r="P15" s="292"/>
      <c r="Q15" s="292"/>
      <c r="R15" s="269"/>
      <c r="S15" s="268"/>
      <c r="T15" s="292"/>
      <c r="U15" s="292"/>
      <c r="V15" s="269"/>
      <c r="W15" s="1"/>
      <c r="X15" s="1"/>
      <c r="Z15" s="6"/>
      <c r="AA15" s="7"/>
      <c r="AB15" s="7"/>
    </row>
    <row r="16" spans="1:34" ht="21" customHeight="1" x14ac:dyDescent="0.4">
      <c r="A16" s="1"/>
      <c r="B16" s="17"/>
      <c r="C16" s="17"/>
      <c r="D16" s="9"/>
      <c r="E16" s="86" t="str">
        <f>IF(COUNTA(F16:I16)=0,"NBC","BC")</f>
        <v>NBC</v>
      </c>
      <c r="F16" s="86"/>
      <c r="G16" s="86"/>
      <c r="H16" s="86"/>
      <c r="I16" s="9"/>
      <c r="J16" s="16"/>
      <c r="K16" s="9"/>
      <c r="L16" s="9"/>
      <c r="M16" s="9"/>
      <c r="N16" s="9"/>
      <c r="O16" s="9"/>
      <c r="P16" s="9"/>
      <c r="Q16" s="9"/>
      <c r="R16" s="9"/>
      <c r="S16" s="9"/>
      <c r="T16" s="9"/>
      <c r="U16" s="9"/>
      <c r="V16" s="9"/>
      <c r="W16" s="9"/>
      <c r="X16" s="9"/>
      <c r="Y16" s="23"/>
    </row>
    <row r="17" spans="1:25" ht="21" customHeight="1" x14ac:dyDescent="0.4">
      <c r="A17" s="1"/>
      <c r="B17" s="17"/>
      <c r="C17" s="17"/>
      <c r="D17" s="9"/>
      <c r="E17" s="9"/>
      <c r="F17" s="9"/>
      <c r="G17" s="9"/>
      <c r="H17" s="9"/>
      <c r="I17" s="9"/>
      <c r="J17" s="16"/>
      <c r="K17" s="290" t="s">
        <v>246</v>
      </c>
      <c r="L17" s="291"/>
      <c r="M17" s="296"/>
      <c r="N17" s="290" t="s">
        <v>247</v>
      </c>
      <c r="O17" s="291"/>
      <c r="P17" s="296"/>
      <c r="Q17" s="290" t="s">
        <v>228</v>
      </c>
      <c r="R17" s="291"/>
      <c r="S17" s="296"/>
      <c r="T17" s="291" t="s">
        <v>249</v>
      </c>
      <c r="U17" s="291"/>
      <c r="V17" s="296"/>
      <c r="W17" s="9"/>
      <c r="X17" s="9"/>
      <c r="Y17" s="23"/>
    </row>
    <row r="18" spans="1:25" ht="20.25" customHeight="1" outlineLevel="2" x14ac:dyDescent="0.35">
      <c r="A18" s="1"/>
      <c r="B18" s="289" t="s">
        <v>316</v>
      </c>
      <c r="C18" s="289"/>
      <c r="D18" s="42" t="s">
        <v>16</v>
      </c>
      <c r="E18" s="39">
        <v>0.02</v>
      </c>
      <c r="F18" s="127"/>
      <c r="G18" s="127"/>
      <c r="H18" s="127"/>
      <c r="I18" s="127"/>
      <c r="J18" s="9"/>
      <c r="K18" s="270" t="s">
        <v>465</v>
      </c>
      <c r="L18" s="268"/>
      <c r="M18" s="269"/>
      <c r="N18" s="270" t="s">
        <v>466</v>
      </c>
      <c r="O18" s="268"/>
      <c r="P18" s="269"/>
      <c r="Q18" s="270" t="s">
        <v>467</v>
      </c>
      <c r="R18" s="268"/>
      <c r="S18" s="269"/>
      <c r="T18" s="268" t="s">
        <v>468</v>
      </c>
      <c r="U18" s="268"/>
      <c r="V18" s="269"/>
      <c r="W18" s="9"/>
      <c r="X18" s="9"/>
      <c r="Y18" s="23"/>
    </row>
    <row r="19" spans="1:25" ht="124.5" customHeight="1" outlineLevel="2" x14ac:dyDescent="0.35">
      <c r="A19" s="1"/>
      <c r="B19" s="289"/>
      <c r="C19" s="289"/>
      <c r="D19" s="42" t="s">
        <v>255</v>
      </c>
      <c r="E19" s="311" t="s">
        <v>469</v>
      </c>
      <c r="F19" s="311"/>
      <c r="G19" s="311"/>
      <c r="H19" s="311"/>
      <c r="I19" s="311"/>
      <c r="J19" s="25"/>
      <c r="K19" s="270"/>
      <c r="L19" s="268"/>
      <c r="M19" s="269"/>
      <c r="N19" s="270"/>
      <c r="O19" s="268"/>
      <c r="P19" s="269"/>
      <c r="Q19" s="270"/>
      <c r="R19" s="268"/>
      <c r="S19" s="269"/>
      <c r="T19" s="268"/>
      <c r="U19" s="268"/>
      <c r="V19" s="269"/>
      <c r="W19" s="9"/>
      <c r="X19" s="9"/>
      <c r="Y19" s="23"/>
    </row>
    <row r="20" spans="1:25" ht="18.75" customHeight="1" outlineLevel="2" x14ac:dyDescent="0.35">
      <c r="A20" s="1"/>
      <c r="B20" s="289"/>
      <c r="C20" s="289"/>
      <c r="D20" s="293" t="s">
        <v>37</v>
      </c>
      <c r="E20" s="294" t="s">
        <v>72</v>
      </c>
      <c r="F20" s="294"/>
      <c r="G20" s="294"/>
      <c r="H20" s="294"/>
      <c r="I20" s="294"/>
      <c r="J20" s="25"/>
      <c r="K20" s="270" t="s">
        <v>307</v>
      </c>
      <c r="L20" s="268"/>
      <c r="M20" s="269"/>
      <c r="N20" s="270" t="s">
        <v>307</v>
      </c>
      <c r="O20" s="268"/>
      <c r="P20" s="269"/>
      <c r="Q20" s="270" t="s">
        <v>307</v>
      </c>
      <c r="R20" s="268"/>
      <c r="S20" s="269"/>
      <c r="T20" s="268"/>
      <c r="U20" s="268"/>
      <c r="V20" s="269"/>
      <c r="W20" s="9"/>
      <c r="X20" s="9"/>
      <c r="Y20" s="23"/>
    </row>
    <row r="21" spans="1:25" ht="40.5" customHeight="1" outlineLevel="2" x14ac:dyDescent="0.35">
      <c r="A21" s="18">
        <v>5.0000000000000001E-3</v>
      </c>
      <c r="B21" s="289"/>
      <c r="C21" s="289"/>
      <c r="D21" s="293"/>
      <c r="E21" s="294"/>
      <c r="F21" s="294"/>
      <c r="G21" s="294"/>
      <c r="H21" s="294"/>
      <c r="I21" s="294"/>
      <c r="J21" s="25"/>
      <c r="K21" s="270" t="s">
        <v>470</v>
      </c>
      <c r="L21" s="268"/>
      <c r="M21" s="269"/>
      <c r="N21" s="270" t="s">
        <v>470</v>
      </c>
      <c r="O21" s="268"/>
      <c r="P21" s="269"/>
      <c r="Q21" s="270" t="s">
        <v>470</v>
      </c>
      <c r="R21" s="268"/>
      <c r="S21" s="269"/>
      <c r="T21" s="268" t="s">
        <v>470</v>
      </c>
      <c r="U21" s="268"/>
      <c r="V21" s="268"/>
      <c r="W21" s="9"/>
      <c r="X21" s="9"/>
      <c r="Y21" s="23"/>
    </row>
    <row r="22" spans="1:25" ht="14.5" x14ac:dyDescent="0.35">
      <c r="A22" s="1"/>
      <c r="B22" s="9"/>
      <c r="C22" s="9"/>
      <c r="D22" s="9"/>
      <c r="E22" s="9"/>
      <c r="F22" s="9"/>
      <c r="G22" s="9"/>
      <c r="H22" s="9"/>
      <c r="I22" s="9"/>
      <c r="J22" s="9"/>
      <c r="K22" s="68"/>
      <c r="L22" s="9"/>
      <c r="M22" s="69"/>
      <c r="N22" s="68"/>
      <c r="O22" s="9"/>
      <c r="P22" s="69"/>
      <c r="Q22" s="68"/>
      <c r="R22" s="9"/>
      <c r="S22" s="69"/>
      <c r="T22" s="9"/>
      <c r="U22" s="9"/>
      <c r="V22" s="69"/>
      <c r="W22" s="9"/>
      <c r="X22" s="9"/>
      <c r="Y22" s="23"/>
    </row>
    <row r="23" spans="1:25" ht="41" x14ac:dyDescent="0.35">
      <c r="A23" s="1"/>
      <c r="B23" s="9"/>
      <c r="C23" s="9"/>
      <c r="D23" s="9"/>
      <c r="G23" s="9"/>
      <c r="H23" s="9"/>
      <c r="K23" s="54" t="s">
        <v>9</v>
      </c>
      <c r="L23" s="24" t="s">
        <v>261</v>
      </c>
      <c r="M23" s="55" t="s">
        <v>262</v>
      </c>
      <c r="N23" s="54" t="s">
        <v>9</v>
      </c>
      <c r="O23" s="24" t="s">
        <v>261</v>
      </c>
      <c r="P23" s="55" t="s">
        <v>262</v>
      </c>
      <c r="Q23" s="54" t="s">
        <v>9</v>
      </c>
      <c r="R23" s="24" t="s">
        <v>261</v>
      </c>
      <c r="S23" s="55" t="s">
        <v>262</v>
      </c>
      <c r="T23" s="64" t="s">
        <v>9</v>
      </c>
      <c r="U23" s="24" t="s">
        <v>261</v>
      </c>
      <c r="V23" s="55" t="s">
        <v>262</v>
      </c>
      <c r="X23" s="9"/>
      <c r="Y23" s="23"/>
    </row>
    <row r="24" spans="1:25" ht="36.75" customHeight="1" x14ac:dyDescent="0.35">
      <c r="A24" s="1"/>
      <c r="B24" s="9"/>
      <c r="C24" s="9"/>
      <c r="D24" s="9"/>
      <c r="F24" s="297" t="s">
        <v>308</v>
      </c>
      <c r="G24" s="298" t="s">
        <v>33</v>
      </c>
      <c r="H24" s="298"/>
      <c r="I24" s="298"/>
      <c r="K24" s="56">
        <v>3</v>
      </c>
      <c r="L24" s="40">
        <v>3</v>
      </c>
      <c r="M24" s="295"/>
      <c r="N24" s="56">
        <v>3</v>
      </c>
      <c r="O24" s="40">
        <v>3</v>
      </c>
      <c r="P24" s="295"/>
      <c r="Q24" s="56">
        <v>3</v>
      </c>
      <c r="R24" s="40">
        <v>1</v>
      </c>
      <c r="S24" s="295"/>
      <c r="T24" s="40"/>
      <c r="U24" s="40">
        <v>3</v>
      </c>
      <c r="V24" s="295"/>
      <c r="X24" s="9"/>
      <c r="Y24" s="23"/>
    </row>
    <row r="25" spans="1:25" ht="19.5" customHeight="1" x14ac:dyDescent="0.35">
      <c r="A25" s="1"/>
      <c r="B25" s="9"/>
      <c r="C25" s="9"/>
      <c r="D25" s="9"/>
      <c r="F25" s="297"/>
      <c r="G25" s="298"/>
      <c r="H25" s="298"/>
      <c r="I25" s="298"/>
      <c r="K25" s="57"/>
      <c r="L25" s="43"/>
      <c r="M25" s="295"/>
      <c r="N25" s="57"/>
      <c r="O25" s="43"/>
      <c r="P25" s="295"/>
      <c r="Q25" s="57"/>
      <c r="R25" s="43"/>
      <c r="S25" s="295"/>
      <c r="T25" s="43"/>
      <c r="U25" s="43"/>
      <c r="V25" s="295"/>
      <c r="X25" s="9"/>
      <c r="Y25" s="23"/>
    </row>
    <row r="26" spans="1:25" ht="208.5" customHeight="1" x14ac:dyDescent="0.35">
      <c r="A26" s="1"/>
      <c r="B26" s="9"/>
      <c r="C26" s="9"/>
      <c r="D26" s="9"/>
      <c r="F26" s="297"/>
      <c r="G26" s="298" t="s">
        <v>309</v>
      </c>
      <c r="H26" s="298"/>
      <c r="I26" s="298"/>
      <c r="K26" s="58"/>
      <c r="L26" s="45"/>
      <c r="M26" s="295"/>
      <c r="N26" s="58"/>
      <c r="O26" s="45" t="s">
        <v>1176</v>
      </c>
      <c r="P26" s="295"/>
      <c r="Q26" s="58"/>
      <c r="R26" s="45"/>
      <c r="S26" s="295"/>
      <c r="T26" s="45"/>
      <c r="U26" s="45" t="s">
        <v>1057</v>
      </c>
      <c r="V26" s="295"/>
      <c r="X26" s="9"/>
      <c r="Y26" s="23"/>
    </row>
    <row r="27" spans="1:25" ht="18" customHeight="1" x14ac:dyDescent="0.35">
      <c r="A27" s="1"/>
      <c r="B27" s="9"/>
      <c r="C27" s="9"/>
      <c r="D27" s="9"/>
      <c r="F27" s="297"/>
      <c r="G27" s="298" t="s">
        <v>313</v>
      </c>
      <c r="H27" s="298"/>
      <c r="I27" s="298"/>
      <c r="K27" s="59"/>
      <c r="L27" s="25"/>
      <c r="M27" s="60"/>
      <c r="N27" s="59"/>
      <c r="O27" s="25"/>
      <c r="P27" s="101"/>
      <c r="Q27" s="59"/>
      <c r="R27" s="25"/>
      <c r="S27" s="60"/>
      <c r="T27" s="59"/>
      <c r="U27" s="25"/>
      <c r="V27" s="60"/>
      <c r="X27" s="9"/>
      <c r="Y27" s="23"/>
    </row>
    <row r="28" spans="1:25" ht="18" customHeight="1" x14ac:dyDescent="0.35">
      <c r="A28" s="1"/>
      <c r="B28" s="9"/>
      <c r="C28" s="9"/>
      <c r="D28" s="9"/>
      <c r="F28" s="297"/>
      <c r="G28" s="298"/>
      <c r="H28" s="298"/>
      <c r="I28" s="298"/>
      <c r="K28" s="59"/>
      <c r="L28" s="25"/>
      <c r="M28" s="60"/>
      <c r="N28" s="59"/>
      <c r="O28" s="25"/>
      <c r="P28" s="101"/>
      <c r="Q28" s="59"/>
      <c r="R28" s="25"/>
      <c r="S28" s="60"/>
      <c r="T28" s="59"/>
      <c r="U28" s="25"/>
      <c r="V28" s="60"/>
      <c r="X28" s="9"/>
      <c r="Y28" s="23"/>
    </row>
    <row r="29" spans="1:25" ht="18" customHeight="1" x14ac:dyDescent="0.35">
      <c r="A29" s="1"/>
      <c r="B29" s="9"/>
      <c r="C29" s="9"/>
      <c r="D29" s="9"/>
      <c r="F29" s="297"/>
      <c r="G29" s="298"/>
      <c r="H29" s="298"/>
      <c r="I29" s="298"/>
      <c r="K29" s="59"/>
      <c r="L29" s="25"/>
      <c r="M29" s="60"/>
      <c r="N29" s="59"/>
      <c r="O29" s="25"/>
      <c r="P29" s="101"/>
      <c r="Q29" s="59"/>
      <c r="R29" s="25"/>
      <c r="S29" s="60"/>
      <c r="T29" s="59"/>
      <c r="U29" s="25"/>
      <c r="V29" s="60"/>
      <c r="X29" s="9"/>
      <c r="Y29" s="23"/>
    </row>
    <row r="30" spans="1:25" ht="18" customHeight="1" x14ac:dyDescent="0.35">
      <c r="A30" s="1"/>
      <c r="B30" s="9"/>
      <c r="C30" s="9"/>
      <c r="D30" s="9"/>
      <c r="F30" s="297"/>
      <c r="G30" s="298"/>
      <c r="H30" s="298"/>
      <c r="I30" s="298"/>
      <c r="K30" s="59"/>
      <c r="L30" s="25"/>
      <c r="M30" s="60"/>
      <c r="N30" s="59"/>
      <c r="O30" s="25"/>
      <c r="P30" s="101"/>
      <c r="Q30" s="59"/>
      <c r="R30" s="25"/>
      <c r="S30" s="60"/>
      <c r="T30" s="59"/>
      <c r="U30" s="25"/>
      <c r="V30" s="60"/>
      <c r="X30" s="9"/>
      <c r="Y30" s="23"/>
    </row>
    <row r="31" spans="1:25" ht="18" customHeight="1" x14ac:dyDescent="0.35">
      <c r="A31" s="1"/>
      <c r="B31" s="9"/>
      <c r="C31" s="9"/>
      <c r="D31" s="9"/>
      <c r="F31" s="297"/>
      <c r="G31" s="298"/>
      <c r="H31" s="298"/>
      <c r="I31" s="298"/>
      <c r="K31" s="59"/>
      <c r="L31" s="25"/>
      <c r="M31" s="60"/>
      <c r="N31" s="59"/>
      <c r="O31" s="25"/>
      <c r="P31" s="101"/>
      <c r="Q31" s="59"/>
      <c r="R31" s="25"/>
      <c r="S31" s="60"/>
      <c r="T31" s="59"/>
      <c r="U31" s="25"/>
      <c r="V31" s="60"/>
      <c r="X31" s="9"/>
      <c r="Y31" s="23"/>
    </row>
    <row r="32" spans="1:25" ht="18" customHeight="1" x14ac:dyDescent="0.35">
      <c r="A32" s="1"/>
      <c r="B32" s="9"/>
      <c r="C32" s="9"/>
      <c r="D32" s="9"/>
      <c r="F32" s="297"/>
      <c r="G32" s="298"/>
      <c r="H32" s="298"/>
      <c r="I32" s="298"/>
      <c r="K32" s="59"/>
      <c r="L32" s="25"/>
      <c r="M32" s="60"/>
      <c r="N32" s="59"/>
      <c r="O32" s="25"/>
      <c r="P32" s="101"/>
      <c r="Q32" s="59"/>
      <c r="R32" s="25"/>
      <c r="S32" s="60"/>
      <c r="T32" s="59"/>
      <c r="U32" s="25"/>
      <c r="V32" s="60"/>
      <c r="X32" s="9"/>
      <c r="Y32" s="23"/>
    </row>
    <row r="33" spans="1:25" ht="18" customHeight="1" x14ac:dyDescent="0.35">
      <c r="A33" s="1"/>
      <c r="B33" s="9"/>
      <c r="C33" s="9"/>
      <c r="D33" s="9"/>
      <c r="F33" s="297"/>
      <c r="G33" s="298"/>
      <c r="H33" s="298"/>
      <c r="I33" s="298"/>
      <c r="K33" s="59"/>
      <c r="L33" s="25"/>
      <c r="M33" s="60"/>
      <c r="N33" s="59"/>
      <c r="O33" s="25"/>
      <c r="P33" s="101"/>
      <c r="Q33" s="59"/>
      <c r="R33" s="25"/>
      <c r="S33" s="60"/>
      <c r="T33" s="59"/>
      <c r="U33" s="25"/>
      <c r="V33" s="60"/>
      <c r="X33" s="9"/>
      <c r="Y33" s="23"/>
    </row>
    <row r="34" spans="1:25" ht="18" customHeight="1" x14ac:dyDescent="0.35">
      <c r="A34" s="1"/>
      <c r="B34" s="9"/>
      <c r="C34" s="9"/>
      <c r="D34" s="9"/>
      <c r="F34" s="297"/>
      <c r="G34" s="298"/>
      <c r="H34" s="298"/>
      <c r="I34" s="298"/>
      <c r="K34" s="59"/>
      <c r="L34" s="25"/>
      <c r="M34" s="60"/>
      <c r="N34" s="59"/>
      <c r="O34" s="25"/>
      <c r="P34" s="101"/>
      <c r="Q34" s="59"/>
      <c r="R34" s="25"/>
      <c r="S34" s="60"/>
      <c r="T34" s="59"/>
      <c r="U34" s="25"/>
      <c r="V34" s="60"/>
      <c r="X34" s="9"/>
      <c r="Y34" s="23"/>
    </row>
    <row r="35" spans="1:25" ht="18" customHeight="1" x14ac:dyDescent="0.35">
      <c r="A35" s="1"/>
      <c r="B35" s="9"/>
      <c r="C35" s="9"/>
      <c r="D35" s="9"/>
      <c r="F35" s="297"/>
      <c r="G35" s="298"/>
      <c r="H35" s="298"/>
      <c r="I35" s="298"/>
      <c r="K35" s="59"/>
      <c r="L35" s="25"/>
      <c r="M35" s="60"/>
      <c r="N35" s="59"/>
      <c r="O35" s="25"/>
      <c r="P35" s="101"/>
      <c r="Q35" s="59"/>
      <c r="R35" s="25"/>
      <c r="S35" s="60"/>
      <c r="T35" s="59"/>
      <c r="U35" s="25"/>
      <c r="V35" s="60"/>
      <c r="X35" s="9"/>
      <c r="Y35" s="23"/>
    </row>
    <row r="36" spans="1:25" ht="18" customHeight="1" x14ac:dyDescent="0.35">
      <c r="A36" s="1"/>
      <c r="B36" s="9"/>
      <c r="C36" s="9"/>
      <c r="D36" s="9"/>
      <c r="F36" s="297"/>
      <c r="G36" s="298"/>
      <c r="H36" s="298"/>
      <c r="I36" s="298"/>
      <c r="K36" s="59"/>
      <c r="L36" s="25"/>
      <c r="M36" s="60"/>
      <c r="N36" s="59"/>
      <c r="O36" s="25"/>
      <c r="P36" s="101"/>
      <c r="Q36" s="59"/>
      <c r="R36" s="25"/>
      <c r="S36" s="60"/>
      <c r="T36" s="59"/>
      <c r="U36" s="25"/>
      <c r="V36" s="60"/>
      <c r="X36" s="9"/>
      <c r="Y36" s="23"/>
    </row>
    <row r="37" spans="1:25" ht="18" customHeight="1" x14ac:dyDescent="0.35">
      <c r="A37" s="1"/>
      <c r="B37" s="9"/>
      <c r="C37" s="9"/>
      <c r="D37" s="9"/>
      <c r="F37" s="297"/>
      <c r="G37" s="298"/>
      <c r="H37" s="298"/>
      <c r="I37" s="298"/>
      <c r="K37" s="59"/>
      <c r="L37" s="25"/>
      <c r="M37" s="60"/>
      <c r="N37" s="59"/>
      <c r="O37" s="25"/>
      <c r="P37" s="101"/>
      <c r="Q37" s="59"/>
      <c r="R37" s="25"/>
      <c r="S37" s="60"/>
      <c r="T37" s="59"/>
      <c r="U37" s="25"/>
      <c r="V37" s="60"/>
      <c r="X37" s="9"/>
      <c r="Y37" s="23"/>
    </row>
    <row r="38" spans="1:25" ht="18" customHeight="1" x14ac:dyDescent="0.35">
      <c r="A38" s="1"/>
      <c r="B38" s="9"/>
      <c r="C38" s="9"/>
      <c r="D38" s="9"/>
      <c r="F38" s="297"/>
      <c r="G38" s="298"/>
      <c r="H38" s="298"/>
      <c r="I38" s="298"/>
      <c r="K38" s="59"/>
      <c r="L38" s="25"/>
      <c r="M38" s="60"/>
      <c r="N38" s="59"/>
      <c r="O38" s="25"/>
      <c r="P38" s="101"/>
      <c r="Q38" s="59"/>
      <c r="R38" s="25"/>
      <c r="S38" s="60"/>
      <c r="T38" s="59"/>
      <c r="U38" s="25"/>
      <c r="V38" s="60"/>
      <c r="X38" s="9"/>
      <c r="Y38" s="23"/>
    </row>
    <row r="39" spans="1:25" ht="18" customHeight="1" x14ac:dyDescent="0.35">
      <c r="A39" s="1"/>
      <c r="B39" s="9"/>
      <c r="C39" s="9"/>
      <c r="D39" s="9"/>
      <c r="F39" s="297"/>
      <c r="G39" s="298"/>
      <c r="H39" s="298"/>
      <c r="I39" s="298"/>
      <c r="K39" s="59"/>
      <c r="L39" s="25"/>
      <c r="M39" s="60"/>
      <c r="N39" s="59"/>
      <c r="O39" s="25"/>
      <c r="P39" s="101"/>
      <c r="Q39" s="59"/>
      <c r="R39" s="25"/>
      <c r="S39" s="60"/>
      <c r="T39" s="59"/>
      <c r="U39" s="25"/>
      <c r="V39" s="60"/>
      <c r="X39" s="9"/>
      <c r="Y39" s="23"/>
    </row>
    <row r="40" spans="1:25" ht="18" customHeight="1" x14ac:dyDescent="0.35">
      <c r="A40" s="1"/>
      <c r="B40" s="9"/>
      <c r="C40" s="9"/>
      <c r="D40" s="9"/>
      <c r="F40" s="297"/>
      <c r="G40" s="298"/>
      <c r="H40" s="298"/>
      <c r="I40" s="298"/>
      <c r="K40" s="59"/>
      <c r="L40" s="25"/>
      <c r="M40" s="60"/>
      <c r="N40" s="59"/>
      <c r="O40" s="25"/>
      <c r="P40" s="101"/>
      <c r="Q40" s="59"/>
      <c r="R40" s="25"/>
      <c r="S40" s="60"/>
      <c r="T40" s="59"/>
      <c r="U40" s="25"/>
      <c r="V40" s="60"/>
      <c r="X40" s="9"/>
      <c r="Y40" s="23"/>
    </row>
    <row r="41" spans="1:25" ht="18" customHeight="1" x14ac:dyDescent="0.35">
      <c r="A41" s="1"/>
      <c r="B41" s="9"/>
      <c r="C41" s="9"/>
      <c r="D41" s="9"/>
      <c r="F41" s="297"/>
      <c r="G41" s="298"/>
      <c r="H41" s="298"/>
      <c r="I41" s="298"/>
      <c r="K41" s="59"/>
      <c r="L41" s="25"/>
      <c r="M41" s="60"/>
      <c r="N41" s="59"/>
      <c r="O41" s="25"/>
      <c r="P41" s="101"/>
      <c r="Q41" s="59"/>
      <c r="R41" s="25"/>
      <c r="S41" s="60"/>
      <c r="T41" s="59"/>
      <c r="U41" s="25"/>
      <c r="V41" s="60"/>
      <c r="X41" s="9"/>
      <c r="Y41" s="23"/>
    </row>
    <row r="42" spans="1:25" ht="18" customHeight="1" x14ac:dyDescent="0.35">
      <c r="A42" s="1"/>
      <c r="B42" s="9"/>
      <c r="C42" s="9"/>
      <c r="D42" s="9"/>
      <c r="F42" s="297"/>
      <c r="G42" s="298"/>
      <c r="H42" s="298"/>
      <c r="I42" s="298"/>
      <c r="K42" s="59"/>
      <c r="L42" s="25"/>
      <c r="M42" s="60"/>
      <c r="N42" s="59"/>
      <c r="O42" s="25"/>
      <c r="P42" s="101"/>
      <c r="Q42" s="59"/>
      <c r="R42" s="25"/>
      <c r="S42" s="60"/>
      <c r="T42" s="59"/>
      <c r="U42" s="25"/>
      <c r="V42" s="60"/>
      <c r="X42" s="9"/>
      <c r="Y42" s="23"/>
    </row>
    <row r="43" spans="1:25" ht="18" customHeight="1" x14ac:dyDescent="0.35">
      <c r="A43" s="1"/>
      <c r="B43" s="9"/>
      <c r="C43" s="9"/>
      <c r="D43" s="9"/>
      <c r="F43" s="297"/>
      <c r="G43" s="298"/>
      <c r="H43" s="298"/>
      <c r="I43" s="298"/>
      <c r="K43" s="59"/>
      <c r="L43" s="25"/>
      <c r="M43" s="60"/>
      <c r="N43" s="59"/>
      <c r="O43" s="25"/>
      <c r="P43" s="101"/>
      <c r="Q43" s="59"/>
      <c r="R43" s="25"/>
      <c r="S43" s="60"/>
      <c r="T43" s="59"/>
      <c r="U43" s="25"/>
      <c r="V43" s="60"/>
      <c r="X43" s="9"/>
      <c r="Y43" s="23"/>
    </row>
    <row r="44" spans="1:25" ht="18" customHeight="1" x14ac:dyDescent="0.35">
      <c r="A44" s="1"/>
      <c r="B44" s="9"/>
      <c r="C44" s="9"/>
      <c r="D44" s="9"/>
      <c r="F44" s="297"/>
      <c r="G44" s="298"/>
      <c r="H44" s="298"/>
      <c r="I44" s="298"/>
      <c r="K44" s="59"/>
      <c r="L44" s="25"/>
      <c r="M44" s="60"/>
      <c r="N44" s="59"/>
      <c r="O44" s="25"/>
      <c r="P44" s="101"/>
      <c r="Q44" s="59"/>
      <c r="R44" s="25"/>
      <c r="S44" s="60"/>
      <c r="T44" s="59"/>
      <c r="U44" s="25"/>
      <c r="V44" s="60"/>
      <c r="X44" s="9"/>
      <c r="Y44" s="23"/>
    </row>
    <row r="45" spans="1:25" ht="18" customHeight="1" x14ac:dyDescent="0.35">
      <c r="A45" s="1"/>
      <c r="B45" s="9"/>
      <c r="C45" s="9"/>
      <c r="D45" s="9"/>
      <c r="F45" s="297"/>
      <c r="G45" s="298"/>
      <c r="H45" s="298"/>
      <c r="I45" s="298"/>
      <c r="K45" s="59"/>
      <c r="L45" s="25"/>
      <c r="M45" s="60"/>
      <c r="N45" s="59"/>
      <c r="O45" s="25"/>
      <c r="P45" s="101"/>
      <c r="Q45" s="59"/>
      <c r="R45" s="25"/>
      <c r="S45" s="60"/>
      <c r="T45" s="59"/>
      <c r="U45" s="25"/>
      <c r="V45" s="60"/>
      <c r="X45" s="9"/>
      <c r="Y45" s="23"/>
    </row>
    <row r="46" spans="1:25" ht="18" customHeight="1" x14ac:dyDescent="0.35">
      <c r="A46" s="1"/>
      <c r="B46" s="9"/>
      <c r="C46" s="9"/>
      <c r="D46" s="9"/>
      <c r="F46" s="297"/>
      <c r="G46" s="298"/>
      <c r="H46" s="298"/>
      <c r="I46" s="298"/>
      <c r="K46" s="59"/>
      <c r="L46" s="25"/>
      <c r="M46" s="60"/>
      <c r="N46" s="59"/>
      <c r="O46" s="25"/>
      <c r="P46" s="101"/>
      <c r="Q46" s="59"/>
      <c r="R46" s="25"/>
      <c r="S46" s="60"/>
      <c r="T46" s="59"/>
      <c r="U46" s="25"/>
      <c r="V46" s="60"/>
      <c r="X46" s="9"/>
      <c r="Y46" s="23"/>
    </row>
    <row r="47" spans="1:25" ht="18" customHeight="1" x14ac:dyDescent="0.35">
      <c r="A47" s="1"/>
      <c r="B47" s="9"/>
      <c r="C47" s="9"/>
      <c r="D47" s="9"/>
      <c r="F47" s="297"/>
      <c r="G47" s="298"/>
      <c r="H47" s="298"/>
      <c r="I47" s="298"/>
      <c r="K47" s="59"/>
      <c r="L47" s="25"/>
      <c r="M47" s="60"/>
      <c r="N47" s="59"/>
      <c r="O47" s="25"/>
      <c r="P47" s="101"/>
      <c r="Q47" s="59"/>
      <c r="R47" s="25"/>
      <c r="S47" s="60"/>
      <c r="T47" s="59"/>
      <c r="U47" s="25"/>
      <c r="V47" s="60"/>
      <c r="X47" s="9"/>
      <c r="Y47" s="23"/>
    </row>
    <row r="48" spans="1:25" ht="18" customHeight="1" x14ac:dyDescent="0.35">
      <c r="A48" s="1"/>
      <c r="B48" s="9"/>
      <c r="C48" s="9"/>
      <c r="D48" s="9"/>
      <c r="F48" s="297"/>
      <c r="G48" s="298"/>
      <c r="H48" s="298"/>
      <c r="I48" s="298"/>
      <c r="K48" s="59"/>
      <c r="L48" s="25"/>
      <c r="M48" s="60"/>
      <c r="N48" s="59"/>
      <c r="O48" s="25"/>
      <c r="P48" s="101"/>
      <c r="Q48" s="59"/>
      <c r="R48" s="25"/>
      <c r="S48" s="60"/>
      <c r="T48" s="59"/>
      <c r="U48" s="25"/>
      <c r="V48" s="60"/>
      <c r="X48" s="9"/>
      <c r="Y48" s="23"/>
    </row>
    <row r="49" spans="1:25" ht="18" customHeight="1" x14ac:dyDescent="0.35">
      <c r="A49" s="1"/>
      <c r="B49" s="9"/>
      <c r="C49" s="9"/>
      <c r="D49" s="9"/>
      <c r="F49" s="297"/>
      <c r="G49" s="298"/>
      <c r="H49" s="298"/>
      <c r="I49" s="298"/>
      <c r="K49" s="59"/>
      <c r="L49" s="25"/>
      <c r="M49" s="60"/>
      <c r="N49" s="59"/>
      <c r="O49" s="25"/>
      <c r="P49" s="60"/>
      <c r="Q49" s="59"/>
      <c r="R49" s="25"/>
      <c r="S49" s="60"/>
      <c r="T49" s="59"/>
      <c r="U49" s="25"/>
      <c r="V49" s="60"/>
      <c r="X49" s="9"/>
      <c r="Y49" s="23"/>
    </row>
    <row r="50" spans="1:25" ht="14.5" x14ac:dyDescent="0.35">
      <c r="S50" s="1"/>
      <c r="V50" s="1"/>
    </row>
    <row r="51" spans="1:25" ht="15" customHeight="1" x14ac:dyDescent="0.35"/>
  </sheetData>
  <mergeCells count="63">
    <mergeCell ref="F24:F49"/>
    <mergeCell ref="G24:I25"/>
    <mergeCell ref="M24:M26"/>
    <mergeCell ref="P24:P26"/>
    <mergeCell ref="S24:S26"/>
    <mergeCell ref="V24:V26"/>
    <mergeCell ref="G26:I26"/>
    <mergeCell ref="G27:I49"/>
    <mergeCell ref="Q20:S20"/>
    <mergeCell ref="T20:V20"/>
    <mergeCell ref="K21:M21"/>
    <mergeCell ref="N21:P21"/>
    <mergeCell ref="Q21:S21"/>
    <mergeCell ref="T21:V21"/>
    <mergeCell ref="T18:V19"/>
    <mergeCell ref="E19:I19"/>
    <mergeCell ref="D20:D21"/>
    <mergeCell ref="E20:I21"/>
    <mergeCell ref="K20:M20"/>
    <mergeCell ref="N20:P20"/>
    <mergeCell ref="D15:I15"/>
    <mergeCell ref="B18:C21"/>
    <mergeCell ref="K18:M19"/>
    <mergeCell ref="N18:P19"/>
    <mergeCell ref="Q18:S19"/>
    <mergeCell ref="Q17:S17"/>
    <mergeCell ref="T17:V17"/>
    <mergeCell ref="S12:T12"/>
    <mergeCell ref="U12:V12"/>
    <mergeCell ref="L13:M13"/>
    <mergeCell ref="P13:Q13"/>
    <mergeCell ref="T13:U13"/>
    <mergeCell ref="L14:M15"/>
    <mergeCell ref="N14:N15"/>
    <mergeCell ref="O14:O15"/>
    <mergeCell ref="P14:Q15"/>
    <mergeCell ref="Q12:R12"/>
    <mergeCell ref="R14:R15"/>
    <mergeCell ref="S14:S15"/>
    <mergeCell ref="T14:U15"/>
    <mergeCell ref="V14:V15"/>
    <mergeCell ref="K12:L12"/>
    <mergeCell ref="M12:N12"/>
    <mergeCell ref="O12:P12"/>
    <mergeCell ref="K17:M17"/>
    <mergeCell ref="N17:P17"/>
    <mergeCell ref="K14:K15"/>
    <mergeCell ref="B7:C7"/>
    <mergeCell ref="M7:O8"/>
    <mergeCell ref="Q7:S8"/>
    <mergeCell ref="G12:G13"/>
    <mergeCell ref="D2:I2"/>
    <mergeCell ref="D3:I4"/>
    <mergeCell ref="K3:S4"/>
    <mergeCell ref="D5:I5"/>
    <mergeCell ref="K5:R5"/>
    <mergeCell ref="B10:C10"/>
    <mergeCell ref="B12:C15"/>
    <mergeCell ref="D12:D14"/>
    <mergeCell ref="E12:E14"/>
    <mergeCell ref="F12:F13"/>
    <mergeCell ref="H12:H13"/>
    <mergeCell ref="I12:I13"/>
  </mergeCells>
  <conditionalFormatting sqref="D15:I15">
    <cfRule type="containsText" dxfId="815" priority="2" operator="containsText" text="Finalizado">
      <formula>NOT(ISERROR(SEARCH("Finalizado",D15)))</formula>
    </cfRule>
    <cfRule type="containsText" dxfId="814" priority="3" operator="containsText" text="Não Planificado">
      <formula>NOT(ISERROR(SEARCH("Não Planificado",D15)))</formula>
    </cfRule>
    <cfRule type="containsText" dxfId="813" priority="4" operator="containsText" text="No Prazo">
      <formula>NOT(ISERROR(SEARCH("No Prazo",D15)))</formula>
    </cfRule>
    <cfRule type="containsText" dxfId="812" priority="5" operator="containsText" text="Atrasado">
      <formula>NOT(ISERROR(SEARCH("Atrasado",D15)))</formula>
    </cfRule>
  </conditionalFormatting>
  <conditionalFormatting sqref="F7:F8">
    <cfRule type="iconSet" priority="9">
      <iconSet showValue="0">
        <cfvo type="percent" val="0"/>
        <cfvo type="num" val="2"/>
        <cfvo type="num" val="3"/>
      </iconSet>
    </cfRule>
  </conditionalFormatting>
  <conditionalFormatting sqref="F12 F14">
    <cfRule type="iconSet" priority="7">
      <iconSet showValue="0">
        <cfvo type="percent" val="0"/>
        <cfvo type="num" val="2"/>
        <cfvo type="num" val="3"/>
      </iconSet>
    </cfRule>
  </conditionalFormatting>
  <conditionalFormatting sqref="G7:I8">
    <cfRule type="iconSet" priority="8">
      <iconSet showValue="0">
        <cfvo type="percent" val="0"/>
        <cfvo type="num" val="2"/>
        <cfvo type="num" val="3"/>
      </iconSet>
    </cfRule>
  </conditionalFormatting>
  <conditionalFormatting sqref="G12:I12 G14:I14">
    <cfRule type="iconSet" priority="6">
      <iconSet showValue="0">
        <cfvo type="percent" val="0"/>
        <cfvo type="num" val="2"/>
        <cfvo type="num" val="3"/>
      </iconSet>
    </cfRule>
  </conditionalFormatting>
  <conditionalFormatting sqref="K24:L24 N24:O24 Q24:R24 T24:U24">
    <cfRule type="iconSet" priority="15">
      <iconSet showValue="0">
        <cfvo type="percent" val="0"/>
        <cfvo type="num" val="2"/>
        <cfvo type="num" val="3"/>
      </iconSet>
    </cfRule>
  </conditionalFormatting>
  <conditionalFormatting sqref="K25:L25">
    <cfRule type="containsText" dxfId="811" priority="29" operator="containsText" text="PENDIENTE">
      <formula>NOT(ISERROR(SEARCH("PENDIENTE",K25)))</formula>
    </cfRule>
    <cfRule type="containsText" dxfId="810" priority="30" operator="containsText" text="NO VALIDADO">
      <formula>NOT(ISERROR(SEARCH("NO VALIDADO",K25)))</formula>
    </cfRule>
    <cfRule type="containsText" dxfId="809" priority="31" operator="containsText" text="VALIDADO">
      <formula>NOT(ISERROR(SEARCH("VALIDADO",K25)))</formula>
    </cfRule>
  </conditionalFormatting>
  <conditionalFormatting sqref="N25:O25">
    <cfRule type="containsText" dxfId="808" priority="22" operator="containsText" text="PENDIENTE">
      <formula>NOT(ISERROR(SEARCH("PENDIENTE",N25)))</formula>
    </cfRule>
    <cfRule type="containsText" dxfId="807" priority="23" operator="containsText" text="NO VALIDADO">
      <formula>NOT(ISERROR(SEARCH("NO VALIDADO",N25)))</formula>
    </cfRule>
    <cfRule type="containsText" dxfId="806" priority="24" operator="containsText" text="VALIDADO">
      <formula>NOT(ISERROR(SEARCH("VALIDADO",N25)))</formula>
    </cfRule>
  </conditionalFormatting>
  <conditionalFormatting sqref="Q25:R25">
    <cfRule type="containsText" dxfId="805" priority="19" operator="containsText" text="PENDIENTE">
      <formula>NOT(ISERROR(SEARCH("PENDIENTE",Q25)))</formula>
    </cfRule>
    <cfRule type="containsText" dxfId="804" priority="20" operator="containsText" text="NO VALIDADO">
      <formula>NOT(ISERROR(SEARCH("NO VALIDADO",Q25)))</formula>
    </cfRule>
    <cfRule type="containsText" dxfId="803" priority="21" operator="containsText" text="VALIDADO">
      <formula>NOT(ISERROR(SEARCH("VALIDADO",Q25)))</formula>
    </cfRule>
  </conditionalFormatting>
  <conditionalFormatting sqref="T25:U25">
    <cfRule type="containsText" dxfId="802" priority="16" operator="containsText" text="PENDIENTE">
      <formula>NOT(ISERROR(SEARCH("PENDIENTE",T25)))</formula>
    </cfRule>
    <cfRule type="containsText" dxfId="801" priority="17" operator="containsText" text="NO VALIDADO">
      <formula>NOT(ISERROR(SEARCH("NO VALIDADO",T25)))</formula>
    </cfRule>
    <cfRule type="containsText" dxfId="800" priority="18" operator="containsText" text="VALIDADO">
      <formula>NOT(ISERROR(SEARCH("VALIDADO",T25)))</formula>
    </cfRule>
  </conditionalFormatting>
  <dataValidations disablePrompts="1" count="6">
    <dataValidation type="list" allowBlank="1" showInputMessage="1" showErrorMessage="1" sqref="S14:S15 O14:O15 K14:K15" xr:uid="{A3662EC6-DE83-47E0-A1C6-0D4AEE51D775}">
      <formula1>"No Iniciado, En Progreso,Finalizado"</formula1>
    </dataValidation>
    <dataValidation type="list" allowBlank="1" showInputMessage="1" showErrorMessage="1" sqref="AB14:AB15" xr:uid="{1D1B3687-BEBB-4AED-8188-55523DB2D94B}">
      <formula1>"No Cumple, Parcial, Cumple, Más que Cumple, Mejor Práctica"</formula1>
    </dataValidation>
    <dataValidation type="list" allowBlank="1" showInputMessage="1" showErrorMessage="1" sqref="D10 R14:R15 V14:V15 N14:N15" xr:uid="{7523A790-3D70-450C-887A-CE21DE833511}">
      <formula1>"Não Cumpre, Parcial, Cumpre, Mais que Cumpre, Melhor Prática"</formula1>
    </dataValidation>
    <dataValidation type="list" allowBlank="1" showInputMessage="1" showErrorMessage="1" sqref="O10" xr:uid="{9AC6D460-BACA-4E08-B882-AC0111261249}">
      <formula1>"Alta,Baixa,Não Planificado"</formula1>
    </dataValidation>
    <dataValidation type="list" allowBlank="1" showInputMessage="1" showErrorMessage="1" sqref="U12:V12 Q12:R12 M12:N12" xr:uid="{E7E47B1A-75B2-4A97-9AC7-831E03752425}">
      <formula1>"Maio,Junho,Julho,Agosto,Setembro,Outubro"</formula1>
    </dataValidation>
    <dataValidation type="list" allowBlank="1" showInputMessage="1" showErrorMessage="1" sqref="Q10 S10" xr:uid="{CD87D160-A49A-4925-9575-DC0736B27065}">
      <formula1>" Junho,Julho,Agosto,Setembro,Outubro"</formula1>
    </dataValidation>
  </dataValidations>
  <pageMargins left="0.511811024" right="0.511811024" top="0.78740157499999996" bottom="0.78740157499999996" header="0.31496062000000002" footer="0.31496062000000002"/>
  <pageSetup paperSize="9" orientation="portrait" r:id="rId1"/>
  <drawing r:id="rId2"/>
  <extLst>
    <ext xmlns:x14="http://schemas.microsoft.com/office/spreadsheetml/2009/9/main" uri="{78C0D931-6437-407d-A8EE-F0AAD7539E65}">
      <x14:conditionalFormattings>
        <x14:conditionalFormatting xmlns:xm="http://schemas.microsoft.com/office/excel/2006/main">
          <x14:cfRule type="iconSet" priority="1" id="{139C8A03-2A29-44D5-A40B-F1B6787078A6}">
            <x14:iconSet iconSet="3Stars" showValue="0">
              <x14:cfvo type="percent">
                <xm:f>0</xm:f>
              </x14:cfvo>
              <x14:cfvo type="num">
                <xm:f>2</xm:f>
              </x14:cfvo>
              <x14:cfvo type="num">
                <xm:f>3</xm:f>
              </x14:cfvo>
            </x14:iconSet>
          </x14:cfRule>
          <xm:sqref>M10</xm:sqref>
        </x14:conditionalFormatting>
      </x14:conditionalFormattings>
    </ext>
  </extLst>
</worksheet>
</file>

<file path=xl/worksheets/sheet2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0153D22-5919-45B6-BAE1-29B505578443}">
  <dimension ref="A1:AB51"/>
  <sheetViews>
    <sheetView showGridLines="0" zoomScale="40" zoomScaleNormal="40" workbookViewId="0">
      <pane xSplit="3" ySplit="4" topLeftCell="G14" activePane="bottomRight" state="frozen"/>
      <selection activeCell="O2" sqref="O2"/>
      <selection pane="topRight" activeCell="O2" sqref="O2"/>
      <selection pane="bottomLeft" activeCell="O2" sqref="O2"/>
      <selection pane="bottomRight"/>
    </sheetView>
  </sheetViews>
  <sheetFormatPr defaultColWidth="0" defaultRowHeight="15" customHeight="1" zeroHeight="1" outlineLevelRow="2" outlineLevelCol="1" x14ac:dyDescent="0.35"/>
  <cols>
    <col min="1" max="1" width="1.26953125" customWidth="1"/>
    <col min="2" max="2" width="4.7265625" customWidth="1"/>
    <col min="3" max="3" width="20.1796875" customWidth="1"/>
    <col min="4" max="4" width="17.453125" customWidth="1" outlineLevel="1"/>
    <col min="5" max="5" width="10" customWidth="1" outlineLevel="1"/>
    <col min="6" max="8" width="6.1796875" customWidth="1" outlineLevel="1"/>
    <col min="9" max="9" width="6.26953125" customWidth="1" outlineLevel="1"/>
    <col min="10" max="10" width="2.1796875" customWidth="1"/>
    <col min="11" max="23" width="23" customWidth="1"/>
    <col min="24" max="24" width="17" hidden="1" customWidth="1"/>
    <col min="25" max="25" width="16.453125" hidden="1" customWidth="1"/>
    <col min="26" max="26" width="10.54296875" hidden="1" customWidth="1"/>
    <col min="27" max="27" width="16.81640625" hidden="1" customWidth="1"/>
    <col min="28" max="28" width="14.54296875" hidden="1" customWidth="1"/>
  </cols>
  <sheetData>
    <row r="1" spans="1:28" ht="11.25" customHeight="1" x14ac:dyDescent="0.35">
      <c r="A1" s="13"/>
      <c r="B1" s="13"/>
      <c r="C1" s="13"/>
      <c r="D1" s="13"/>
      <c r="E1" s="13"/>
      <c r="F1" s="13"/>
      <c r="G1" s="13"/>
      <c r="H1" s="13"/>
      <c r="I1" s="13"/>
      <c r="J1" s="13"/>
      <c r="K1" s="13"/>
      <c r="L1" s="13"/>
      <c r="M1" s="13"/>
      <c r="N1" s="13"/>
      <c r="O1" s="13"/>
      <c r="P1" s="13"/>
      <c r="Q1" s="13"/>
      <c r="R1" s="13"/>
      <c r="S1" s="13"/>
      <c r="T1" s="13"/>
      <c r="U1" s="13"/>
      <c r="V1" s="13"/>
      <c r="W1" s="13"/>
      <c r="X1" s="13"/>
      <c r="Y1" s="19"/>
      <c r="Z1" s="19"/>
      <c r="AA1" s="19"/>
    </row>
    <row r="2" spans="1:28" ht="43.5" customHeight="1" x14ac:dyDescent="0.5">
      <c r="A2" s="1"/>
      <c r="C2" s="11"/>
      <c r="D2" s="279" t="s">
        <v>0</v>
      </c>
      <c r="E2" s="279"/>
      <c r="F2" s="279"/>
      <c r="G2" s="279"/>
      <c r="H2" s="279"/>
      <c r="I2" s="279"/>
      <c r="J2" s="62"/>
      <c r="K2" s="62"/>
      <c r="L2" s="62"/>
      <c r="M2" s="62"/>
      <c r="N2" s="62"/>
      <c r="O2" s="62"/>
      <c r="P2" s="62"/>
      <c r="Q2" s="62"/>
      <c r="R2" s="62"/>
      <c r="S2" s="62"/>
      <c r="T2" s="62"/>
      <c r="U2" s="62"/>
      <c r="V2" s="62"/>
      <c r="W2" s="11"/>
      <c r="X2" s="11"/>
      <c r="Y2" s="20"/>
      <c r="Z2" s="20"/>
      <c r="AA2" s="20"/>
    </row>
    <row r="3" spans="1:28" ht="19.5" customHeight="1" x14ac:dyDescent="0.35">
      <c r="A3" s="1"/>
      <c r="C3" s="10"/>
      <c r="D3" s="280" t="s">
        <v>1</v>
      </c>
      <c r="E3" s="280"/>
      <c r="F3" s="280"/>
      <c r="G3" s="280"/>
      <c r="H3" s="280"/>
      <c r="I3" s="280"/>
      <c r="J3" s="63"/>
      <c r="K3" s="303" t="s">
        <v>471</v>
      </c>
      <c r="L3" s="303"/>
      <c r="M3" s="303"/>
      <c r="N3" s="303"/>
      <c r="O3" s="303"/>
      <c r="P3" s="303"/>
      <c r="Q3" s="303"/>
      <c r="R3" s="303"/>
      <c r="S3" s="303"/>
      <c r="T3" s="63"/>
      <c r="U3" s="63"/>
      <c r="V3" s="63"/>
      <c r="W3" s="10"/>
      <c r="X3" s="10"/>
      <c r="Y3" s="12"/>
      <c r="Z3" s="12"/>
      <c r="AA3" s="12"/>
    </row>
    <row r="4" spans="1:28" ht="35.25" customHeight="1" x14ac:dyDescent="0.35">
      <c r="A4" s="1"/>
      <c r="B4" s="1"/>
      <c r="C4" s="10"/>
      <c r="D4" s="281"/>
      <c r="E4" s="281"/>
      <c r="F4" s="281"/>
      <c r="G4" s="281"/>
      <c r="H4" s="281"/>
      <c r="I4" s="281"/>
      <c r="J4" s="61"/>
      <c r="K4" s="304"/>
      <c r="L4" s="304"/>
      <c r="M4" s="304"/>
      <c r="N4" s="304"/>
      <c r="O4" s="304"/>
      <c r="P4" s="304"/>
      <c r="Q4" s="304"/>
      <c r="R4" s="304"/>
      <c r="S4" s="304"/>
      <c r="T4" s="61"/>
      <c r="U4" s="61"/>
      <c r="V4" s="61"/>
      <c r="W4" s="61"/>
      <c r="X4" s="14"/>
      <c r="Y4" s="21"/>
      <c r="Z4" s="22"/>
      <c r="AA4" s="22"/>
    </row>
    <row r="5" spans="1:28" ht="32.5" x14ac:dyDescent="0.6">
      <c r="A5" s="1"/>
      <c r="B5" s="15"/>
      <c r="C5" s="13"/>
      <c r="D5" s="284" t="s">
        <v>294</v>
      </c>
      <c r="E5" s="284"/>
      <c r="F5" s="284"/>
      <c r="G5" s="284"/>
      <c r="H5" s="284"/>
      <c r="I5" s="284"/>
      <c r="J5" s="26"/>
      <c r="K5" s="284" t="s">
        <v>295</v>
      </c>
      <c r="L5" s="284"/>
      <c r="M5" s="284"/>
      <c r="N5" s="284"/>
      <c r="O5" s="284"/>
      <c r="P5" s="284"/>
      <c r="Q5" s="284"/>
      <c r="R5" s="284"/>
      <c r="S5" s="27"/>
      <c r="T5" s="25"/>
      <c r="U5" s="25"/>
      <c r="V5" s="25"/>
      <c r="W5" s="9"/>
      <c r="X5" s="9"/>
      <c r="Y5" s="23"/>
    </row>
    <row r="6" spans="1:28" ht="33" customHeight="1" x14ac:dyDescent="0.8">
      <c r="A6" s="1"/>
      <c r="B6" s="15"/>
      <c r="C6" s="15"/>
      <c r="D6" s="28" t="s">
        <v>296</v>
      </c>
      <c r="E6" s="28" t="s">
        <v>16</v>
      </c>
      <c r="F6" s="28" t="s">
        <v>19</v>
      </c>
      <c r="G6" s="28" t="s">
        <v>20</v>
      </c>
      <c r="H6" s="28" t="s">
        <v>21</v>
      </c>
      <c r="I6" s="28" t="s">
        <v>22</v>
      </c>
      <c r="J6" s="29"/>
      <c r="K6" s="44" t="s">
        <v>221</v>
      </c>
      <c r="L6" s="66"/>
      <c r="M6" s="30"/>
      <c r="N6" s="30"/>
      <c r="O6" s="30"/>
      <c r="P6" s="30"/>
      <c r="Q6" s="30"/>
      <c r="R6" s="31"/>
      <c r="S6" s="31"/>
      <c r="T6" s="25"/>
      <c r="U6" s="25"/>
      <c r="V6" s="25"/>
      <c r="W6" s="9"/>
      <c r="X6" s="9"/>
      <c r="Y6" s="23"/>
    </row>
    <row r="7" spans="1:28" ht="78" customHeight="1" outlineLevel="1" x14ac:dyDescent="0.35">
      <c r="A7" s="1"/>
      <c r="B7" s="267" t="s">
        <v>222</v>
      </c>
      <c r="C7" s="267"/>
      <c r="D7" s="67" t="str">
        <f>IF(F7="","",IF(AND(I7=3,H7=3,G7=3,F7=3),"Melhor Prática",
IF(AND(H7=3,G7=3,F7=3),"Mais que Cumpre",
IF(AND(G7=3,F7=3),"Cumpre",
IF(F7=3,"Parcial","Não cumpre")))))</f>
        <v/>
      </c>
      <c r="E7" s="47">
        <f>IF($D7="Não cumpre",0,IF($D7="Parcial",$E$18*0.4,IF($D7="Cumpre",$E$18*0.7,IF($D7="Mais que Cumpre",$E$18*0.85,IF($D7="Melhor Prática",$E$18,0)))))</f>
        <v>0</v>
      </c>
      <c r="F7" s="48" t="str">
        <f>IF($K$24&lt;&gt;"",IF($K$24=3,3,IF($K$24=2,2,1)),"")</f>
        <v/>
      </c>
      <c r="G7" s="48" t="str">
        <f>IF($N$24&lt;&gt;"",IF($N$24=3,3,IF($N$24=2,2,1)),"")</f>
        <v/>
      </c>
      <c r="H7" s="48" t="str">
        <f>IF($Q$24&lt;&gt;"",IF($Q$24=3,3,IF($Q$24=2,2,1)),"")</f>
        <v/>
      </c>
      <c r="I7" s="48" t="str">
        <f>IF($T$24&lt;&gt;"",IF($T$24=3,3,IF($T$24=2,2,1)),"")</f>
        <v/>
      </c>
      <c r="J7" s="32"/>
      <c r="K7" s="49" t="s">
        <v>298</v>
      </c>
      <c r="L7" s="46" t="s">
        <v>224</v>
      </c>
      <c r="M7" s="271"/>
      <c r="N7" s="271"/>
      <c r="O7" s="271"/>
      <c r="P7" s="46" t="s">
        <v>226</v>
      </c>
      <c r="Q7" s="271"/>
      <c r="R7" s="271"/>
      <c r="S7" s="271"/>
      <c r="U7" s="25"/>
      <c r="V7" s="25"/>
      <c r="W7" s="9"/>
      <c r="X7" s="9"/>
      <c r="Y7" s="23"/>
    </row>
    <row r="8" spans="1:28" ht="14.25" customHeight="1" outlineLevel="1" x14ac:dyDescent="0.35">
      <c r="A8" s="1"/>
      <c r="B8" s="64"/>
      <c r="C8" s="64"/>
      <c r="D8" s="67"/>
      <c r="E8" s="47"/>
      <c r="F8" s="48"/>
      <c r="G8" s="48"/>
      <c r="H8" s="48"/>
      <c r="I8" s="48"/>
      <c r="J8" s="32"/>
      <c r="K8" s="49"/>
      <c r="L8" s="46"/>
      <c r="M8" s="271"/>
      <c r="N8" s="271"/>
      <c r="O8" s="271"/>
      <c r="P8" s="46"/>
      <c r="Q8" s="271"/>
      <c r="R8" s="271"/>
      <c r="S8" s="271"/>
      <c r="U8" s="25"/>
      <c r="V8" s="25"/>
      <c r="W8" s="9"/>
      <c r="X8" s="9"/>
      <c r="Y8" s="23"/>
    </row>
    <row r="9" spans="1:28" ht="9.75" customHeight="1" x14ac:dyDescent="0.45">
      <c r="A9" s="1"/>
      <c r="B9" s="1"/>
      <c r="C9" s="1"/>
      <c r="D9" s="34"/>
      <c r="E9" s="35"/>
      <c r="F9" s="35"/>
      <c r="G9" s="35"/>
      <c r="H9" s="35"/>
      <c r="I9" s="35"/>
      <c r="J9" s="35"/>
      <c r="K9" s="35"/>
      <c r="L9" s="35"/>
      <c r="M9" s="35"/>
      <c r="N9" s="35"/>
      <c r="O9" s="35"/>
      <c r="P9" s="35"/>
      <c r="Q9" s="92">
        <f>IF(Q10="Junio",6,IF(Q10="Julio",7,IF(Q10="Agosto",8,IF(Q10="Septiembre",9,IF(Q10="Octubre",10,"")))))</f>
        <v>8</v>
      </c>
      <c r="R9" s="35"/>
      <c r="S9" s="92" t="str">
        <f>IF(S10="Junio",6,IF(S10="Julio",7,IF(S10="Agosto",8,IF(S10="Septiembre",9,IF(S10="Octubre",10,"")))))</f>
        <v/>
      </c>
      <c r="T9" s="33"/>
      <c r="U9" s="33"/>
      <c r="V9" s="33"/>
      <c r="W9" s="1"/>
      <c r="X9" s="1"/>
    </row>
    <row r="10" spans="1:28" ht="59.25" customHeight="1" outlineLevel="1" x14ac:dyDescent="0.35">
      <c r="A10" s="1"/>
      <c r="B10" s="273" t="s">
        <v>299</v>
      </c>
      <c r="C10" s="273"/>
      <c r="D10" s="110" t="s">
        <v>247</v>
      </c>
      <c r="E10" s="51">
        <f>IF($D10="Não cumpre",0,IF($D10="Parcial",$E$18*0.4,IF($D10="Cumpre",$E$18*0.7,IF($D10="Mais que Cumpre",$E$18*0.85,IF($D10="Melhor Prática",$E$18,0)))))</f>
        <v>1.0499999999999999E-2</v>
      </c>
      <c r="F10" s="52" t="str">
        <f>IF(K20="D","D","-")</f>
        <v>D</v>
      </c>
      <c r="G10" s="52" t="str">
        <f>IF(N20="D","D","-")</f>
        <v>D</v>
      </c>
      <c r="H10" s="52" t="str">
        <f>IF(Q20="D","D","-")</f>
        <v>D</v>
      </c>
      <c r="I10" s="52" t="str">
        <f>IF(T20="D","D","-")</f>
        <v>-</v>
      </c>
      <c r="J10" s="32"/>
      <c r="K10" s="65" t="s">
        <v>300</v>
      </c>
      <c r="L10" s="50" t="s">
        <v>230</v>
      </c>
      <c r="M10" s="74">
        <v>3</v>
      </c>
      <c r="N10" s="50" t="s">
        <v>231</v>
      </c>
      <c r="O10" s="53" t="s">
        <v>343</v>
      </c>
      <c r="P10" s="50" t="s">
        <v>233</v>
      </c>
      <c r="Q10" s="91" t="s">
        <v>303</v>
      </c>
      <c r="R10" s="50" t="s">
        <v>235</v>
      </c>
      <c r="S10" s="91" t="s">
        <v>331</v>
      </c>
      <c r="T10" s="50" t="s">
        <v>237</v>
      </c>
      <c r="U10" s="53" t="s">
        <v>302</v>
      </c>
      <c r="V10" s="25"/>
      <c r="W10" s="9"/>
      <c r="X10" s="9"/>
      <c r="Y10" s="23"/>
    </row>
    <row r="11" spans="1:28" ht="20.5" x14ac:dyDescent="0.4">
      <c r="A11" s="1"/>
      <c r="B11" s="17"/>
      <c r="C11" s="17"/>
      <c r="D11" s="36"/>
      <c r="E11" s="31"/>
      <c r="F11" s="37"/>
      <c r="G11" s="37"/>
      <c r="H11" s="37"/>
      <c r="I11" s="37"/>
      <c r="J11" s="31"/>
      <c r="K11" s="25"/>
      <c r="L11" s="25"/>
      <c r="M11" s="25"/>
      <c r="N11" s="25"/>
      <c r="O11" s="25"/>
      <c r="P11" s="25"/>
      <c r="Q11" s="25"/>
      <c r="R11" s="25"/>
      <c r="S11" s="25"/>
      <c r="T11" s="25"/>
      <c r="U11" s="25"/>
      <c r="V11" s="25"/>
      <c r="W11" s="9"/>
      <c r="X11" s="9"/>
      <c r="Y11" s="23"/>
    </row>
    <row r="12" spans="1:28" ht="18" customHeight="1" outlineLevel="1" x14ac:dyDescent="0.35">
      <c r="A12" s="1"/>
      <c r="B12" s="274" t="s">
        <v>239</v>
      </c>
      <c r="C12" s="274"/>
      <c r="D12" s="276" t="str">
        <f>IF(F12="","",IF(AND(I12=3,H12=3,G12=3,F12=3),"Melhor Prática",
IF(AND(H12=3,G12=3,F12=3),"Mais que Cumpre",
IF(AND(G12=3,F12=3),"Cumpre",
IF(F12=3,"Parcial","Não cumpre")))))</f>
        <v>Cumpre</v>
      </c>
      <c r="E12" s="277">
        <f>IF($D12="Não cumpre",0,IF($D12="Parcial",$E$18*0.4,IF($D12="Cumpre",$E$18*0.7,IF($D12="Mais que Cumpre",$E$18*0.85,IF($D12="Melhor Prática",$E$18,0)))))</f>
        <v>1.0499999999999999E-2</v>
      </c>
      <c r="F12" s="272">
        <f>IF($L$24&lt;&gt;"",IF($L$24=3,3,IF($L$24=2,2,1)),"")</f>
        <v>3</v>
      </c>
      <c r="G12" s="272">
        <f>IF($O$24&lt;&gt;"",IF($O$24=3,3,IF($O$24=2,2,1)),"")</f>
        <v>3</v>
      </c>
      <c r="H12" s="272" t="str">
        <f>IF($R$24&lt;&gt;"",IF($R$24=3,3,IF($R$24=2,2,1)),"")</f>
        <v/>
      </c>
      <c r="I12" s="272" t="str">
        <f>IF($U$24&lt;&gt;"",IF($U$24=3,3,IF($U$24=2,2,1)),"")</f>
        <v/>
      </c>
      <c r="J12" s="32"/>
      <c r="K12" s="305" t="s">
        <v>240</v>
      </c>
      <c r="L12" s="278"/>
      <c r="M12" s="285"/>
      <c r="N12" s="286"/>
      <c r="O12" s="305" t="s">
        <v>240</v>
      </c>
      <c r="P12" s="278"/>
      <c r="Q12" s="285"/>
      <c r="R12" s="286"/>
      <c r="S12" s="278" t="s">
        <v>240</v>
      </c>
      <c r="T12" s="278"/>
      <c r="U12" s="285" t="s">
        <v>303</v>
      </c>
      <c r="V12" s="286"/>
      <c r="W12" s="9"/>
      <c r="X12" s="9"/>
      <c r="Y12" s="23"/>
      <c r="Z12" s="2"/>
      <c r="AA12" s="2"/>
      <c r="AB12" s="2"/>
    </row>
    <row r="13" spans="1:28" ht="35.25" customHeight="1" outlineLevel="1" x14ac:dyDescent="0.35">
      <c r="A13" s="1"/>
      <c r="B13" s="275"/>
      <c r="C13" s="275"/>
      <c r="D13" s="276" t="str">
        <f t="shared" ref="D13:D14" si="0">IF(F13="","",IF(AND(I13=3,H13=3,G13=3,F13=3),"MEJOR PRÁCTICA",
IF(AND(H13=3,G13=3,F13=3),"MÁS QUE CUMPLE",
IF(AND(G13=3,F13=3),"CUMPLE",
IF(F13=3,"PARCIAL","NO CUMPLE")))))</f>
        <v/>
      </c>
      <c r="E13" s="277">
        <f>IF($D13="No Cumple",0,IF($D13="Parcial",$E$18*0.4,IF($D13="Cumple",$E$18*0.7,IF($D13="Más que Cumple",$E$18*0.85,IF($D13="Mejor Práctica",$E$18,0)))))</f>
        <v>0</v>
      </c>
      <c r="F13" s="272"/>
      <c r="G13" s="272"/>
      <c r="H13" s="272"/>
      <c r="I13" s="272"/>
      <c r="J13" s="32"/>
      <c r="K13" s="168" t="s">
        <v>33</v>
      </c>
      <c r="L13" s="287" t="s">
        <v>242</v>
      </c>
      <c r="M13" s="287"/>
      <c r="N13" s="169" t="s">
        <v>243</v>
      </c>
      <c r="O13" s="168" t="s">
        <v>33</v>
      </c>
      <c r="P13" s="287" t="s">
        <v>242</v>
      </c>
      <c r="Q13" s="287"/>
      <c r="R13" s="169" t="s">
        <v>243</v>
      </c>
      <c r="S13" s="100" t="s">
        <v>33</v>
      </c>
      <c r="T13" s="287" t="s">
        <v>242</v>
      </c>
      <c r="U13" s="287"/>
      <c r="V13" s="100" t="s">
        <v>304</v>
      </c>
      <c r="W13" s="1"/>
      <c r="X13" s="1"/>
      <c r="Z13" s="3"/>
      <c r="AA13" s="4"/>
      <c r="AB13" s="5"/>
    </row>
    <row r="14" spans="1:28" ht="18.75" customHeight="1" outlineLevel="1" x14ac:dyDescent="0.35">
      <c r="A14" s="1"/>
      <c r="B14" s="275"/>
      <c r="C14" s="275"/>
      <c r="D14" s="276" t="str">
        <f t="shared" si="0"/>
        <v/>
      </c>
      <c r="E14" s="277">
        <f>IF($D14="No Cumple",0,IF($D14="Parcial",$E$18*0.4,IF($D14="Cumple",$E$18*0.7,IF($D14="Más que Cumple",$E$18*0.85,IF($D14="Mejor Práctica",$E$18,0)))))</f>
        <v>0</v>
      </c>
      <c r="F14" s="38"/>
      <c r="G14" s="38"/>
      <c r="H14" s="38"/>
      <c r="I14" s="38"/>
      <c r="J14" s="32"/>
      <c r="K14" s="270"/>
      <c r="L14" s="292"/>
      <c r="M14" s="292"/>
      <c r="N14" s="269"/>
      <c r="O14" s="270"/>
      <c r="P14" s="292"/>
      <c r="Q14" s="292"/>
      <c r="R14" s="269"/>
      <c r="S14" s="268"/>
      <c r="T14" s="292"/>
      <c r="U14" s="292"/>
      <c r="V14" s="269"/>
      <c r="W14" s="1"/>
      <c r="X14" s="1"/>
      <c r="Z14" s="6"/>
      <c r="AA14" s="7"/>
      <c r="AB14" s="8"/>
    </row>
    <row r="15" spans="1:28" ht="21" customHeight="1" outlineLevel="1" x14ac:dyDescent="0.35">
      <c r="A15" s="1"/>
      <c r="B15" s="275"/>
      <c r="C15" s="275"/>
      <c r="D15" s="288" t="str">
        <f>IF(S10&lt;&gt;"",IF(OR(S14="finalizado",O14="finalizado",K14="finalizado"),"Finalizado",
IF(OR(AND(S10=U12,S14&lt;&gt;"finalizado"),AND(S10=Q12,O14&lt;&gt;"finalizado"),AND(S10=M12,K14&lt;&gt;"finalizado")),"Atrasado","No Prazo")),"Não Planificado")</f>
        <v>No Prazo</v>
      </c>
      <c r="E15" s="288"/>
      <c r="F15" s="288"/>
      <c r="G15" s="288"/>
      <c r="H15" s="288"/>
      <c r="I15" s="288"/>
      <c r="J15" s="26"/>
      <c r="K15" s="270"/>
      <c r="L15" s="292"/>
      <c r="M15" s="292"/>
      <c r="N15" s="269"/>
      <c r="O15" s="270"/>
      <c r="P15" s="292"/>
      <c r="Q15" s="292"/>
      <c r="R15" s="269"/>
      <c r="S15" s="268"/>
      <c r="T15" s="292"/>
      <c r="U15" s="292"/>
      <c r="V15" s="269"/>
      <c r="W15" s="1"/>
      <c r="X15" s="1"/>
      <c r="Z15" s="6"/>
      <c r="AA15" s="7"/>
      <c r="AB15" s="7"/>
    </row>
    <row r="16" spans="1:28" ht="21" customHeight="1" x14ac:dyDescent="0.4">
      <c r="A16" s="1"/>
      <c r="B16" s="17"/>
      <c r="C16" s="17"/>
      <c r="D16" s="9"/>
      <c r="E16" s="86" t="str">
        <f>IF(COUNTA(F16:I16)=0,"NBC","BC")</f>
        <v>NBC</v>
      </c>
      <c r="F16" s="86"/>
      <c r="G16" s="86"/>
      <c r="H16" s="86"/>
      <c r="I16" s="9"/>
      <c r="J16" s="16"/>
      <c r="K16" s="9"/>
      <c r="L16" s="9"/>
      <c r="M16" s="9"/>
      <c r="N16" s="9"/>
      <c r="O16" s="9"/>
      <c r="P16" s="9"/>
      <c r="Q16" s="9"/>
      <c r="R16" s="9"/>
      <c r="S16" s="9"/>
      <c r="T16" s="9"/>
      <c r="U16" s="9"/>
      <c r="V16" s="9"/>
      <c r="W16" s="9"/>
      <c r="X16" s="9"/>
      <c r="Y16" s="23"/>
    </row>
    <row r="17" spans="1:25" ht="21" customHeight="1" x14ac:dyDescent="0.4">
      <c r="A17" s="1"/>
      <c r="B17" s="17"/>
      <c r="C17" s="17"/>
      <c r="D17" s="9"/>
      <c r="E17" s="9"/>
      <c r="F17" s="9"/>
      <c r="G17" s="9"/>
      <c r="H17" s="9"/>
      <c r="I17" s="9"/>
      <c r="J17" s="16"/>
      <c r="K17" s="290" t="s">
        <v>246</v>
      </c>
      <c r="L17" s="291"/>
      <c r="M17" s="296"/>
      <c r="N17" s="290" t="s">
        <v>247</v>
      </c>
      <c r="O17" s="291"/>
      <c r="P17" s="296"/>
      <c r="Q17" s="290" t="s">
        <v>228</v>
      </c>
      <c r="R17" s="291"/>
      <c r="S17" s="296"/>
      <c r="T17" s="291" t="s">
        <v>249</v>
      </c>
      <c r="U17" s="291"/>
      <c r="V17" s="296"/>
      <c r="W17" s="9"/>
      <c r="X17" s="9"/>
      <c r="Y17" s="23"/>
    </row>
    <row r="18" spans="1:25" ht="20.25" customHeight="1" outlineLevel="2" x14ac:dyDescent="0.35">
      <c r="A18" s="1"/>
      <c r="B18" s="289" t="s">
        <v>316</v>
      </c>
      <c r="C18" s="289"/>
      <c r="D18" s="42" t="s">
        <v>16</v>
      </c>
      <c r="E18" s="39">
        <v>1.4999999999999999E-2</v>
      </c>
      <c r="F18" s="127"/>
      <c r="G18" s="127"/>
      <c r="H18" s="127"/>
      <c r="I18" s="127"/>
      <c r="J18" s="9"/>
      <c r="K18" s="270" t="s">
        <v>472</v>
      </c>
      <c r="L18" s="268"/>
      <c r="M18" s="269"/>
      <c r="N18" s="270" t="s">
        <v>473</v>
      </c>
      <c r="O18" s="268"/>
      <c r="P18" s="269"/>
      <c r="Q18" s="270" t="s">
        <v>474</v>
      </c>
      <c r="R18" s="268"/>
      <c r="S18" s="269"/>
      <c r="T18" s="268" t="s">
        <v>475</v>
      </c>
      <c r="U18" s="268"/>
      <c r="V18" s="269"/>
      <c r="W18" s="9"/>
      <c r="X18" s="9"/>
      <c r="Y18" s="23"/>
    </row>
    <row r="19" spans="1:25" ht="124.5" customHeight="1" outlineLevel="2" x14ac:dyDescent="0.35">
      <c r="A19" s="1"/>
      <c r="B19" s="289"/>
      <c r="C19" s="289"/>
      <c r="D19" s="42" t="s">
        <v>255</v>
      </c>
      <c r="E19" s="311" t="s">
        <v>476</v>
      </c>
      <c r="F19" s="311"/>
      <c r="G19" s="311"/>
      <c r="H19" s="311"/>
      <c r="I19" s="311"/>
      <c r="J19" s="25"/>
      <c r="K19" s="270"/>
      <c r="L19" s="268"/>
      <c r="M19" s="269"/>
      <c r="N19" s="270"/>
      <c r="O19" s="268"/>
      <c r="P19" s="269"/>
      <c r="Q19" s="270"/>
      <c r="R19" s="268"/>
      <c r="S19" s="269"/>
      <c r="T19" s="268"/>
      <c r="U19" s="268"/>
      <c r="V19" s="269"/>
      <c r="W19" s="9"/>
      <c r="X19" s="9"/>
      <c r="Y19" s="23"/>
    </row>
    <row r="20" spans="1:25" ht="18.75" customHeight="1" outlineLevel="2" x14ac:dyDescent="0.35">
      <c r="A20" s="1"/>
      <c r="B20" s="289"/>
      <c r="C20" s="289"/>
      <c r="D20" s="293" t="s">
        <v>37</v>
      </c>
      <c r="E20" s="294" t="s">
        <v>72</v>
      </c>
      <c r="F20" s="294"/>
      <c r="G20" s="294"/>
      <c r="H20" s="294"/>
      <c r="I20" s="294"/>
      <c r="J20" s="25"/>
      <c r="K20" s="270" t="s">
        <v>307</v>
      </c>
      <c r="L20" s="268"/>
      <c r="M20" s="269"/>
      <c r="N20" s="270" t="s">
        <v>307</v>
      </c>
      <c r="O20" s="268"/>
      <c r="P20" s="269"/>
      <c r="Q20" s="270" t="s">
        <v>307</v>
      </c>
      <c r="R20" s="268"/>
      <c r="S20" s="269"/>
      <c r="T20" s="268"/>
      <c r="U20" s="268"/>
      <c r="V20" s="269"/>
      <c r="W20" s="9"/>
      <c r="X20" s="9"/>
      <c r="Y20" s="23"/>
    </row>
    <row r="21" spans="1:25" ht="40.5" customHeight="1" outlineLevel="2" x14ac:dyDescent="0.35">
      <c r="A21" s="18">
        <v>5.0000000000000001E-3</v>
      </c>
      <c r="B21" s="289"/>
      <c r="C21" s="289"/>
      <c r="D21" s="293"/>
      <c r="E21" s="294"/>
      <c r="F21" s="294"/>
      <c r="G21" s="294"/>
      <c r="H21" s="294"/>
      <c r="I21" s="294"/>
      <c r="J21" s="25"/>
      <c r="K21" s="270" t="s">
        <v>338</v>
      </c>
      <c r="L21" s="268"/>
      <c r="M21" s="269"/>
      <c r="N21" s="270" t="s">
        <v>338</v>
      </c>
      <c r="O21" s="268"/>
      <c r="P21" s="269"/>
      <c r="Q21" s="270" t="s">
        <v>477</v>
      </c>
      <c r="R21" s="268"/>
      <c r="S21" s="269"/>
      <c r="T21" s="268" t="s">
        <v>390</v>
      </c>
      <c r="U21" s="268"/>
      <c r="V21" s="268"/>
      <c r="W21" s="9"/>
      <c r="X21" s="9"/>
      <c r="Y21" s="23"/>
    </row>
    <row r="22" spans="1:25" ht="14.5" x14ac:dyDescent="0.35">
      <c r="A22" s="1"/>
      <c r="B22" s="9"/>
      <c r="C22" s="9"/>
      <c r="D22" s="9"/>
      <c r="E22" s="9"/>
      <c r="F22" s="9"/>
      <c r="G22" s="9"/>
      <c r="H22" s="9"/>
      <c r="I22" s="9"/>
      <c r="J22" s="9"/>
      <c r="K22" s="68"/>
      <c r="L22" s="9"/>
      <c r="M22" s="69"/>
      <c r="N22" s="68"/>
      <c r="O22" s="9"/>
      <c r="P22" s="69"/>
      <c r="Q22" s="68"/>
      <c r="R22" s="9"/>
      <c r="S22" s="69"/>
      <c r="T22" s="9"/>
      <c r="U22" s="9"/>
      <c r="V22" s="69"/>
      <c r="W22" s="9"/>
      <c r="X22" s="9"/>
      <c r="Y22" s="23"/>
    </row>
    <row r="23" spans="1:25" ht="41" x14ac:dyDescent="0.35">
      <c r="A23" s="1"/>
      <c r="B23" s="9"/>
      <c r="C23" s="9"/>
      <c r="D23" s="9"/>
      <c r="G23" s="9"/>
      <c r="H23" s="9"/>
      <c r="K23" s="54" t="s">
        <v>9</v>
      </c>
      <c r="L23" s="24" t="s">
        <v>261</v>
      </c>
      <c r="M23" s="55" t="s">
        <v>262</v>
      </c>
      <c r="N23" s="54" t="s">
        <v>9</v>
      </c>
      <c r="O23" s="24" t="s">
        <v>261</v>
      </c>
      <c r="P23" s="55" t="s">
        <v>262</v>
      </c>
      <c r="Q23" s="54" t="s">
        <v>9</v>
      </c>
      <c r="R23" s="24" t="s">
        <v>261</v>
      </c>
      <c r="S23" s="55" t="s">
        <v>262</v>
      </c>
      <c r="T23" s="64" t="s">
        <v>9</v>
      </c>
      <c r="U23" s="24" t="s">
        <v>261</v>
      </c>
      <c r="V23" s="55" t="s">
        <v>262</v>
      </c>
      <c r="X23" s="9"/>
      <c r="Y23" s="23"/>
    </row>
    <row r="24" spans="1:25" ht="36.75" customHeight="1" x14ac:dyDescent="0.35">
      <c r="A24" s="1"/>
      <c r="B24" s="9"/>
      <c r="C24" s="9"/>
      <c r="D24" s="9"/>
      <c r="F24" s="297" t="s">
        <v>308</v>
      </c>
      <c r="G24" s="298" t="s">
        <v>33</v>
      </c>
      <c r="H24" s="298"/>
      <c r="I24" s="298"/>
      <c r="K24" s="56"/>
      <c r="L24" s="40">
        <v>3</v>
      </c>
      <c r="M24" s="295"/>
      <c r="N24" s="56"/>
      <c r="O24" s="40">
        <v>3</v>
      </c>
      <c r="P24" s="295"/>
      <c r="Q24" s="56"/>
      <c r="R24" s="40"/>
      <c r="S24" s="295"/>
      <c r="T24" s="40"/>
      <c r="U24" s="40"/>
      <c r="V24" s="295"/>
      <c r="X24" s="9"/>
      <c r="Y24" s="23"/>
    </row>
    <row r="25" spans="1:25" ht="19.5" customHeight="1" x14ac:dyDescent="0.35">
      <c r="A25" s="1"/>
      <c r="B25" s="9"/>
      <c r="C25" s="9"/>
      <c r="D25" s="9"/>
      <c r="F25" s="297"/>
      <c r="G25" s="298"/>
      <c r="H25" s="298"/>
      <c r="I25" s="298"/>
      <c r="K25" s="57"/>
      <c r="L25" s="43"/>
      <c r="M25" s="295"/>
      <c r="N25" s="57"/>
      <c r="O25" s="43"/>
      <c r="P25" s="295"/>
      <c r="Q25" s="57"/>
      <c r="R25" s="43"/>
      <c r="S25" s="295"/>
      <c r="T25" s="43"/>
      <c r="U25" s="43"/>
      <c r="V25" s="295"/>
      <c r="X25" s="9"/>
      <c r="Y25" s="23"/>
    </row>
    <row r="26" spans="1:25" ht="208.5" customHeight="1" x14ac:dyDescent="0.35">
      <c r="A26" s="1"/>
      <c r="B26" s="9"/>
      <c r="C26" s="9"/>
      <c r="D26" s="9"/>
      <c r="F26" s="297"/>
      <c r="G26" s="298" t="s">
        <v>309</v>
      </c>
      <c r="H26" s="298"/>
      <c r="I26" s="298"/>
      <c r="K26" s="58"/>
      <c r="L26" s="45" t="s">
        <v>1074</v>
      </c>
      <c r="M26" s="295"/>
      <c r="N26" s="58"/>
      <c r="O26" s="45" t="s">
        <v>1105</v>
      </c>
      <c r="P26" s="295"/>
      <c r="Q26" s="58"/>
      <c r="R26" s="45"/>
      <c r="S26" s="295"/>
      <c r="T26" s="45"/>
      <c r="U26" s="45"/>
      <c r="V26" s="295"/>
      <c r="X26" s="9"/>
      <c r="Y26" s="23"/>
    </row>
    <row r="27" spans="1:25" ht="18" customHeight="1" x14ac:dyDescent="0.35">
      <c r="A27" s="1"/>
      <c r="B27" s="9"/>
      <c r="C27" s="9"/>
      <c r="D27" s="9"/>
      <c r="F27" s="297"/>
      <c r="G27" s="298" t="s">
        <v>313</v>
      </c>
      <c r="H27" s="298"/>
      <c r="I27" s="298"/>
      <c r="K27" s="59"/>
      <c r="L27" s="25"/>
      <c r="M27" s="60"/>
      <c r="N27" s="59"/>
      <c r="O27" s="25"/>
      <c r="P27" s="101"/>
      <c r="Q27" s="59"/>
      <c r="R27" s="25"/>
      <c r="S27" s="60"/>
      <c r="T27" s="59"/>
      <c r="U27" s="25"/>
      <c r="V27" s="60"/>
      <c r="X27" s="9"/>
      <c r="Y27" s="23"/>
    </row>
    <row r="28" spans="1:25" ht="18" customHeight="1" x14ac:dyDescent="0.35">
      <c r="A28" s="1"/>
      <c r="B28" s="9"/>
      <c r="C28" s="9"/>
      <c r="D28" s="9"/>
      <c r="F28" s="297"/>
      <c r="G28" s="298"/>
      <c r="H28" s="298"/>
      <c r="I28" s="298"/>
      <c r="K28" s="59"/>
      <c r="L28" s="25"/>
      <c r="M28" s="60"/>
      <c r="N28" s="59"/>
      <c r="O28" s="25"/>
      <c r="P28" s="101"/>
      <c r="Q28" s="59"/>
      <c r="R28" s="25"/>
      <c r="S28" s="60"/>
      <c r="T28" s="59"/>
      <c r="U28" s="25"/>
      <c r="V28" s="60"/>
      <c r="X28" s="9"/>
      <c r="Y28" s="23"/>
    </row>
    <row r="29" spans="1:25" ht="18" customHeight="1" x14ac:dyDescent="0.35">
      <c r="A29" s="1"/>
      <c r="B29" s="9"/>
      <c r="C29" s="9"/>
      <c r="D29" s="9"/>
      <c r="F29" s="297"/>
      <c r="G29" s="298"/>
      <c r="H29" s="298"/>
      <c r="I29" s="298"/>
      <c r="K29" s="59"/>
      <c r="L29" s="25"/>
      <c r="M29" s="60"/>
      <c r="N29" s="59"/>
      <c r="O29" s="25"/>
      <c r="P29" s="101"/>
      <c r="Q29" s="59"/>
      <c r="R29" s="25"/>
      <c r="S29" s="60"/>
      <c r="T29" s="59"/>
      <c r="U29" s="25"/>
      <c r="V29" s="60"/>
      <c r="X29" s="9"/>
      <c r="Y29" s="23"/>
    </row>
    <row r="30" spans="1:25" ht="18" customHeight="1" x14ac:dyDescent="0.35">
      <c r="A30" s="1"/>
      <c r="B30" s="9"/>
      <c r="C30" s="9"/>
      <c r="D30" s="9"/>
      <c r="F30" s="297"/>
      <c r="G30" s="298"/>
      <c r="H30" s="298"/>
      <c r="I30" s="298"/>
      <c r="K30" s="59"/>
      <c r="L30" s="25"/>
      <c r="M30" s="60"/>
      <c r="N30" s="59"/>
      <c r="O30" s="25"/>
      <c r="P30" s="101"/>
      <c r="Q30" s="59"/>
      <c r="R30" s="25"/>
      <c r="S30" s="60"/>
      <c r="T30" s="59"/>
      <c r="U30" s="25"/>
      <c r="V30" s="60"/>
      <c r="X30" s="9"/>
      <c r="Y30" s="23"/>
    </row>
    <row r="31" spans="1:25" ht="18" customHeight="1" x14ac:dyDescent="0.35">
      <c r="A31" s="1"/>
      <c r="B31" s="9"/>
      <c r="C31" s="9"/>
      <c r="D31" s="9"/>
      <c r="F31" s="297"/>
      <c r="G31" s="298"/>
      <c r="H31" s="298"/>
      <c r="I31" s="298"/>
      <c r="K31" s="59"/>
      <c r="L31" s="25"/>
      <c r="M31" s="60"/>
      <c r="N31" s="59"/>
      <c r="O31" s="25"/>
      <c r="P31" s="101"/>
      <c r="Q31" s="59"/>
      <c r="R31" s="25"/>
      <c r="S31" s="60"/>
      <c r="T31" s="59"/>
      <c r="U31" s="25"/>
      <c r="V31" s="60"/>
      <c r="X31" s="9"/>
      <c r="Y31" s="23"/>
    </row>
    <row r="32" spans="1:25" ht="18" customHeight="1" x14ac:dyDescent="0.35">
      <c r="A32" s="1"/>
      <c r="B32" s="9"/>
      <c r="C32" s="9"/>
      <c r="D32" s="9"/>
      <c r="F32" s="297"/>
      <c r="G32" s="298"/>
      <c r="H32" s="298"/>
      <c r="I32" s="298"/>
      <c r="K32" s="59"/>
      <c r="L32" s="25"/>
      <c r="M32" s="60"/>
      <c r="N32" s="59"/>
      <c r="O32" s="25"/>
      <c r="P32" s="101"/>
      <c r="Q32" s="59"/>
      <c r="R32" s="25"/>
      <c r="S32" s="60"/>
      <c r="T32" s="59"/>
      <c r="U32" s="25"/>
      <c r="V32" s="60"/>
      <c r="X32" s="9"/>
      <c r="Y32" s="23"/>
    </row>
    <row r="33" spans="1:25" ht="18" customHeight="1" x14ac:dyDescent="0.35">
      <c r="A33" s="1"/>
      <c r="B33" s="9"/>
      <c r="C33" s="9"/>
      <c r="D33" s="9"/>
      <c r="F33" s="297"/>
      <c r="G33" s="298"/>
      <c r="H33" s="298"/>
      <c r="I33" s="298"/>
      <c r="K33" s="59"/>
      <c r="L33" s="25"/>
      <c r="M33" s="60"/>
      <c r="N33" s="59"/>
      <c r="O33" s="25"/>
      <c r="P33" s="101"/>
      <c r="Q33" s="59"/>
      <c r="R33" s="25"/>
      <c r="S33" s="60"/>
      <c r="T33" s="59"/>
      <c r="U33" s="25"/>
      <c r="V33" s="60"/>
      <c r="X33" s="9"/>
      <c r="Y33" s="23"/>
    </row>
    <row r="34" spans="1:25" ht="18" customHeight="1" x14ac:dyDescent="0.35">
      <c r="A34" s="1"/>
      <c r="B34" s="9"/>
      <c r="C34" s="9"/>
      <c r="D34" s="9"/>
      <c r="F34" s="297"/>
      <c r="G34" s="298"/>
      <c r="H34" s="298"/>
      <c r="I34" s="298"/>
      <c r="K34" s="59"/>
      <c r="L34" s="25"/>
      <c r="M34" s="60"/>
      <c r="N34" s="59"/>
      <c r="O34" s="25"/>
      <c r="P34" s="101"/>
      <c r="Q34" s="59"/>
      <c r="R34" s="25"/>
      <c r="S34" s="60"/>
      <c r="T34" s="59"/>
      <c r="U34" s="25"/>
      <c r="V34" s="60"/>
      <c r="X34" s="9"/>
      <c r="Y34" s="23"/>
    </row>
    <row r="35" spans="1:25" ht="18" customHeight="1" x14ac:dyDescent="0.35">
      <c r="A35" s="1"/>
      <c r="B35" s="9"/>
      <c r="C35" s="9"/>
      <c r="D35" s="9"/>
      <c r="F35" s="297"/>
      <c r="G35" s="298"/>
      <c r="H35" s="298"/>
      <c r="I35" s="298"/>
      <c r="K35" s="59"/>
      <c r="L35" s="25"/>
      <c r="M35" s="60"/>
      <c r="N35" s="59"/>
      <c r="O35" s="25"/>
      <c r="P35" s="101"/>
      <c r="Q35" s="59"/>
      <c r="R35" s="25"/>
      <c r="S35" s="60"/>
      <c r="T35" s="59"/>
      <c r="U35" s="25"/>
      <c r="V35" s="60"/>
      <c r="X35" s="9"/>
      <c r="Y35" s="23"/>
    </row>
    <row r="36" spans="1:25" ht="18" customHeight="1" x14ac:dyDescent="0.35">
      <c r="A36" s="1"/>
      <c r="B36" s="9"/>
      <c r="C36" s="9"/>
      <c r="D36" s="9"/>
      <c r="F36" s="297"/>
      <c r="G36" s="298"/>
      <c r="H36" s="298"/>
      <c r="I36" s="298"/>
      <c r="K36" s="59"/>
      <c r="L36" s="25"/>
      <c r="M36" s="60"/>
      <c r="N36" s="59"/>
      <c r="O36" s="25"/>
      <c r="P36" s="101"/>
      <c r="Q36" s="59"/>
      <c r="R36" s="25"/>
      <c r="S36" s="60"/>
      <c r="T36" s="59"/>
      <c r="U36" s="25"/>
      <c r="V36" s="60"/>
      <c r="X36" s="9"/>
      <c r="Y36" s="23"/>
    </row>
    <row r="37" spans="1:25" ht="18" customHeight="1" x14ac:dyDescent="0.35">
      <c r="A37" s="1"/>
      <c r="B37" s="9"/>
      <c r="C37" s="9"/>
      <c r="D37" s="9"/>
      <c r="F37" s="297"/>
      <c r="G37" s="298"/>
      <c r="H37" s="298"/>
      <c r="I37" s="298"/>
      <c r="K37" s="59"/>
      <c r="L37" s="25"/>
      <c r="M37" s="60"/>
      <c r="N37" s="59"/>
      <c r="O37" s="25"/>
      <c r="P37" s="101"/>
      <c r="Q37" s="59"/>
      <c r="R37" s="25"/>
      <c r="S37" s="60"/>
      <c r="T37" s="59"/>
      <c r="U37" s="25"/>
      <c r="V37" s="60"/>
      <c r="X37" s="9"/>
      <c r="Y37" s="23"/>
    </row>
    <row r="38" spans="1:25" ht="18" customHeight="1" x14ac:dyDescent="0.35">
      <c r="A38" s="1"/>
      <c r="B38" s="9"/>
      <c r="C38" s="9"/>
      <c r="D38" s="9"/>
      <c r="F38" s="297"/>
      <c r="G38" s="298"/>
      <c r="H38" s="298"/>
      <c r="I38" s="298"/>
      <c r="K38" s="59"/>
      <c r="L38" s="25"/>
      <c r="M38" s="60"/>
      <c r="N38" s="59"/>
      <c r="O38" s="25"/>
      <c r="P38" s="101"/>
      <c r="Q38" s="59"/>
      <c r="R38" s="25"/>
      <c r="S38" s="60"/>
      <c r="T38" s="59"/>
      <c r="U38" s="25"/>
      <c r="V38" s="60"/>
      <c r="X38" s="9"/>
      <c r="Y38" s="23"/>
    </row>
    <row r="39" spans="1:25" ht="18" customHeight="1" x14ac:dyDescent="0.35">
      <c r="A39" s="1"/>
      <c r="B39" s="9"/>
      <c r="C39" s="9"/>
      <c r="D39" s="9"/>
      <c r="F39" s="297"/>
      <c r="G39" s="298"/>
      <c r="H39" s="298"/>
      <c r="I39" s="298"/>
      <c r="K39" s="59"/>
      <c r="L39" s="25"/>
      <c r="M39" s="60"/>
      <c r="N39" s="59"/>
      <c r="O39" s="25"/>
      <c r="P39" s="101"/>
      <c r="Q39" s="59"/>
      <c r="R39" s="25"/>
      <c r="S39" s="60"/>
      <c r="T39" s="59"/>
      <c r="U39" s="25"/>
      <c r="V39" s="60"/>
      <c r="X39" s="9"/>
      <c r="Y39" s="23"/>
    </row>
    <row r="40" spans="1:25" ht="18" customHeight="1" x14ac:dyDescent="0.35">
      <c r="A40" s="1"/>
      <c r="B40" s="9"/>
      <c r="C40" s="9"/>
      <c r="D40" s="9"/>
      <c r="F40" s="297"/>
      <c r="G40" s="298"/>
      <c r="H40" s="298"/>
      <c r="I40" s="298"/>
      <c r="K40" s="59"/>
      <c r="L40" s="25"/>
      <c r="M40" s="60"/>
      <c r="N40" s="59"/>
      <c r="O40" s="25"/>
      <c r="P40" s="101"/>
      <c r="Q40" s="59"/>
      <c r="R40" s="25"/>
      <c r="S40" s="60"/>
      <c r="T40" s="59"/>
      <c r="U40" s="25"/>
      <c r="V40" s="60"/>
      <c r="X40" s="9"/>
      <c r="Y40" s="23"/>
    </row>
    <row r="41" spans="1:25" ht="18" customHeight="1" x14ac:dyDescent="0.35">
      <c r="A41" s="1"/>
      <c r="B41" s="9"/>
      <c r="C41" s="9"/>
      <c r="D41" s="9"/>
      <c r="F41" s="297"/>
      <c r="G41" s="298"/>
      <c r="H41" s="298"/>
      <c r="I41" s="298"/>
      <c r="K41" s="59"/>
      <c r="L41" s="25"/>
      <c r="M41" s="60"/>
      <c r="N41" s="59"/>
      <c r="O41" s="25"/>
      <c r="P41" s="101"/>
      <c r="Q41" s="59"/>
      <c r="R41" s="25"/>
      <c r="S41" s="60"/>
      <c r="T41" s="59"/>
      <c r="U41" s="25"/>
      <c r="V41" s="60"/>
      <c r="X41" s="9"/>
      <c r="Y41" s="23"/>
    </row>
    <row r="42" spans="1:25" ht="18" customHeight="1" x14ac:dyDescent="0.35">
      <c r="A42" s="1"/>
      <c r="B42" s="9"/>
      <c r="C42" s="9"/>
      <c r="D42" s="9"/>
      <c r="F42" s="297"/>
      <c r="G42" s="298"/>
      <c r="H42" s="298"/>
      <c r="I42" s="298"/>
      <c r="K42" s="59"/>
      <c r="L42" s="25"/>
      <c r="M42" s="60"/>
      <c r="N42" s="59"/>
      <c r="O42" s="25"/>
      <c r="P42" s="101"/>
      <c r="Q42" s="59"/>
      <c r="R42" s="25"/>
      <c r="S42" s="60"/>
      <c r="T42" s="59"/>
      <c r="U42" s="25"/>
      <c r="V42" s="60"/>
      <c r="X42" s="9"/>
      <c r="Y42" s="23"/>
    </row>
    <row r="43" spans="1:25" ht="18" customHeight="1" x14ac:dyDescent="0.35">
      <c r="A43" s="1"/>
      <c r="B43" s="9"/>
      <c r="C43" s="9"/>
      <c r="D43" s="9"/>
      <c r="F43" s="297"/>
      <c r="G43" s="298"/>
      <c r="H43" s="298"/>
      <c r="I43" s="298"/>
      <c r="K43" s="59"/>
      <c r="L43" s="25"/>
      <c r="M43" s="60"/>
      <c r="N43" s="59"/>
      <c r="O43" s="25"/>
      <c r="P43" s="101"/>
      <c r="Q43" s="59"/>
      <c r="R43" s="25"/>
      <c r="S43" s="60"/>
      <c r="T43" s="59"/>
      <c r="U43" s="25"/>
      <c r="V43" s="60"/>
      <c r="X43" s="9"/>
      <c r="Y43" s="23"/>
    </row>
    <row r="44" spans="1:25" ht="18" customHeight="1" x14ac:dyDescent="0.35">
      <c r="A44" s="1"/>
      <c r="B44" s="9"/>
      <c r="C44" s="9"/>
      <c r="D44" s="9"/>
      <c r="F44" s="297"/>
      <c r="G44" s="298"/>
      <c r="H44" s="298"/>
      <c r="I44" s="298"/>
      <c r="K44" s="59"/>
      <c r="L44" s="25"/>
      <c r="M44" s="60"/>
      <c r="N44" s="59"/>
      <c r="O44" s="25"/>
      <c r="P44" s="101"/>
      <c r="Q44" s="59"/>
      <c r="R44" s="25"/>
      <c r="S44" s="60"/>
      <c r="T44" s="59"/>
      <c r="U44" s="25"/>
      <c r="V44" s="60"/>
      <c r="X44" s="9"/>
      <c r="Y44" s="23"/>
    </row>
    <row r="45" spans="1:25" ht="18" customHeight="1" x14ac:dyDescent="0.35">
      <c r="A45" s="1"/>
      <c r="B45" s="9"/>
      <c r="C45" s="9"/>
      <c r="D45" s="9"/>
      <c r="F45" s="297"/>
      <c r="G45" s="298"/>
      <c r="H45" s="298"/>
      <c r="I45" s="298"/>
      <c r="K45" s="59"/>
      <c r="L45" s="25"/>
      <c r="M45" s="60"/>
      <c r="N45" s="59"/>
      <c r="O45" s="25"/>
      <c r="P45" s="101"/>
      <c r="Q45" s="59"/>
      <c r="R45" s="25"/>
      <c r="S45" s="60"/>
      <c r="T45" s="59"/>
      <c r="U45" s="25"/>
      <c r="V45" s="60"/>
      <c r="X45" s="9"/>
      <c r="Y45" s="23"/>
    </row>
    <row r="46" spans="1:25" ht="18" customHeight="1" x14ac:dyDescent="0.35">
      <c r="A46" s="1"/>
      <c r="B46" s="9"/>
      <c r="C46" s="9"/>
      <c r="D46" s="9"/>
      <c r="F46" s="297"/>
      <c r="G46" s="298"/>
      <c r="H46" s="298"/>
      <c r="I46" s="298"/>
      <c r="K46" s="59"/>
      <c r="L46" s="25"/>
      <c r="M46" s="60"/>
      <c r="N46" s="59"/>
      <c r="O46" s="25"/>
      <c r="P46" s="101"/>
      <c r="Q46" s="59"/>
      <c r="R46" s="25"/>
      <c r="S46" s="60"/>
      <c r="T46" s="59"/>
      <c r="U46" s="25"/>
      <c r="V46" s="60"/>
      <c r="X46" s="9"/>
      <c r="Y46" s="23"/>
    </row>
    <row r="47" spans="1:25" ht="18" customHeight="1" x14ac:dyDescent="0.35">
      <c r="A47" s="1"/>
      <c r="B47" s="9"/>
      <c r="C47" s="9"/>
      <c r="D47" s="9"/>
      <c r="F47" s="297"/>
      <c r="G47" s="298"/>
      <c r="H47" s="298"/>
      <c r="I47" s="298"/>
      <c r="K47" s="59"/>
      <c r="L47" s="25"/>
      <c r="M47" s="60"/>
      <c r="N47" s="59"/>
      <c r="O47" s="25"/>
      <c r="P47" s="101"/>
      <c r="Q47" s="59"/>
      <c r="R47" s="25"/>
      <c r="S47" s="60"/>
      <c r="T47" s="59"/>
      <c r="U47" s="25"/>
      <c r="V47" s="60"/>
      <c r="X47" s="9"/>
      <c r="Y47" s="23"/>
    </row>
    <row r="48" spans="1:25" ht="18" customHeight="1" x14ac:dyDescent="0.35">
      <c r="A48" s="1"/>
      <c r="B48" s="9"/>
      <c r="C48" s="9"/>
      <c r="D48" s="9"/>
      <c r="F48" s="297"/>
      <c r="G48" s="298"/>
      <c r="H48" s="298"/>
      <c r="I48" s="298"/>
      <c r="K48" s="59"/>
      <c r="L48" s="25"/>
      <c r="M48" s="60"/>
      <c r="N48" s="59"/>
      <c r="O48" s="25"/>
      <c r="P48" s="101"/>
      <c r="Q48" s="59"/>
      <c r="R48" s="25"/>
      <c r="S48" s="60"/>
      <c r="T48" s="59"/>
      <c r="U48" s="25"/>
      <c r="V48" s="60"/>
      <c r="X48" s="9"/>
      <c r="Y48" s="23"/>
    </row>
    <row r="49" spans="1:25" ht="18" customHeight="1" x14ac:dyDescent="0.35">
      <c r="A49" s="1"/>
      <c r="B49" s="9"/>
      <c r="C49" s="9"/>
      <c r="D49" s="9"/>
      <c r="F49" s="297"/>
      <c r="G49" s="298"/>
      <c r="H49" s="298"/>
      <c r="I49" s="298"/>
      <c r="K49" s="59"/>
      <c r="L49" s="25"/>
      <c r="M49" s="60"/>
      <c r="N49" s="59"/>
      <c r="O49" s="25"/>
      <c r="P49" s="60"/>
      <c r="Q49" s="59"/>
      <c r="R49" s="25"/>
      <c r="S49" s="60"/>
      <c r="T49" s="59"/>
      <c r="U49" s="25"/>
      <c r="V49" s="60"/>
      <c r="X49" s="9"/>
      <c r="Y49" s="23"/>
    </row>
    <row r="50" spans="1:25" ht="14.5" x14ac:dyDescent="0.35">
      <c r="S50" s="1"/>
      <c r="V50" s="1"/>
    </row>
    <row r="51" spans="1:25" ht="15" customHeight="1" x14ac:dyDescent="0.35"/>
  </sheetData>
  <mergeCells count="63">
    <mergeCell ref="F24:F49"/>
    <mergeCell ref="G24:I25"/>
    <mergeCell ref="M24:M26"/>
    <mergeCell ref="P24:P26"/>
    <mergeCell ref="S24:S26"/>
    <mergeCell ref="V24:V26"/>
    <mergeCell ref="G26:I26"/>
    <mergeCell ref="G27:I49"/>
    <mergeCell ref="Q20:S20"/>
    <mergeCell ref="T20:V20"/>
    <mergeCell ref="K21:M21"/>
    <mergeCell ref="N21:P21"/>
    <mergeCell ref="Q21:S21"/>
    <mergeCell ref="T21:V21"/>
    <mergeCell ref="T18:V19"/>
    <mergeCell ref="E19:I19"/>
    <mergeCell ref="D20:D21"/>
    <mergeCell ref="E20:I21"/>
    <mergeCell ref="K20:M20"/>
    <mergeCell ref="N20:P20"/>
    <mergeCell ref="D15:I15"/>
    <mergeCell ref="B18:C21"/>
    <mergeCell ref="K18:M19"/>
    <mergeCell ref="N18:P19"/>
    <mergeCell ref="Q18:S19"/>
    <mergeCell ref="Q17:S17"/>
    <mergeCell ref="T17:V17"/>
    <mergeCell ref="S12:T12"/>
    <mergeCell ref="U12:V12"/>
    <mergeCell ref="L13:M13"/>
    <mergeCell ref="P13:Q13"/>
    <mergeCell ref="T13:U13"/>
    <mergeCell ref="L14:M15"/>
    <mergeCell ref="N14:N15"/>
    <mergeCell ref="O14:O15"/>
    <mergeCell ref="P14:Q15"/>
    <mergeCell ref="Q12:R12"/>
    <mergeCell ref="R14:R15"/>
    <mergeCell ref="S14:S15"/>
    <mergeCell ref="T14:U15"/>
    <mergeCell ref="V14:V15"/>
    <mergeCell ref="K12:L12"/>
    <mergeCell ref="M12:N12"/>
    <mergeCell ref="O12:P12"/>
    <mergeCell ref="K17:M17"/>
    <mergeCell ref="N17:P17"/>
    <mergeCell ref="K14:K15"/>
    <mergeCell ref="B7:C7"/>
    <mergeCell ref="M7:O8"/>
    <mergeCell ref="Q7:S8"/>
    <mergeCell ref="G12:G13"/>
    <mergeCell ref="D2:I2"/>
    <mergeCell ref="D3:I4"/>
    <mergeCell ref="K3:S4"/>
    <mergeCell ref="D5:I5"/>
    <mergeCell ref="K5:R5"/>
    <mergeCell ref="B10:C10"/>
    <mergeCell ref="B12:C15"/>
    <mergeCell ref="D12:D14"/>
    <mergeCell ref="E12:E14"/>
    <mergeCell ref="F12:F13"/>
    <mergeCell ref="H12:H13"/>
    <mergeCell ref="I12:I13"/>
  </mergeCells>
  <conditionalFormatting sqref="D15:I15">
    <cfRule type="containsText" dxfId="799" priority="2" operator="containsText" text="Finalizado">
      <formula>NOT(ISERROR(SEARCH("Finalizado",D15)))</formula>
    </cfRule>
    <cfRule type="containsText" dxfId="798" priority="3" operator="containsText" text="Não Planificado">
      <formula>NOT(ISERROR(SEARCH("Não Planificado",D15)))</formula>
    </cfRule>
    <cfRule type="containsText" dxfId="797" priority="4" operator="containsText" text="No Prazo">
      <formula>NOT(ISERROR(SEARCH("No Prazo",D15)))</formula>
    </cfRule>
    <cfRule type="containsText" dxfId="796" priority="5" operator="containsText" text="Atrasado">
      <formula>NOT(ISERROR(SEARCH("Atrasado",D15)))</formula>
    </cfRule>
  </conditionalFormatting>
  <conditionalFormatting sqref="F7:F8">
    <cfRule type="iconSet" priority="9">
      <iconSet showValue="0">
        <cfvo type="percent" val="0"/>
        <cfvo type="num" val="2"/>
        <cfvo type="num" val="3"/>
      </iconSet>
    </cfRule>
  </conditionalFormatting>
  <conditionalFormatting sqref="F12 F14">
    <cfRule type="iconSet" priority="7">
      <iconSet showValue="0">
        <cfvo type="percent" val="0"/>
        <cfvo type="num" val="2"/>
        <cfvo type="num" val="3"/>
      </iconSet>
    </cfRule>
  </conditionalFormatting>
  <conditionalFormatting sqref="G7:I8">
    <cfRule type="iconSet" priority="8">
      <iconSet showValue="0">
        <cfvo type="percent" val="0"/>
        <cfvo type="num" val="2"/>
        <cfvo type="num" val="3"/>
      </iconSet>
    </cfRule>
  </conditionalFormatting>
  <conditionalFormatting sqref="G12:I12 G14:I14">
    <cfRule type="iconSet" priority="6">
      <iconSet showValue="0">
        <cfvo type="percent" val="0"/>
        <cfvo type="num" val="2"/>
        <cfvo type="num" val="3"/>
      </iconSet>
    </cfRule>
  </conditionalFormatting>
  <conditionalFormatting sqref="K24:L24 N24:O24 Q24:R24 T24:U24">
    <cfRule type="iconSet" priority="15">
      <iconSet showValue="0">
        <cfvo type="percent" val="0"/>
        <cfvo type="num" val="2"/>
        <cfvo type="num" val="3"/>
      </iconSet>
    </cfRule>
  </conditionalFormatting>
  <conditionalFormatting sqref="K25:L25">
    <cfRule type="containsText" dxfId="795" priority="29" operator="containsText" text="PENDIENTE">
      <formula>NOT(ISERROR(SEARCH("PENDIENTE",K25)))</formula>
    </cfRule>
    <cfRule type="containsText" dxfId="794" priority="30" operator="containsText" text="NO VALIDADO">
      <formula>NOT(ISERROR(SEARCH("NO VALIDADO",K25)))</formula>
    </cfRule>
    <cfRule type="containsText" dxfId="793" priority="31" operator="containsText" text="VALIDADO">
      <formula>NOT(ISERROR(SEARCH("VALIDADO",K25)))</formula>
    </cfRule>
  </conditionalFormatting>
  <conditionalFormatting sqref="N25:O25">
    <cfRule type="containsText" dxfId="792" priority="22" operator="containsText" text="PENDIENTE">
      <formula>NOT(ISERROR(SEARCH("PENDIENTE",N25)))</formula>
    </cfRule>
    <cfRule type="containsText" dxfId="791" priority="23" operator="containsText" text="NO VALIDADO">
      <formula>NOT(ISERROR(SEARCH("NO VALIDADO",N25)))</formula>
    </cfRule>
    <cfRule type="containsText" dxfId="790" priority="24" operator="containsText" text="VALIDADO">
      <formula>NOT(ISERROR(SEARCH("VALIDADO",N25)))</formula>
    </cfRule>
  </conditionalFormatting>
  <conditionalFormatting sqref="Q25:R25">
    <cfRule type="containsText" dxfId="789" priority="19" operator="containsText" text="PENDIENTE">
      <formula>NOT(ISERROR(SEARCH("PENDIENTE",Q25)))</formula>
    </cfRule>
    <cfRule type="containsText" dxfId="788" priority="20" operator="containsText" text="NO VALIDADO">
      <formula>NOT(ISERROR(SEARCH("NO VALIDADO",Q25)))</formula>
    </cfRule>
    <cfRule type="containsText" dxfId="787" priority="21" operator="containsText" text="VALIDADO">
      <formula>NOT(ISERROR(SEARCH("VALIDADO",Q25)))</formula>
    </cfRule>
  </conditionalFormatting>
  <conditionalFormatting sqref="T25:U25">
    <cfRule type="containsText" dxfId="786" priority="16" operator="containsText" text="PENDIENTE">
      <formula>NOT(ISERROR(SEARCH("PENDIENTE",T25)))</formula>
    </cfRule>
    <cfRule type="containsText" dxfId="785" priority="17" operator="containsText" text="NO VALIDADO">
      <formula>NOT(ISERROR(SEARCH("NO VALIDADO",T25)))</formula>
    </cfRule>
    <cfRule type="containsText" dxfId="784" priority="18" operator="containsText" text="VALIDADO">
      <formula>NOT(ISERROR(SEARCH("VALIDADO",T25)))</formula>
    </cfRule>
  </conditionalFormatting>
  <dataValidations count="6">
    <dataValidation type="list" allowBlank="1" showInputMessage="1" showErrorMessage="1" sqref="AB14:AB15" xr:uid="{29AD1A2C-BDC7-4590-8C05-888506339290}">
      <formula1>"No Cumple, Parcial, Cumple, Más que Cumple, Mejor Práctica"</formula1>
    </dataValidation>
    <dataValidation type="list" allowBlank="1" showInputMessage="1" showErrorMessage="1" sqref="K14:K15 O14:O15 S14:S15" xr:uid="{EC6A3D58-880D-4A21-8A3A-9475837CB6A8}">
      <formula1>"No Iniciado, En Progreso,Finalizado"</formula1>
    </dataValidation>
    <dataValidation type="list" allowBlank="1" showInputMessage="1" showErrorMessage="1" sqref="D10 R14:R15 N14:N15 V14:V15" xr:uid="{0486CD67-793A-443D-8829-548243863DE3}">
      <formula1>"Não Cumpre, Parcial, Cumpre, Mais que Cumpre, Melhor Prática"</formula1>
    </dataValidation>
    <dataValidation type="list" allowBlank="1" showInputMessage="1" showErrorMessage="1" sqref="O10" xr:uid="{82443512-A08A-4301-B322-BDE2DB90C672}">
      <formula1>"Alta,Baixa,Não Planificado"</formula1>
    </dataValidation>
    <dataValidation type="list" allowBlank="1" showInputMessage="1" showErrorMessage="1" sqref="M12:N12 Q12:R12 U12:V12" xr:uid="{C695ED9A-A2E7-40A7-A051-3EBAD0115909}">
      <formula1>"Maio,Junho,Julho,Agosto,Setembro,Outubro"</formula1>
    </dataValidation>
    <dataValidation type="list" allowBlank="1" showInputMessage="1" showErrorMessage="1" sqref="Q10 S10" xr:uid="{D18FE71A-75A7-4050-AE6E-1CAFF1BD9EAB}">
      <formula1>" Junho,Julho,Agosto,Setembro,Outubro"</formula1>
    </dataValidation>
  </dataValidations>
  <pageMargins left="0.511811024" right="0.511811024" top="0.78740157499999996" bottom="0.78740157499999996" header="0.31496062000000002" footer="0.31496062000000002"/>
  <pageSetup paperSize="9" orientation="portrait" r:id="rId1"/>
  <drawing r:id="rId2"/>
  <extLst>
    <ext xmlns:x14="http://schemas.microsoft.com/office/spreadsheetml/2009/9/main" uri="{78C0D931-6437-407d-A8EE-F0AAD7539E65}">
      <x14:conditionalFormattings>
        <x14:conditionalFormatting xmlns:xm="http://schemas.microsoft.com/office/excel/2006/main">
          <x14:cfRule type="iconSet" priority="1" id="{28B968AA-5C27-4AB9-ADCC-4E3637A52FED}">
            <x14:iconSet iconSet="3Stars" showValue="0">
              <x14:cfvo type="percent">
                <xm:f>0</xm:f>
              </x14:cfvo>
              <x14:cfvo type="num">
                <xm:f>2</xm:f>
              </x14:cfvo>
              <x14:cfvo type="num">
                <xm:f>3</xm:f>
              </x14:cfvo>
            </x14:iconSet>
          </x14:cfRule>
          <xm:sqref>M10</xm:sqref>
        </x14:conditionalFormatting>
      </x14:conditionalFormattings>
    </ext>
  </extLst>
</worksheet>
</file>

<file path=xl/worksheets/sheet3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C659FAF-854C-4F20-80D4-80A09934B5DA}">
  <dimension ref="A1:AB51"/>
  <sheetViews>
    <sheetView showGridLines="0" zoomScale="50" zoomScaleNormal="50" workbookViewId="0">
      <pane xSplit="3" ySplit="4" topLeftCell="D14" activePane="bottomRight" state="frozen"/>
      <selection activeCell="O2" sqref="O2"/>
      <selection pane="topRight" activeCell="O2" sqref="O2"/>
      <selection pane="bottomLeft" activeCell="O2" sqref="O2"/>
      <selection pane="bottomRight" activeCell="O2" sqref="O2"/>
    </sheetView>
  </sheetViews>
  <sheetFormatPr defaultColWidth="0" defaultRowHeight="15" customHeight="1" zeroHeight="1" outlineLevelRow="2" outlineLevelCol="1" x14ac:dyDescent="0.35"/>
  <cols>
    <col min="1" max="1" width="1.26953125" customWidth="1"/>
    <col min="2" max="2" width="4.7265625" customWidth="1"/>
    <col min="3" max="3" width="20.1796875" customWidth="1"/>
    <col min="4" max="4" width="17.453125" customWidth="1" outlineLevel="1"/>
    <col min="5" max="5" width="10" customWidth="1" outlineLevel="1"/>
    <col min="6" max="8" width="6.1796875" customWidth="1" outlineLevel="1"/>
    <col min="9" max="9" width="6.26953125" customWidth="1" outlineLevel="1"/>
    <col min="10" max="10" width="2.1796875" customWidth="1"/>
    <col min="11" max="23" width="23" customWidth="1"/>
    <col min="24" max="24" width="17" hidden="1" customWidth="1"/>
    <col min="25" max="25" width="16.453125" hidden="1" customWidth="1"/>
    <col min="26" max="26" width="10.54296875" hidden="1" customWidth="1"/>
    <col min="27" max="27" width="16.81640625" hidden="1" customWidth="1"/>
    <col min="28" max="28" width="14.54296875" hidden="1" customWidth="1"/>
  </cols>
  <sheetData>
    <row r="1" spans="1:28" ht="11.25" customHeight="1" x14ac:dyDescent="0.35">
      <c r="A1" s="13"/>
      <c r="B1" s="13"/>
      <c r="C1" s="13"/>
      <c r="D1" s="13"/>
      <c r="E1" s="13"/>
      <c r="F1" s="13"/>
      <c r="G1" s="13"/>
      <c r="H1" s="13"/>
      <c r="I1" s="13"/>
      <c r="J1" s="13"/>
      <c r="K1" s="13"/>
      <c r="L1" s="13"/>
      <c r="M1" s="13"/>
      <c r="N1" s="13"/>
      <c r="O1" s="13"/>
      <c r="P1" s="13"/>
      <c r="Q1" s="13"/>
      <c r="R1" s="13"/>
      <c r="S1" s="13"/>
      <c r="T1" s="13"/>
      <c r="U1" s="13"/>
      <c r="V1" s="13"/>
      <c r="W1" s="13"/>
      <c r="X1" s="13"/>
      <c r="Y1" s="19"/>
      <c r="Z1" s="19"/>
      <c r="AA1" s="19"/>
    </row>
    <row r="2" spans="1:28" ht="43.5" customHeight="1" x14ac:dyDescent="0.5">
      <c r="A2" s="1"/>
      <c r="C2" s="11"/>
      <c r="D2" s="279" t="s">
        <v>0</v>
      </c>
      <c r="E2" s="279"/>
      <c r="F2" s="279"/>
      <c r="G2" s="279"/>
      <c r="H2" s="279"/>
      <c r="I2" s="279"/>
      <c r="J2" s="62"/>
      <c r="K2" s="62"/>
      <c r="L2" s="62"/>
      <c r="M2" s="62"/>
      <c r="N2" s="62"/>
      <c r="O2" s="62"/>
      <c r="P2" s="62"/>
      <c r="Q2" s="62"/>
      <c r="R2" s="62"/>
      <c r="S2" s="62"/>
      <c r="T2" s="62"/>
      <c r="U2" s="62"/>
      <c r="V2" s="62"/>
      <c r="W2" s="11"/>
      <c r="X2" s="11"/>
      <c r="Y2" s="20"/>
      <c r="Z2" s="20"/>
      <c r="AA2" s="20"/>
    </row>
    <row r="3" spans="1:28" ht="19.5" customHeight="1" x14ac:dyDescent="0.35">
      <c r="A3" s="1"/>
      <c r="C3" s="10"/>
      <c r="D3" s="280" t="s">
        <v>1</v>
      </c>
      <c r="E3" s="280"/>
      <c r="F3" s="280"/>
      <c r="G3" s="280"/>
      <c r="H3" s="280"/>
      <c r="I3" s="280"/>
      <c r="J3" s="63"/>
      <c r="K3" s="303" t="s">
        <v>478</v>
      </c>
      <c r="L3" s="303"/>
      <c r="M3" s="303"/>
      <c r="N3" s="303"/>
      <c r="O3" s="303"/>
      <c r="P3" s="303"/>
      <c r="Q3" s="303"/>
      <c r="R3" s="303"/>
      <c r="S3" s="303"/>
      <c r="T3" s="63"/>
      <c r="U3" s="63"/>
      <c r="V3" s="63"/>
      <c r="W3" s="10"/>
      <c r="X3" s="10"/>
      <c r="Y3" s="12"/>
      <c r="Z3" s="12"/>
      <c r="AA3" s="12"/>
    </row>
    <row r="4" spans="1:28" ht="35.25" customHeight="1" x14ac:dyDescent="0.35">
      <c r="A4" s="1"/>
      <c r="B4" s="1"/>
      <c r="C4" s="10"/>
      <c r="D4" s="281"/>
      <c r="E4" s="281"/>
      <c r="F4" s="281"/>
      <c r="G4" s="281"/>
      <c r="H4" s="281"/>
      <c r="I4" s="281"/>
      <c r="J4" s="61"/>
      <c r="K4" s="304"/>
      <c r="L4" s="304"/>
      <c r="M4" s="304"/>
      <c r="N4" s="304"/>
      <c r="O4" s="304"/>
      <c r="P4" s="304"/>
      <c r="Q4" s="304"/>
      <c r="R4" s="304"/>
      <c r="S4" s="304"/>
      <c r="T4" s="61"/>
      <c r="U4" s="61"/>
      <c r="V4" s="61"/>
      <c r="W4" s="61"/>
      <c r="X4" s="14"/>
      <c r="Y4" s="21"/>
      <c r="Z4" s="22"/>
      <c r="AA4" s="22"/>
    </row>
    <row r="5" spans="1:28" ht="32.5" x14ac:dyDescent="0.6">
      <c r="A5" s="1"/>
      <c r="B5" s="15"/>
      <c r="C5" s="13"/>
      <c r="D5" s="284" t="s">
        <v>294</v>
      </c>
      <c r="E5" s="284"/>
      <c r="F5" s="284"/>
      <c r="G5" s="284"/>
      <c r="H5" s="284"/>
      <c r="I5" s="284"/>
      <c r="J5" s="26"/>
      <c r="K5" s="284" t="s">
        <v>295</v>
      </c>
      <c r="L5" s="284"/>
      <c r="M5" s="284"/>
      <c r="N5" s="284"/>
      <c r="O5" s="284"/>
      <c r="P5" s="284"/>
      <c r="Q5" s="284"/>
      <c r="R5" s="284"/>
      <c r="S5" s="27"/>
      <c r="T5" s="25"/>
      <c r="U5" s="25"/>
      <c r="V5" s="25"/>
      <c r="W5" s="9"/>
      <c r="X5" s="9"/>
      <c r="Y5" s="23"/>
    </row>
    <row r="6" spans="1:28" ht="33" customHeight="1" x14ac:dyDescent="0.8">
      <c r="A6" s="1"/>
      <c r="B6" s="15"/>
      <c r="C6" s="15"/>
      <c r="D6" s="28" t="s">
        <v>296</v>
      </c>
      <c r="E6" s="28" t="s">
        <v>16</v>
      </c>
      <c r="F6" s="28" t="s">
        <v>19</v>
      </c>
      <c r="G6" s="28" t="s">
        <v>20</v>
      </c>
      <c r="H6" s="28" t="s">
        <v>21</v>
      </c>
      <c r="I6" s="28" t="s">
        <v>22</v>
      </c>
      <c r="J6" s="29"/>
      <c r="K6" s="44" t="s">
        <v>221</v>
      </c>
      <c r="L6" s="66"/>
      <c r="M6" s="30"/>
      <c r="N6" s="30"/>
      <c r="O6" s="30"/>
      <c r="P6" s="30"/>
      <c r="Q6" s="30"/>
      <c r="R6" s="31"/>
      <c r="S6" s="31"/>
      <c r="T6" s="25"/>
      <c r="U6" s="25"/>
      <c r="V6" s="25"/>
      <c r="W6" s="9"/>
      <c r="X6" s="9"/>
      <c r="Y6" s="23"/>
    </row>
    <row r="7" spans="1:28" ht="78" customHeight="1" outlineLevel="1" x14ac:dyDescent="0.35">
      <c r="A7" s="1"/>
      <c r="B7" s="267" t="s">
        <v>222</v>
      </c>
      <c r="C7" s="267"/>
      <c r="D7" s="67" t="str">
        <f>IF(F7="","",IF(AND(I7=3,H7=3,G7=3,F7=3),"Melhor Prática",
IF(AND(H7=3,G7=3,F7=3),"Mais que Cumpre",
IF(AND(G7=3,F7=3),"Cumpre",
IF(F7=3,"Parcial","Não cumpre")))))</f>
        <v>Não cumpre</v>
      </c>
      <c r="E7" s="47">
        <f>IF($D7="Não cumpre",0,IF($D7="Parcial",$E$18*0.4,IF($D7="Cumpre",$E$18*0.7,IF($D7="Mais que Cumpre",$E$18*0.85,IF($D7="Melhor Prática",$E$18,0)))))</f>
        <v>0</v>
      </c>
      <c r="F7" s="48">
        <f>IF($K$24&lt;&gt;"",IF($K$24=3,3,IF($K$24=2,2,1)),"")</f>
        <v>2</v>
      </c>
      <c r="G7" s="48" t="str">
        <f>IF($N$24&lt;&gt;"",IF($N$24=3,3,IF($N$24=2,2,1)),"")</f>
        <v/>
      </c>
      <c r="H7" s="48" t="str">
        <f>IF($Q$24&lt;&gt;"",IF($Q$24=3,3,IF($Q$24=2,2,1)),"")</f>
        <v/>
      </c>
      <c r="I7" s="48" t="str">
        <f>IF($T$24&lt;&gt;"",IF($T$24=3,3,IF($T$24=2,2,1)),"")</f>
        <v/>
      </c>
      <c r="J7" s="32"/>
      <c r="K7" s="49" t="s">
        <v>298</v>
      </c>
      <c r="L7" s="46" t="s">
        <v>224</v>
      </c>
      <c r="M7" s="271"/>
      <c r="N7" s="271"/>
      <c r="O7" s="271"/>
      <c r="P7" s="46" t="s">
        <v>226</v>
      </c>
      <c r="Q7" s="271"/>
      <c r="R7" s="271"/>
      <c r="S7" s="271"/>
      <c r="U7" s="25"/>
      <c r="V7" s="25"/>
      <c r="W7" s="9"/>
      <c r="X7" s="9"/>
      <c r="Y7" s="23"/>
    </row>
    <row r="8" spans="1:28" ht="14.25" customHeight="1" outlineLevel="1" x14ac:dyDescent="0.35">
      <c r="A8" s="1"/>
      <c r="B8" s="64"/>
      <c r="C8" s="64"/>
      <c r="D8" s="67"/>
      <c r="E8" s="47"/>
      <c r="F8" s="48"/>
      <c r="G8" s="48"/>
      <c r="H8" s="48"/>
      <c r="I8" s="48"/>
      <c r="J8" s="32"/>
      <c r="K8" s="49"/>
      <c r="L8" s="46"/>
      <c r="M8" s="271"/>
      <c r="N8" s="271"/>
      <c r="O8" s="271"/>
      <c r="P8" s="46"/>
      <c r="Q8" s="271"/>
      <c r="R8" s="271"/>
      <c r="S8" s="271"/>
      <c r="U8" s="25"/>
      <c r="V8" s="25"/>
      <c r="W8" s="9"/>
      <c r="X8" s="9"/>
      <c r="Y8" s="23"/>
    </row>
    <row r="9" spans="1:28" ht="9.75" customHeight="1" x14ac:dyDescent="0.45">
      <c r="A9" s="1"/>
      <c r="B9" s="1"/>
      <c r="C9" s="1"/>
      <c r="D9" s="34"/>
      <c r="E9" s="35"/>
      <c r="F9" s="35"/>
      <c r="G9" s="35"/>
      <c r="H9" s="35"/>
      <c r="I9" s="35"/>
      <c r="J9" s="35"/>
      <c r="K9" s="35"/>
      <c r="L9" s="35"/>
      <c r="M9" s="35"/>
      <c r="N9" s="35"/>
      <c r="O9" s="35"/>
      <c r="P9" s="35"/>
      <c r="Q9" s="92" t="str">
        <f>IF(Q10="Junio",6,IF(Q10="Julio",7,IF(Q10="Agosto",8,IF(Q10="Septiembre",9,IF(Q10="Octubre",10,"")))))</f>
        <v/>
      </c>
      <c r="R9" s="35"/>
      <c r="S9" s="92" t="str">
        <f>IF(S10="Junio",6,IF(S10="Julio",7,IF(S10="Agosto",8,IF(S10="Septiembre",9,IF(S10="Octubre",10,"")))))</f>
        <v/>
      </c>
      <c r="T9" s="33"/>
      <c r="U9" s="33"/>
      <c r="V9" s="33"/>
      <c r="W9" s="1"/>
      <c r="X9" s="1"/>
    </row>
    <row r="10" spans="1:28" ht="59.25" customHeight="1" outlineLevel="1" x14ac:dyDescent="0.35">
      <c r="A10" s="1"/>
      <c r="B10" s="273" t="s">
        <v>299</v>
      </c>
      <c r="C10" s="273"/>
      <c r="D10" s="110" t="s">
        <v>247</v>
      </c>
      <c r="E10" s="51">
        <f>IF($D10="Não cumpre",0,IF($D10="Parcial",$E$18*0.4,IF($D10="Cumpre",$E$18*0.7,IF($D10="Mais que Cumpre",$E$18*0.85,IF($D10="Melhor Prática",$E$18,0)))))</f>
        <v>6.9999999999999993E-3</v>
      </c>
      <c r="F10" s="52" t="str">
        <f>IF(K20="D","D","-")</f>
        <v>D</v>
      </c>
      <c r="G10" s="52" t="str">
        <f>IF(N20="D","D","-")</f>
        <v>D</v>
      </c>
      <c r="H10" s="52" t="str">
        <f>IF(Q20="D","D","-")</f>
        <v>D</v>
      </c>
      <c r="I10" s="52" t="str">
        <f>IF(T20="D","D","-")</f>
        <v>D</v>
      </c>
      <c r="J10" s="32"/>
      <c r="K10" s="65" t="s">
        <v>300</v>
      </c>
      <c r="L10" s="50" t="s">
        <v>230</v>
      </c>
      <c r="M10" s="74">
        <v>1</v>
      </c>
      <c r="N10" s="50" t="s">
        <v>231</v>
      </c>
      <c r="O10" s="53" t="s">
        <v>232</v>
      </c>
      <c r="P10" s="50" t="s">
        <v>233</v>
      </c>
      <c r="Q10" s="91" t="s">
        <v>234</v>
      </c>
      <c r="R10" s="50" t="s">
        <v>235</v>
      </c>
      <c r="S10" s="91" t="s">
        <v>331</v>
      </c>
      <c r="T10" s="50" t="s">
        <v>237</v>
      </c>
      <c r="U10" s="53" t="s">
        <v>302</v>
      </c>
      <c r="V10" s="25"/>
      <c r="W10" s="9"/>
      <c r="X10" s="9"/>
      <c r="Y10" s="23"/>
    </row>
    <row r="11" spans="1:28" ht="20.5" x14ac:dyDescent="0.4">
      <c r="A11" s="1"/>
      <c r="B11" s="17"/>
      <c r="C11" s="17"/>
      <c r="D11" s="36"/>
      <c r="E11" s="31"/>
      <c r="F11" s="37"/>
      <c r="G11" s="37"/>
      <c r="H11" s="37"/>
      <c r="I11" s="37"/>
      <c r="J11" s="31"/>
      <c r="K11" s="25"/>
      <c r="L11" s="25"/>
      <c r="M11" s="25"/>
      <c r="N11" s="25"/>
      <c r="O11" s="25"/>
      <c r="P11" s="25"/>
      <c r="Q11" s="25"/>
      <c r="R11" s="25"/>
      <c r="S11" s="25"/>
      <c r="T11" s="25"/>
      <c r="U11" s="25"/>
      <c r="V11" s="25"/>
      <c r="W11" s="9"/>
      <c r="X11" s="9"/>
      <c r="Y11" s="23"/>
    </row>
    <row r="12" spans="1:28" ht="18" customHeight="1" outlineLevel="1" x14ac:dyDescent="0.35">
      <c r="A12" s="1"/>
      <c r="B12" s="274" t="s">
        <v>239</v>
      </c>
      <c r="C12" s="274"/>
      <c r="D12" s="276" t="str">
        <f>IF(F12="","",IF(AND(I12=3,H12=3,G12=3,F12=3),"Melhor Prática",
IF(AND(H12=3,G12=3,F12=3),"Mais que Cumpre",
IF(AND(G12=3,F12=3),"Cumpre",
IF(F12=3,"Parcial","Não cumpre")))))</f>
        <v/>
      </c>
      <c r="E12" s="277">
        <f>IF($D12="Não cumpre",0,IF($D12="Parcial",$E$18*0.4,IF($D12="Cumpre",$E$18*0.7,IF($D12="Mais que Cumpre",$E$18*0.85,IF($D12="Melhor Prática",$E$18,0)))))</f>
        <v>0</v>
      </c>
      <c r="F12" s="272" t="str">
        <f>IF($L$24&lt;&gt;"",IF($L$24=3,3,IF($L$24=2,2,1)),"")</f>
        <v/>
      </c>
      <c r="G12" s="272" t="str">
        <f>IF($O$24&lt;&gt;"",IF($O$24=3,3,IF($O$24=2,2,1)),"")</f>
        <v/>
      </c>
      <c r="H12" s="272" t="str">
        <f>IF($R$24&lt;&gt;"",IF($R$24=3,3,IF($R$24=2,2,1)),"")</f>
        <v/>
      </c>
      <c r="I12" s="272" t="str">
        <f>IF($U$24&lt;&gt;"",IF($U$24=3,3,IF($U$24=2,2,1)),"")</f>
        <v/>
      </c>
      <c r="J12" s="32"/>
      <c r="K12" s="305" t="s">
        <v>240</v>
      </c>
      <c r="L12" s="278"/>
      <c r="M12" s="285"/>
      <c r="N12" s="286"/>
      <c r="O12" s="305" t="s">
        <v>240</v>
      </c>
      <c r="P12" s="278"/>
      <c r="Q12" s="285"/>
      <c r="R12" s="286"/>
      <c r="S12" s="278" t="s">
        <v>240</v>
      </c>
      <c r="T12" s="278"/>
      <c r="U12" s="285" t="s">
        <v>303</v>
      </c>
      <c r="V12" s="286"/>
      <c r="W12" s="9"/>
      <c r="X12" s="9"/>
      <c r="Y12" s="23"/>
      <c r="Z12" s="2"/>
      <c r="AA12" s="2"/>
      <c r="AB12" s="2"/>
    </row>
    <row r="13" spans="1:28" ht="35.25" customHeight="1" outlineLevel="1" x14ac:dyDescent="0.35">
      <c r="A13" s="1"/>
      <c r="B13" s="275"/>
      <c r="C13" s="275"/>
      <c r="D13" s="276" t="str">
        <f t="shared" ref="D13:D14" si="0">IF(F13="","",IF(AND(I13=3,H13=3,G13=3,F13=3),"MEJOR PRÁCTICA",
IF(AND(H13=3,G13=3,F13=3),"MÁS QUE CUMPLE",
IF(AND(G13=3,F13=3),"CUMPLE",
IF(F13=3,"PARCIAL","NO CUMPLE")))))</f>
        <v/>
      </c>
      <c r="E13" s="277">
        <f>IF($D13="No Cumple",0,IF($D13="Parcial",$E$18*0.4,IF($D13="Cumple",$E$18*0.7,IF($D13="Más que Cumple",$E$18*0.85,IF($D13="Mejor Práctica",$E$18,0)))))</f>
        <v>0</v>
      </c>
      <c r="F13" s="272"/>
      <c r="G13" s="272"/>
      <c r="H13" s="272"/>
      <c r="I13" s="272"/>
      <c r="J13" s="32"/>
      <c r="K13" s="168" t="s">
        <v>33</v>
      </c>
      <c r="L13" s="287" t="s">
        <v>242</v>
      </c>
      <c r="M13" s="287"/>
      <c r="N13" s="169" t="s">
        <v>243</v>
      </c>
      <c r="O13" s="168" t="s">
        <v>33</v>
      </c>
      <c r="P13" s="287" t="s">
        <v>242</v>
      </c>
      <c r="Q13" s="287"/>
      <c r="R13" s="169" t="s">
        <v>243</v>
      </c>
      <c r="S13" s="100" t="s">
        <v>33</v>
      </c>
      <c r="T13" s="287" t="s">
        <v>242</v>
      </c>
      <c r="U13" s="287"/>
      <c r="V13" s="100" t="s">
        <v>304</v>
      </c>
      <c r="W13" s="1"/>
      <c r="X13" s="1"/>
      <c r="Z13" s="3"/>
      <c r="AA13" s="4"/>
      <c r="AB13" s="5"/>
    </row>
    <row r="14" spans="1:28" ht="18.75" customHeight="1" outlineLevel="1" x14ac:dyDescent="0.35">
      <c r="A14" s="1"/>
      <c r="B14" s="275"/>
      <c r="C14" s="275"/>
      <c r="D14" s="276" t="str">
        <f t="shared" si="0"/>
        <v/>
      </c>
      <c r="E14" s="277">
        <f>IF($D14="No Cumple",0,IF($D14="Parcial",$E$18*0.4,IF($D14="Cumple",$E$18*0.7,IF($D14="Más que Cumple",$E$18*0.85,IF($D14="Mejor Práctica",$E$18,0)))))</f>
        <v>0</v>
      </c>
      <c r="F14" s="38"/>
      <c r="G14" s="38"/>
      <c r="H14" s="38"/>
      <c r="I14" s="38"/>
      <c r="J14" s="32"/>
      <c r="K14" s="270"/>
      <c r="L14" s="292"/>
      <c r="M14" s="292"/>
      <c r="N14" s="269"/>
      <c r="O14" s="270"/>
      <c r="P14" s="292"/>
      <c r="Q14" s="292"/>
      <c r="R14" s="269"/>
      <c r="S14" s="268"/>
      <c r="T14" s="292"/>
      <c r="U14" s="292"/>
      <c r="V14" s="269"/>
      <c r="W14" s="1"/>
      <c r="X14" s="1"/>
      <c r="Z14" s="6"/>
      <c r="AA14" s="7"/>
      <c r="AB14" s="8"/>
    </row>
    <row r="15" spans="1:28" ht="21" customHeight="1" outlineLevel="1" x14ac:dyDescent="0.35">
      <c r="A15" s="1"/>
      <c r="B15" s="275"/>
      <c r="C15" s="275"/>
      <c r="D15" s="288" t="str">
        <f>IF(S10&lt;&gt;"",IF(OR(S14="finalizado",O14="finalizado",K14="finalizado"),"Finalizado",
IF(OR(AND(S10=U12,S14&lt;&gt;"finalizado"),AND(S10=Q12,O14&lt;&gt;"finalizado"),AND(S10=M12,K14&lt;&gt;"finalizado")),"Atrasado","No Prazo")),"Não Planificado")</f>
        <v>No Prazo</v>
      </c>
      <c r="E15" s="288"/>
      <c r="F15" s="288"/>
      <c r="G15" s="288"/>
      <c r="H15" s="288"/>
      <c r="I15" s="288"/>
      <c r="J15" s="26"/>
      <c r="K15" s="270"/>
      <c r="L15" s="292"/>
      <c r="M15" s="292"/>
      <c r="N15" s="269"/>
      <c r="O15" s="270"/>
      <c r="P15" s="292"/>
      <c r="Q15" s="292"/>
      <c r="R15" s="269"/>
      <c r="S15" s="268"/>
      <c r="T15" s="292"/>
      <c r="U15" s="292"/>
      <c r="V15" s="269"/>
      <c r="W15" s="1"/>
      <c r="X15" s="1"/>
      <c r="Z15" s="6"/>
      <c r="AA15" s="7"/>
      <c r="AB15" s="7"/>
    </row>
    <row r="16" spans="1:28" ht="21" customHeight="1" x14ac:dyDescent="0.4">
      <c r="A16" s="1"/>
      <c r="B16" s="17"/>
      <c r="C16" s="17"/>
      <c r="D16" s="9"/>
      <c r="E16" s="86" t="str">
        <f>IF(COUNTA(F16:I16)=0,"NBC","BC")</f>
        <v>NBC</v>
      </c>
      <c r="F16" s="86"/>
      <c r="G16" s="86"/>
      <c r="H16" s="86"/>
      <c r="I16" s="9"/>
      <c r="J16" s="16"/>
      <c r="K16" s="9"/>
      <c r="L16" s="9"/>
      <c r="M16" s="9"/>
      <c r="N16" s="9"/>
      <c r="O16" s="9"/>
      <c r="P16" s="9"/>
      <c r="Q16" s="9"/>
      <c r="R16" s="9"/>
      <c r="S16" s="9"/>
      <c r="T16" s="9"/>
      <c r="U16" s="9"/>
      <c r="V16" s="9"/>
      <c r="W16" s="9"/>
      <c r="X16" s="9"/>
      <c r="Y16" s="23"/>
    </row>
    <row r="17" spans="1:25" ht="21" customHeight="1" x14ac:dyDescent="0.4">
      <c r="A17" s="1"/>
      <c r="B17" s="17"/>
      <c r="C17" s="17"/>
      <c r="D17" s="9"/>
      <c r="E17" s="9"/>
      <c r="F17" s="9"/>
      <c r="G17" s="9"/>
      <c r="H17" s="9"/>
      <c r="I17" s="9"/>
      <c r="J17" s="16"/>
      <c r="K17" s="290" t="s">
        <v>246</v>
      </c>
      <c r="L17" s="291"/>
      <c r="M17" s="296"/>
      <c r="N17" s="290" t="s">
        <v>247</v>
      </c>
      <c r="O17" s="291"/>
      <c r="P17" s="296"/>
      <c r="Q17" s="290" t="s">
        <v>228</v>
      </c>
      <c r="R17" s="291"/>
      <c r="S17" s="296"/>
      <c r="T17" s="291" t="s">
        <v>249</v>
      </c>
      <c r="U17" s="291"/>
      <c r="V17" s="296"/>
      <c r="W17" s="9"/>
      <c r="X17" s="9"/>
      <c r="Y17" s="23"/>
    </row>
    <row r="18" spans="1:25" ht="20.25" customHeight="1" outlineLevel="2" x14ac:dyDescent="0.35">
      <c r="A18" s="1"/>
      <c r="B18" s="289" t="s">
        <v>316</v>
      </c>
      <c r="C18" s="289"/>
      <c r="D18" s="42" t="s">
        <v>16</v>
      </c>
      <c r="E18" s="39">
        <v>0.01</v>
      </c>
      <c r="F18" s="127"/>
      <c r="G18" s="127"/>
      <c r="H18" s="127"/>
      <c r="I18" s="127"/>
      <c r="J18" s="9"/>
      <c r="K18" s="270" t="s">
        <v>479</v>
      </c>
      <c r="L18" s="268"/>
      <c r="M18" s="269"/>
      <c r="N18" s="270" t="s">
        <v>480</v>
      </c>
      <c r="O18" s="268"/>
      <c r="P18" s="269"/>
      <c r="Q18" s="270" t="s">
        <v>481</v>
      </c>
      <c r="R18" s="268"/>
      <c r="S18" s="269"/>
      <c r="T18" s="268" t="s">
        <v>482</v>
      </c>
      <c r="U18" s="268"/>
      <c r="V18" s="269"/>
      <c r="W18" s="9"/>
      <c r="X18" s="9"/>
      <c r="Y18" s="23"/>
    </row>
    <row r="19" spans="1:25" ht="124.5" customHeight="1" outlineLevel="2" x14ac:dyDescent="0.35">
      <c r="A19" s="1"/>
      <c r="B19" s="289"/>
      <c r="C19" s="289"/>
      <c r="D19" s="42" t="s">
        <v>255</v>
      </c>
      <c r="E19" s="311" t="s">
        <v>483</v>
      </c>
      <c r="F19" s="311"/>
      <c r="G19" s="311"/>
      <c r="H19" s="311"/>
      <c r="I19" s="311"/>
      <c r="J19" s="25"/>
      <c r="K19" s="270"/>
      <c r="L19" s="268"/>
      <c r="M19" s="269"/>
      <c r="N19" s="270"/>
      <c r="O19" s="268"/>
      <c r="P19" s="269"/>
      <c r="Q19" s="270"/>
      <c r="R19" s="268"/>
      <c r="S19" s="269"/>
      <c r="T19" s="268"/>
      <c r="U19" s="268"/>
      <c r="V19" s="269"/>
      <c r="W19" s="9"/>
      <c r="X19" s="9"/>
      <c r="Y19" s="23"/>
    </row>
    <row r="20" spans="1:25" ht="18.75" customHeight="1" outlineLevel="2" x14ac:dyDescent="0.35">
      <c r="A20" s="1"/>
      <c r="B20" s="289"/>
      <c r="C20" s="289"/>
      <c r="D20" s="293" t="s">
        <v>37</v>
      </c>
      <c r="E20" s="294" t="s">
        <v>72</v>
      </c>
      <c r="F20" s="294"/>
      <c r="G20" s="294"/>
      <c r="H20" s="294"/>
      <c r="I20" s="294"/>
      <c r="J20" s="25"/>
      <c r="K20" s="270" t="s">
        <v>307</v>
      </c>
      <c r="L20" s="268"/>
      <c r="M20" s="269"/>
      <c r="N20" s="270" t="s">
        <v>307</v>
      </c>
      <c r="O20" s="268"/>
      <c r="P20" s="269"/>
      <c r="Q20" s="270" t="s">
        <v>307</v>
      </c>
      <c r="R20" s="268"/>
      <c r="S20" s="269"/>
      <c r="T20" s="268" t="s">
        <v>307</v>
      </c>
      <c r="U20" s="268"/>
      <c r="V20" s="269"/>
      <c r="W20" s="9"/>
      <c r="X20" s="9"/>
      <c r="Y20" s="23"/>
    </row>
    <row r="21" spans="1:25" ht="40.5" customHeight="1" outlineLevel="2" x14ac:dyDescent="0.35">
      <c r="A21" s="18">
        <v>5.0000000000000001E-3</v>
      </c>
      <c r="B21" s="289"/>
      <c r="C21" s="289"/>
      <c r="D21" s="293"/>
      <c r="E21" s="294"/>
      <c r="F21" s="294"/>
      <c r="G21" s="294"/>
      <c r="H21" s="294"/>
      <c r="I21" s="294"/>
      <c r="J21" s="25"/>
      <c r="K21" s="270" t="s">
        <v>484</v>
      </c>
      <c r="L21" s="268"/>
      <c r="M21" s="269"/>
      <c r="N21" s="270" t="s">
        <v>484</v>
      </c>
      <c r="O21" s="268"/>
      <c r="P21" s="269"/>
      <c r="Q21" s="270" t="s">
        <v>484</v>
      </c>
      <c r="R21" s="268"/>
      <c r="S21" s="269"/>
      <c r="T21" s="268" t="s">
        <v>485</v>
      </c>
      <c r="U21" s="268"/>
      <c r="V21" s="268"/>
      <c r="W21" s="9"/>
      <c r="X21" s="9"/>
      <c r="Y21" s="23"/>
    </row>
    <row r="22" spans="1:25" ht="14.5" x14ac:dyDescent="0.35">
      <c r="A22" s="1"/>
      <c r="B22" s="9"/>
      <c r="C22" s="9"/>
      <c r="D22" s="9"/>
      <c r="E22" s="9"/>
      <c r="F22" s="9"/>
      <c r="G22" s="9"/>
      <c r="H22" s="9"/>
      <c r="I22" s="9"/>
      <c r="J22" s="9"/>
      <c r="K22" s="68"/>
      <c r="L22" s="9"/>
      <c r="M22" s="69"/>
      <c r="N22" s="68"/>
      <c r="O22" s="9"/>
      <c r="P22" s="69"/>
      <c r="Q22" s="68"/>
      <c r="R22" s="9"/>
      <c r="S22" s="69"/>
      <c r="T22" s="9"/>
      <c r="U22" s="9"/>
      <c r="V22" s="69"/>
      <c r="W22" s="9"/>
      <c r="X22" s="9"/>
      <c r="Y22" s="23"/>
    </row>
    <row r="23" spans="1:25" ht="41" x14ac:dyDescent="0.35">
      <c r="A23" s="1"/>
      <c r="B23" s="9"/>
      <c r="C23" s="9"/>
      <c r="D23" s="9"/>
      <c r="G23" s="9"/>
      <c r="H23" s="9"/>
      <c r="K23" s="54" t="s">
        <v>9</v>
      </c>
      <c r="L23" s="24" t="s">
        <v>261</v>
      </c>
      <c r="M23" s="55" t="s">
        <v>262</v>
      </c>
      <c r="N23" s="54" t="s">
        <v>9</v>
      </c>
      <c r="O23" s="24" t="s">
        <v>261</v>
      </c>
      <c r="P23" s="55" t="s">
        <v>262</v>
      </c>
      <c r="Q23" s="54" t="s">
        <v>9</v>
      </c>
      <c r="R23" s="24" t="s">
        <v>261</v>
      </c>
      <c r="S23" s="55" t="s">
        <v>262</v>
      </c>
      <c r="T23" s="64" t="s">
        <v>9</v>
      </c>
      <c r="U23" s="24" t="s">
        <v>261</v>
      </c>
      <c r="V23" s="55" t="s">
        <v>262</v>
      </c>
      <c r="X23" s="9"/>
      <c r="Y23" s="23"/>
    </row>
    <row r="24" spans="1:25" ht="36.75" customHeight="1" x14ac:dyDescent="0.35">
      <c r="A24" s="1"/>
      <c r="B24" s="9"/>
      <c r="C24" s="9"/>
      <c r="D24" s="9"/>
      <c r="F24" s="297" t="s">
        <v>308</v>
      </c>
      <c r="G24" s="298" t="s">
        <v>33</v>
      </c>
      <c r="H24" s="298"/>
      <c r="I24" s="298"/>
      <c r="K24" s="56">
        <v>2</v>
      </c>
      <c r="L24" s="40"/>
      <c r="M24" s="295"/>
      <c r="N24" s="56"/>
      <c r="O24" s="40"/>
      <c r="P24" s="295"/>
      <c r="Q24" s="56"/>
      <c r="R24" s="40"/>
      <c r="S24" s="295"/>
      <c r="T24" s="40"/>
      <c r="U24" s="40"/>
      <c r="V24" s="295"/>
      <c r="X24" s="9"/>
      <c r="Y24" s="23"/>
    </row>
    <row r="25" spans="1:25" ht="19.5" customHeight="1" x14ac:dyDescent="0.35">
      <c r="A25" s="1"/>
      <c r="B25" s="9"/>
      <c r="C25" s="9"/>
      <c r="D25" s="9"/>
      <c r="F25" s="297"/>
      <c r="G25" s="298"/>
      <c r="H25" s="298"/>
      <c r="I25" s="298"/>
      <c r="K25" s="57"/>
      <c r="L25" s="43"/>
      <c r="M25" s="295"/>
      <c r="N25" s="57"/>
      <c r="O25" s="43"/>
      <c r="P25" s="295"/>
      <c r="Q25" s="57"/>
      <c r="R25" s="43"/>
      <c r="S25" s="295"/>
      <c r="T25" s="43"/>
      <c r="U25" s="43"/>
      <c r="V25" s="295"/>
      <c r="X25" s="9"/>
      <c r="Y25" s="23"/>
    </row>
    <row r="26" spans="1:25" ht="208.5" customHeight="1" x14ac:dyDescent="0.35">
      <c r="A26" s="1"/>
      <c r="B26" s="9"/>
      <c r="C26" s="9"/>
      <c r="D26" s="9"/>
      <c r="F26" s="297"/>
      <c r="G26" s="298" t="s">
        <v>309</v>
      </c>
      <c r="H26" s="298"/>
      <c r="I26" s="298"/>
      <c r="K26" s="58" t="s">
        <v>486</v>
      </c>
      <c r="L26" s="45"/>
      <c r="M26" s="295"/>
      <c r="N26" s="58"/>
      <c r="O26" s="45"/>
      <c r="P26" s="295"/>
      <c r="Q26" s="58"/>
      <c r="R26" s="45"/>
      <c r="S26" s="295"/>
      <c r="T26" s="45"/>
      <c r="U26" s="45"/>
      <c r="V26" s="295"/>
      <c r="X26" s="9"/>
      <c r="Y26" s="23"/>
    </row>
    <row r="27" spans="1:25" ht="18" customHeight="1" x14ac:dyDescent="0.35">
      <c r="A27" s="1"/>
      <c r="B27" s="9"/>
      <c r="C27" s="9"/>
      <c r="D27" s="9"/>
      <c r="F27" s="297"/>
      <c r="G27" s="298" t="s">
        <v>313</v>
      </c>
      <c r="H27" s="298"/>
      <c r="I27" s="298"/>
      <c r="K27" s="59"/>
      <c r="L27" s="25"/>
      <c r="M27" s="60"/>
      <c r="N27" s="59"/>
      <c r="O27" s="25"/>
      <c r="P27" s="101"/>
      <c r="Q27" s="59"/>
      <c r="R27" s="25"/>
      <c r="S27" s="60"/>
      <c r="T27" s="59"/>
      <c r="U27" s="25"/>
      <c r="V27" s="60"/>
      <c r="X27" s="9"/>
      <c r="Y27" s="23"/>
    </row>
    <row r="28" spans="1:25" ht="18" customHeight="1" x14ac:dyDescent="0.35">
      <c r="A28" s="1"/>
      <c r="B28" s="9"/>
      <c r="C28" s="9"/>
      <c r="D28" s="9"/>
      <c r="F28" s="297"/>
      <c r="G28" s="298"/>
      <c r="H28" s="298"/>
      <c r="I28" s="298"/>
      <c r="K28" s="59"/>
      <c r="L28" s="25"/>
      <c r="M28" s="60"/>
      <c r="N28" s="59"/>
      <c r="O28" s="25"/>
      <c r="P28" s="101"/>
      <c r="Q28" s="59"/>
      <c r="R28" s="25"/>
      <c r="S28" s="60"/>
      <c r="T28" s="59"/>
      <c r="U28" s="25"/>
      <c r="V28" s="60"/>
      <c r="X28" s="9"/>
      <c r="Y28" s="23"/>
    </row>
    <row r="29" spans="1:25" ht="18" customHeight="1" x14ac:dyDescent="0.35">
      <c r="A29" s="1"/>
      <c r="B29" s="9"/>
      <c r="C29" s="9"/>
      <c r="D29" s="9"/>
      <c r="F29" s="297"/>
      <c r="G29" s="298"/>
      <c r="H29" s="298"/>
      <c r="I29" s="298"/>
      <c r="K29" s="59"/>
      <c r="L29" s="25"/>
      <c r="M29" s="60"/>
      <c r="N29" s="59"/>
      <c r="O29" s="25"/>
      <c r="P29" s="101"/>
      <c r="Q29" s="59"/>
      <c r="R29" s="25"/>
      <c r="S29" s="60"/>
      <c r="T29" s="59"/>
      <c r="U29" s="25"/>
      <c r="V29" s="60"/>
      <c r="X29" s="9"/>
      <c r="Y29" s="23"/>
    </row>
    <row r="30" spans="1:25" ht="18" customHeight="1" x14ac:dyDescent="0.35">
      <c r="A30" s="1"/>
      <c r="B30" s="9"/>
      <c r="C30" s="9"/>
      <c r="D30" s="9"/>
      <c r="F30" s="297"/>
      <c r="G30" s="298"/>
      <c r="H30" s="298"/>
      <c r="I30" s="298"/>
      <c r="K30" s="59"/>
      <c r="L30" s="25"/>
      <c r="M30" s="60"/>
      <c r="N30" s="59"/>
      <c r="O30" s="25"/>
      <c r="P30" s="101"/>
      <c r="Q30" s="59"/>
      <c r="R30" s="25"/>
      <c r="S30" s="60"/>
      <c r="T30" s="59"/>
      <c r="U30" s="25"/>
      <c r="V30" s="60"/>
      <c r="X30" s="9"/>
      <c r="Y30" s="23"/>
    </row>
    <row r="31" spans="1:25" ht="18" customHeight="1" x14ac:dyDescent="0.35">
      <c r="A31" s="1"/>
      <c r="B31" s="9"/>
      <c r="C31" s="9"/>
      <c r="D31" s="9"/>
      <c r="F31" s="297"/>
      <c r="G31" s="298"/>
      <c r="H31" s="298"/>
      <c r="I31" s="298"/>
      <c r="K31" s="59"/>
      <c r="L31" s="25"/>
      <c r="M31" s="60"/>
      <c r="N31" s="59"/>
      <c r="O31" s="25"/>
      <c r="P31" s="101"/>
      <c r="Q31" s="59"/>
      <c r="R31" s="25"/>
      <c r="S31" s="60"/>
      <c r="T31" s="59"/>
      <c r="U31" s="25"/>
      <c r="V31" s="60"/>
      <c r="X31" s="9"/>
      <c r="Y31" s="23"/>
    </row>
    <row r="32" spans="1:25" ht="18" customHeight="1" x14ac:dyDescent="0.35">
      <c r="A32" s="1"/>
      <c r="B32" s="9"/>
      <c r="C32" s="9"/>
      <c r="D32" s="9"/>
      <c r="F32" s="297"/>
      <c r="G32" s="298"/>
      <c r="H32" s="298"/>
      <c r="I32" s="298"/>
      <c r="K32" s="59"/>
      <c r="L32" s="25"/>
      <c r="M32" s="60"/>
      <c r="N32" s="59"/>
      <c r="O32" s="25"/>
      <c r="P32" s="101"/>
      <c r="Q32" s="59"/>
      <c r="R32" s="25"/>
      <c r="S32" s="60"/>
      <c r="T32" s="59"/>
      <c r="U32" s="25"/>
      <c r="V32" s="60"/>
      <c r="X32" s="9"/>
      <c r="Y32" s="23"/>
    </row>
    <row r="33" spans="1:25" ht="18" customHeight="1" x14ac:dyDescent="0.35">
      <c r="A33" s="1"/>
      <c r="B33" s="9"/>
      <c r="C33" s="9"/>
      <c r="D33" s="9"/>
      <c r="F33" s="297"/>
      <c r="G33" s="298"/>
      <c r="H33" s="298"/>
      <c r="I33" s="298"/>
      <c r="K33" s="59"/>
      <c r="L33" s="25"/>
      <c r="M33" s="60"/>
      <c r="N33" s="59"/>
      <c r="O33" s="25"/>
      <c r="P33" s="101"/>
      <c r="Q33" s="59"/>
      <c r="R33" s="25"/>
      <c r="S33" s="60"/>
      <c r="T33" s="59"/>
      <c r="U33" s="25"/>
      <c r="V33" s="60"/>
      <c r="X33" s="9"/>
      <c r="Y33" s="23"/>
    </row>
    <row r="34" spans="1:25" ht="18" customHeight="1" x14ac:dyDescent="0.35">
      <c r="A34" s="1"/>
      <c r="B34" s="9"/>
      <c r="C34" s="9"/>
      <c r="D34" s="9"/>
      <c r="F34" s="297"/>
      <c r="G34" s="298"/>
      <c r="H34" s="298"/>
      <c r="I34" s="298"/>
      <c r="K34" s="59"/>
      <c r="L34" s="25"/>
      <c r="M34" s="60"/>
      <c r="N34" s="59"/>
      <c r="O34" s="25"/>
      <c r="P34" s="101"/>
      <c r="Q34" s="59"/>
      <c r="R34" s="25"/>
      <c r="S34" s="60"/>
      <c r="T34" s="59"/>
      <c r="U34" s="25"/>
      <c r="V34" s="60"/>
      <c r="X34" s="9"/>
      <c r="Y34" s="23"/>
    </row>
    <row r="35" spans="1:25" ht="18" customHeight="1" x14ac:dyDescent="0.35">
      <c r="A35" s="1"/>
      <c r="B35" s="9"/>
      <c r="C35" s="9"/>
      <c r="D35" s="9"/>
      <c r="F35" s="297"/>
      <c r="G35" s="298"/>
      <c r="H35" s="298"/>
      <c r="I35" s="298"/>
      <c r="K35" s="59"/>
      <c r="L35" s="25"/>
      <c r="M35" s="60"/>
      <c r="N35" s="59"/>
      <c r="O35" s="25"/>
      <c r="P35" s="101"/>
      <c r="Q35" s="59"/>
      <c r="R35" s="25"/>
      <c r="S35" s="60"/>
      <c r="T35" s="59"/>
      <c r="U35" s="25"/>
      <c r="V35" s="60"/>
      <c r="X35" s="9"/>
      <c r="Y35" s="23"/>
    </row>
    <row r="36" spans="1:25" ht="18" customHeight="1" x14ac:dyDescent="0.35">
      <c r="A36" s="1"/>
      <c r="B36" s="9"/>
      <c r="C36" s="9"/>
      <c r="D36" s="9"/>
      <c r="F36" s="297"/>
      <c r="G36" s="298"/>
      <c r="H36" s="298"/>
      <c r="I36" s="298"/>
      <c r="K36" s="59"/>
      <c r="L36" s="25"/>
      <c r="M36" s="60"/>
      <c r="N36" s="59"/>
      <c r="O36" s="25"/>
      <c r="P36" s="101"/>
      <c r="Q36" s="59"/>
      <c r="R36" s="25"/>
      <c r="S36" s="60"/>
      <c r="T36" s="59"/>
      <c r="U36" s="25"/>
      <c r="V36" s="60"/>
      <c r="X36" s="9"/>
      <c r="Y36" s="23"/>
    </row>
    <row r="37" spans="1:25" ht="18" customHeight="1" x14ac:dyDescent="0.35">
      <c r="A37" s="1"/>
      <c r="B37" s="9"/>
      <c r="C37" s="9"/>
      <c r="D37" s="9"/>
      <c r="F37" s="297"/>
      <c r="G37" s="298"/>
      <c r="H37" s="298"/>
      <c r="I37" s="298"/>
      <c r="K37" s="59"/>
      <c r="L37" s="25"/>
      <c r="M37" s="60"/>
      <c r="N37" s="59"/>
      <c r="O37" s="25"/>
      <c r="P37" s="101"/>
      <c r="Q37" s="59"/>
      <c r="R37" s="25"/>
      <c r="S37" s="60"/>
      <c r="T37" s="59"/>
      <c r="U37" s="25"/>
      <c r="V37" s="60"/>
      <c r="X37" s="9"/>
      <c r="Y37" s="23"/>
    </row>
    <row r="38" spans="1:25" ht="18" customHeight="1" x14ac:dyDescent="0.35">
      <c r="A38" s="1"/>
      <c r="B38" s="9"/>
      <c r="C38" s="9"/>
      <c r="D38" s="9"/>
      <c r="F38" s="297"/>
      <c r="G38" s="298"/>
      <c r="H38" s="298"/>
      <c r="I38" s="298"/>
      <c r="K38" s="59"/>
      <c r="L38" s="25"/>
      <c r="M38" s="60"/>
      <c r="N38" s="59"/>
      <c r="O38" s="25"/>
      <c r="P38" s="101"/>
      <c r="Q38" s="59"/>
      <c r="R38" s="25"/>
      <c r="S38" s="60"/>
      <c r="T38" s="59"/>
      <c r="U38" s="25"/>
      <c r="V38" s="60"/>
      <c r="X38" s="9"/>
      <c r="Y38" s="23"/>
    </row>
    <row r="39" spans="1:25" ht="18" customHeight="1" x14ac:dyDescent="0.35">
      <c r="A39" s="1"/>
      <c r="B39" s="9"/>
      <c r="C39" s="9"/>
      <c r="D39" s="9"/>
      <c r="F39" s="297"/>
      <c r="G39" s="298"/>
      <c r="H39" s="298"/>
      <c r="I39" s="298"/>
      <c r="K39" s="59"/>
      <c r="L39" s="25"/>
      <c r="M39" s="60"/>
      <c r="N39" s="59"/>
      <c r="O39" s="25"/>
      <c r="P39" s="101"/>
      <c r="Q39" s="59"/>
      <c r="R39" s="25"/>
      <c r="S39" s="60"/>
      <c r="T39" s="59"/>
      <c r="U39" s="25"/>
      <c r="V39" s="60"/>
      <c r="X39" s="9"/>
      <c r="Y39" s="23"/>
    </row>
    <row r="40" spans="1:25" ht="18" customHeight="1" x14ac:dyDescent="0.35">
      <c r="A40" s="1"/>
      <c r="B40" s="9"/>
      <c r="C40" s="9"/>
      <c r="D40" s="9"/>
      <c r="F40" s="297"/>
      <c r="G40" s="298"/>
      <c r="H40" s="298"/>
      <c r="I40" s="298"/>
      <c r="K40" s="59"/>
      <c r="L40" s="25"/>
      <c r="M40" s="60"/>
      <c r="N40" s="59"/>
      <c r="O40" s="25"/>
      <c r="P40" s="101"/>
      <c r="Q40" s="59"/>
      <c r="R40" s="25"/>
      <c r="S40" s="60"/>
      <c r="T40" s="59"/>
      <c r="U40" s="25"/>
      <c r="V40" s="60"/>
      <c r="X40" s="9"/>
      <c r="Y40" s="23"/>
    </row>
    <row r="41" spans="1:25" ht="18" customHeight="1" x14ac:dyDescent="0.35">
      <c r="A41" s="1"/>
      <c r="B41" s="9"/>
      <c r="C41" s="9"/>
      <c r="D41" s="9"/>
      <c r="F41" s="297"/>
      <c r="G41" s="298"/>
      <c r="H41" s="298"/>
      <c r="I41" s="298"/>
      <c r="K41" s="59"/>
      <c r="L41" s="25"/>
      <c r="M41" s="60"/>
      <c r="N41" s="59"/>
      <c r="O41" s="25"/>
      <c r="P41" s="101"/>
      <c r="Q41" s="59"/>
      <c r="R41" s="25"/>
      <c r="S41" s="60"/>
      <c r="T41" s="59"/>
      <c r="U41" s="25"/>
      <c r="V41" s="60"/>
      <c r="X41" s="9"/>
      <c r="Y41" s="23"/>
    </row>
    <row r="42" spans="1:25" ht="18" customHeight="1" x14ac:dyDescent="0.35">
      <c r="A42" s="1"/>
      <c r="B42" s="9"/>
      <c r="C42" s="9"/>
      <c r="D42" s="9"/>
      <c r="F42" s="297"/>
      <c r="G42" s="298"/>
      <c r="H42" s="298"/>
      <c r="I42" s="298"/>
      <c r="K42" s="59"/>
      <c r="L42" s="25"/>
      <c r="M42" s="60"/>
      <c r="N42" s="59"/>
      <c r="O42" s="25"/>
      <c r="P42" s="101"/>
      <c r="Q42" s="59"/>
      <c r="R42" s="25"/>
      <c r="S42" s="60"/>
      <c r="T42" s="59"/>
      <c r="U42" s="25"/>
      <c r="V42" s="60"/>
      <c r="X42" s="9"/>
      <c r="Y42" s="23"/>
    </row>
    <row r="43" spans="1:25" ht="18" customHeight="1" x14ac:dyDescent="0.35">
      <c r="A43" s="1"/>
      <c r="B43" s="9"/>
      <c r="C43" s="9"/>
      <c r="D43" s="9"/>
      <c r="F43" s="297"/>
      <c r="G43" s="298"/>
      <c r="H43" s="298"/>
      <c r="I43" s="298"/>
      <c r="K43" s="59"/>
      <c r="L43" s="25"/>
      <c r="M43" s="60"/>
      <c r="N43" s="59"/>
      <c r="O43" s="25"/>
      <c r="P43" s="101"/>
      <c r="Q43" s="59"/>
      <c r="R43" s="25"/>
      <c r="S43" s="60"/>
      <c r="T43" s="59"/>
      <c r="U43" s="25"/>
      <c r="V43" s="60"/>
      <c r="X43" s="9"/>
      <c r="Y43" s="23"/>
    </row>
    <row r="44" spans="1:25" ht="18" customHeight="1" x14ac:dyDescent="0.35">
      <c r="A44" s="1"/>
      <c r="B44" s="9"/>
      <c r="C44" s="9"/>
      <c r="D44" s="9"/>
      <c r="F44" s="297"/>
      <c r="G44" s="298"/>
      <c r="H44" s="298"/>
      <c r="I44" s="298"/>
      <c r="K44" s="59"/>
      <c r="L44" s="25"/>
      <c r="M44" s="60"/>
      <c r="N44" s="59"/>
      <c r="O44" s="25"/>
      <c r="P44" s="101"/>
      <c r="Q44" s="59"/>
      <c r="R44" s="25"/>
      <c r="S44" s="60"/>
      <c r="T44" s="59"/>
      <c r="U44" s="25"/>
      <c r="V44" s="60"/>
      <c r="X44" s="9"/>
      <c r="Y44" s="23"/>
    </row>
    <row r="45" spans="1:25" ht="18" customHeight="1" x14ac:dyDescent="0.35">
      <c r="A45" s="1"/>
      <c r="B45" s="9"/>
      <c r="C45" s="9"/>
      <c r="D45" s="9"/>
      <c r="F45" s="297"/>
      <c r="G45" s="298"/>
      <c r="H45" s="298"/>
      <c r="I45" s="298"/>
      <c r="K45" s="59"/>
      <c r="L45" s="25"/>
      <c r="M45" s="60"/>
      <c r="N45" s="59"/>
      <c r="O45" s="25"/>
      <c r="P45" s="101"/>
      <c r="Q45" s="59"/>
      <c r="R45" s="25"/>
      <c r="S45" s="60"/>
      <c r="T45" s="59"/>
      <c r="U45" s="25"/>
      <c r="V45" s="60"/>
      <c r="X45" s="9"/>
      <c r="Y45" s="23"/>
    </row>
    <row r="46" spans="1:25" ht="18" customHeight="1" x14ac:dyDescent="0.35">
      <c r="A46" s="1"/>
      <c r="B46" s="9"/>
      <c r="C46" s="9"/>
      <c r="D46" s="9"/>
      <c r="F46" s="297"/>
      <c r="G46" s="298"/>
      <c r="H46" s="298"/>
      <c r="I46" s="298"/>
      <c r="K46" s="59"/>
      <c r="L46" s="25"/>
      <c r="M46" s="60"/>
      <c r="N46" s="59"/>
      <c r="O46" s="25"/>
      <c r="P46" s="101"/>
      <c r="Q46" s="59"/>
      <c r="R46" s="25"/>
      <c r="S46" s="60"/>
      <c r="T46" s="59"/>
      <c r="U46" s="25"/>
      <c r="V46" s="60"/>
      <c r="X46" s="9"/>
      <c r="Y46" s="23"/>
    </row>
    <row r="47" spans="1:25" ht="18" customHeight="1" x14ac:dyDescent="0.35">
      <c r="A47" s="1"/>
      <c r="B47" s="9"/>
      <c r="C47" s="9"/>
      <c r="D47" s="9"/>
      <c r="F47" s="297"/>
      <c r="G47" s="298"/>
      <c r="H47" s="298"/>
      <c r="I47" s="298"/>
      <c r="K47" s="59"/>
      <c r="L47" s="25"/>
      <c r="M47" s="60"/>
      <c r="N47" s="59"/>
      <c r="O47" s="25"/>
      <c r="P47" s="101"/>
      <c r="Q47" s="59"/>
      <c r="R47" s="25"/>
      <c r="S47" s="60"/>
      <c r="T47" s="59"/>
      <c r="U47" s="25"/>
      <c r="V47" s="60"/>
      <c r="X47" s="9"/>
      <c r="Y47" s="23"/>
    </row>
    <row r="48" spans="1:25" ht="18" customHeight="1" x14ac:dyDescent="0.35">
      <c r="A48" s="1"/>
      <c r="B48" s="9"/>
      <c r="C48" s="9"/>
      <c r="D48" s="9"/>
      <c r="F48" s="297"/>
      <c r="G48" s="298"/>
      <c r="H48" s="298"/>
      <c r="I48" s="298"/>
      <c r="K48" s="59"/>
      <c r="L48" s="25"/>
      <c r="M48" s="60"/>
      <c r="N48" s="59"/>
      <c r="O48" s="25"/>
      <c r="P48" s="101"/>
      <c r="Q48" s="59"/>
      <c r="R48" s="25"/>
      <c r="S48" s="60"/>
      <c r="T48" s="59"/>
      <c r="U48" s="25"/>
      <c r="V48" s="60"/>
      <c r="X48" s="9"/>
      <c r="Y48" s="23"/>
    </row>
    <row r="49" spans="1:25" ht="18" customHeight="1" x14ac:dyDescent="0.35">
      <c r="A49" s="1"/>
      <c r="B49" s="9"/>
      <c r="C49" s="9"/>
      <c r="D49" s="9"/>
      <c r="F49" s="297"/>
      <c r="G49" s="298"/>
      <c r="H49" s="298"/>
      <c r="I49" s="298"/>
      <c r="K49" s="59"/>
      <c r="L49" s="25"/>
      <c r="M49" s="60"/>
      <c r="N49" s="59"/>
      <c r="O49" s="25"/>
      <c r="P49" s="60"/>
      <c r="Q49" s="59"/>
      <c r="R49" s="25"/>
      <c r="S49" s="60"/>
      <c r="T49" s="59"/>
      <c r="U49" s="25"/>
      <c r="V49" s="60"/>
      <c r="X49" s="9"/>
      <c r="Y49" s="23"/>
    </row>
    <row r="50" spans="1:25" ht="14.5" x14ac:dyDescent="0.35">
      <c r="S50" s="1"/>
      <c r="V50" s="1"/>
    </row>
    <row r="51" spans="1:25" ht="15" customHeight="1" x14ac:dyDescent="0.35"/>
  </sheetData>
  <mergeCells count="63">
    <mergeCell ref="F24:F49"/>
    <mergeCell ref="G24:I25"/>
    <mergeCell ref="M24:M26"/>
    <mergeCell ref="P24:P26"/>
    <mergeCell ref="S24:S26"/>
    <mergeCell ref="V24:V26"/>
    <mergeCell ref="G26:I26"/>
    <mergeCell ref="G27:I49"/>
    <mergeCell ref="Q20:S20"/>
    <mergeCell ref="T20:V20"/>
    <mergeCell ref="K21:M21"/>
    <mergeCell ref="N21:P21"/>
    <mergeCell ref="Q21:S21"/>
    <mergeCell ref="T21:V21"/>
    <mergeCell ref="T18:V19"/>
    <mergeCell ref="E19:I19"/>
    <mergeCell ref="D20:D21"/>
    <mergeCell ref="E20:I21"/>
    <mergeCell ref="K20:M20"/>
    <mergeCell ref="N20:P20"/>
    <mergeCell ref="D15:I15"/>
    <mergeCell ref="B18:C21"/>
    <mergeCell ref="K18:M19"/>
    <mergeCell ref="N18:P19"/>
    <mergeCell ref="Q18:S19"/>
    <mergeCell ref="Q17:S17"/>
    <mergeCell ref="T17:V17"/>
    <mergeCell ref="S12:T12"/>
    <mergeCell ref="U12:V12"/>
    <mergeCell ref="L13:M13"/>
    <mergeCell ref="P13:Q13"/>
    <mergeCell ref="T13:U13"/>
    <mergeCell ref="L14:M15"/>
    <mergeCell ref="N14:N15"/>
    <mergeCell ref="O14:O15"/>
    <mergeCell ref="P14:Q15"/>
    <mergeCell ref="Q12:R12"/>
    <mergeCell ref="R14:R15"/>
    <mergeCell ref="S14:S15"/>
    <mergeCell ref="T14:U15"/>
    <mergeCell ref="V14:V15"/>
    <mergeCell ref="K12:L12"/>
    <mergeCell ref="M12:N12"/>
    <mergeCell ref="O12:P12"/>
    <mergeCell ref="K17:M17"/>
    <mergeCell ref="N17:P17"/>
    <mergeCell ref="K14:K15"/>
    <mergeCell ref="B7:C7"/>
    <mergeCell ref="M7:O8"/>
    <mergeCell ref="Q7:S8"/>
    <mergeCell ref="G12:G13"/>
    <mergeCell ref="D2:I2"/>
    <mergeCell ref="D3:I4"/>
    <mergeCell ref="K3:S4"/>
    <mergeCell ref="D5:I5"/>
    <mergeCell ref="K5:R5"/>
    <mergeCell ref="B10:C10"/>
    <mergeCell ref="B12:C15"/>
    <mergeCell ref="D12:D14"/>
    <mergeCell ref="E12:E14"/>
    <mergeCell ref="F12:F13"/>
    <mergeCell ref="H12:H13"/>
    <mergeCell ref="I12:I13"/>
  </mergeCells>
  <conditionalFormatting sqref="D15:I15">
    <cfRule type="containsText" dxfId="783" priority="2" operator="containsText" text="Finalizado">
      <formula>NOT(ISERROR(SEARCH("Finalizado",D15)))</formula>
    </cfRule>
    <cfRule type="containsText" dxfId="782" priority="3" operator="containsText" text="Não Planificado">
      <formula>NOT(ISERROR(SEARCH("Não Planificado",D15)))</formula>
    </cfRule>
    <cfRule type="containsText" dxfId="781" priority="4" operator="containsText" text="No Prazo">
      <formula>NOT(ISERROR(SEARCH("No Prazo",D15)))</formula>
    </cfRule>
    <cfRule type="containsText" dxfId="780" priority="5" operator="containsText" text="Atrasado">
      <formula>NOT(ISERROR(SEARCH("Atrasado",D15)))</formula>
    </cfRule>
  </conditionalFormatting>
  <conditionalFormatting sqref="F7:F8">
    <cfRule type="iconSet" priority="9">
      <iconSet showValue="0">
        <cfvo type="percent" val="0"/>
        <cfvo type="num" val="2"/>
        <cfvo type="num" val="3"/>
      </iconSet>
    </cfRule>
  </conditionalFormatting>
  <conditionalFormatting sqref="F12 F14">
    <cfRule type="iconSet" priority="7">
      <iconSet showValue="0">
        <cfvo type="percent" val="0"/>
        <cfvo type="num" val="2"/>
        <cfvo type="num" val="3"/>
      </iconSet>
    </cfRule>
  </conditionalFormatting>
  <conditionalFormatting sqref="G7:I8">
    <cfRule type="iconSet" priority="8">
      <iconSet showValue="0">
        <cfvo type="percent" val="0"/>
        <cfvo type="num" val="2"/>
        <cfvo type="num" val="3"/>
      </iconSet>
    </cfRule>
  </conditionalFormatting>
  <conditionalFormatting sqref="G12:I12 G14:I14">
    <cfRule type="iconSet" priority="6">
      <iconSet showValue="0">
        <cfvo type="percent" val="0"/>
        <cfvo type="num" val="2"/>
        <cfvo type="num" val="3"/>
      </iconSet>
    </cfRule>
  </conditionalFormatting>
  <conditionalFormatting sqref="K24:L24 N24:O24 Q24:R24 T24:U24">
    <cfRule type="iconSet" priority="15">
      <iconSet showValue="0">
        <cfvo type="percent" val="0"/>
        <cfvo type="num" val="2"/>
        <cfvo type="num" val="3"/>
      </iconSet>
    </cfRule>
  </conditionalFormatting>
  <conditionalFormatting sqref="K25:L25">
    <cfRule type="containsText" dxfId="779" priority="29" operator="containsText" text="PENDIENTE">
      <formula>NOT(ISERROR(SEARCH("PENDIENTE",K25)))</formula>
    </cfRule>
    <cfRule type="containsText" dxfId="778" priority="30" operator="containsText" text="NO VALIDADO">
      <formula>NOT(ISERROR(SEARCH("NO VALIDADO",K25)))</formula>
    </cfRule>
    <cfRule type="containsText" dxfId="777" priority="31" operator="containsText" text="VALIDADO">
      <formula>NOT(ISERROR(SEARCH("VALIDADO",K25)))</formula>
    </cfRule>
  </conditionalFormatting>
  <conditionalFormatting sqref="N25:O25">
    <cfRule type="containsText" dxfId="776" priority="22" operator="containsText" text="PENDIENTE">
      <formula>NOT(ISERROR(SEARCH("PENDIENTE",N25)))</formula>
    </cfRule>
    <cfRule type="containsText" dxfId="775" priority="23" operator="containsText" text="NO VALIDADO">
      <formula>NOT(ISERROR(SEARCH("NO VALIDADO",N25)))</formula>
    </cfRule>
    <cfRule type="containsText" dxfId="774" priority="24" operator="containsText" text="VALIDADO">
      <formula>NOT(ISERROR(SEARCH("VALIDADO",N25)))</formula>
    </cfRule>
  </conditionalFormatting>
  <conditionalFormatting sqref="Q25:R25">
    <cfRule type="containsText" dxfId="773" priority="19" operator="containsText" text="PENDIENTE">
      <formula>NOT(ISERROR(SEARCH("PENDIENTE",Q25)))</formula>
    </cfRule>
    <cfRule type="containsText" dxfId="772" priority="20" operator="containsText" text="NO VALIDADO">
      <formula>NOT(ISERROR(SEARCH("NO VALIDADO",Q25)))</formula>
    </cfRule>
    <cfRule type="containsText" dxfId="771" priority="21" operator="containsText" text="VALIDADO">
      <formula>NOT(ISERROR(SEARCH("VALIDADO",Q25)))</formula>
    </cfRule>
  </conditionalFormatting>
  <conditionalFormatting sqref="T25:U25">
    <cfRule type="containsText" dxfId="770" priority="16" operator="containsText" text="PENDIENTE">
      <formula>NOT(ISERROR(SEARCH("PENDIENTE",T25)))</formula>
    </cfRule>
    <cfRule type="containsText" dxfId="769" priority="17" operator="containsText" text="NO VALIDADO">
      <formula>NOT(ISERROR(SEARCH("NO VALIDADO",T25)))</formula>
    </cfRule>
    <cfRule type="containsText" dxfId="768" priority="18" operator="containsText" text="VALIDADO">
      <formula>NOT(ISERROR(SEARCH("VALIDADO",T25)))</formula>
    </cfRule>
  </conditionalFormatting>
  <dataValidations count="6">
    <dataValidation type="list" allowBlank="1" showInputMessage="1" showErrorMessage="1" sqref="K14:K15 O14:O15 S14:S15" xr:uid="{115B5DB8-7CCF-4DC0-8DFA-EC4882707526}">
      <formula1>"No Iniciado, En Progreso,Finalizado"</formula1>
    </dataValidation>
    <dataValidation type="list" allowBlank="1" showInputMessage="1" showErrorMessage="1" sqref="AB14:AB15" xr:uid="{02183A86-9675-4B75-90AF-A4574A748486}">
      <formula1>"No Cumple, Parcial, Cumple, Más que Cumple, Mejor Práctica"</formula1>
    </dataValidation>
    <dataValidation type="list" allowBlank="1" showInputMessage="1" showErrorMessage="1" sqref="D10 R14:R15 N14:N15 V14:V15" xr:uid="{BCC15837-BFB3-4FC7-ACD3-1BA27AEBD25B}">
      <formula1>"Não Cumpre, Parcial, Cumpre, Mais que Cumpre, Melhor Prática"</formula1>
    </dataValidation>
    <dataValidation type="list" allowBlank="1" showInputMessage="1" showErrorMessage="1" sqref="O10" xr:uid="{62E6BD06-CE1E-4869-83B3-C93C9699A792}">
      <formula1>"Alta,Baixa,Não Planificado"</formula1>
    </dataValidation>
    <dataValidation type="list" allowBlank="1" showInputMessage="1" showErrorMessage="1" sqref="M12:N12 Q12:R12 U12:V12" xr:uid="{0DA61694-0187-47DB-AEBA-C73B9FAC6D68}">
      <formula1>"Maio,Junho,Julho,Agosto,Setembro,Outubro"</formula1>
    </dataValidation>
    <dataValidation type="list" allowBlank="1" showInputMessage="1" showErrorMessage="1" sqref="Q10 S10" xr:uid="{3E37ADD2-6CC7-4B13-9D91-0645E4154717}">
      <formula1>" Junho,Julho,Agosto,Setembro,Outubro"</formula1>
    </dataValidation>
  </dataValidations>
  <pageMargins left="0.511811024" right="0.511811024" top="0.78740157499999996" bottom="0.78740157499999996" header="0.31496062000000002" footer="0.31496062000000002"/>
  <pageSetup paperSize="9" orientation="portrait" r:id="rId1"/>
  <drawing r:id="rId2"/>
  <extLst>
    <ext xmlns:x14="http://schemas.microsoft.com/office/spreadsheetml/2009/9/main" uri="{78C0D931-6437-407d-A8EE-F0AAD7539E65}">
      <x14:conditionalFormattings>
        <x14:conditionalFormatting xmlns:xm="http://schemas.microsoft.com/office/excel/2006/main">
          <x14:cfRule type="iconSet" priority="1" id="{1D233F60-F454-4BF7-9368-83B2F06FDEC3}">
            <x14:iconSet iconSet="3Stars" showValue="0">
              <x14:cfvo type="percent">
                <xm:f>0</xm:f>
              </x14:cfvo>
              <x14:cfvo type="num">
                <xm:f>2</xm:f>
              </x14:cfvo>
              <x14:cfvo type="num">
                <xm:f>3</xm:f>
              </x14:cfvo>
            </x14:iconSet>
          </x14:cfRule>
          <xm:sqref>M10</xm:sqref>
        </x14:conditionalFormatting>
      </x14:conditionalFormattings>
    </ext>
  </extLst>
</worksheet>
</file>

<file path=xl/worksheets/sheet3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648D06C-6DF8-4753-A402-A1A6974ED08E}">
  <dimension ref="A1:AB51"/>
  <sheetViews>
    <sheetView showGridLines="0" zoomScale="50" zoomScaleNormal="50" workbookViewId="0">
      <pane xSplit="3" ySplit="4" topLeftCell="F17" activePane="bottomRight" state="frozen"/>
      <selection activeCell="O2" sqref="O2"/>
      <selection pane="topRight" activeCell="O2" sqref="O2"/>
      <selection pane="bottomLeft" activeCell="O2" sqref="O2"/>
      <selection pane="bottomRight"/>
    </sheetView>
  </sheetViews>
  <sheetFormatPr defaultColWidth="0" defaultRowHeight="15" customHeight="1" zeroHeight="1" outlineLevelRow="2" outlineLevelCol="1" x14ac:dyDescent="0.35"/>
  <cols>
    <col min="1" max="1" width="1.26953125" customWidth="1"/>
    <col min="2" max="2" width="4.7265625" customWidth="1"/>
    <col min="3" max="3" width="20.1796875" customWidth="1"/>
    <col min="4" max="4" width="17.453125" customWidth="1" outlineLevel="1"/>
    <col min="5" max="5" width="10" customWidth="1" outlineLevel="1"/>
    <col min="6" max="8" width="6.1796875" customWidth="1" outlineLevel="1"/>
    <col min="9" max="9" width="6.26953125" customWidth="1" outlineLevel="1"/>
    <col min="10" max="10" width="2.1796875" customWidth="1"/>
    <col min="11" max="23" width="23" customWidth="1"/>
    <col min="24" max="24" width="17" hidden="1" customWidth="1"/>
    <col min="25" max="25" width="16.453125" hidden="1" customWidth="1"/>
    <col min="26" max="26" width="10.54296875" hidden="1" customWidth="1"/>
    <col min="27" max="27" width="16.81640625" hidden="1" customWidth="1"/>
    <col min="28" max="28" width="14.54296875" hidden="1" customWidth="1"/>
  </cols>
  <sheetData>
    <row r="1" spans="1:28" ht="11.25" customHeight="1" x14ac:dyDescent="0.35">
      <c r="A1" s="13"/>
      <c r="B1" s="13"/>
      <c r="C1" s="13"/>
      <c r="D1" s="13"/>
      <c r="E1" s="13"/>
      <c r="F1" s="13"/>
      <c r="G1" s="13"/>
      <c r="H1" s="13"/>
      <c r="I1" s="13"/>
      <c r="J1" s="13"/>
      <c r="K1" s="13"/>
      <c r="L1" s="13"/>
      <c r="M1" s="13"/>
      <c r="N1" s="13"/>
      <c r="O1" s="13"/>
      <c r="P1" s="13"/>
      <c r="Q1" s="13"/>
      <c r="R1" s="13"/>
      <c r="S1" s="13"/>
      <c r="T1" s="13"/>
      <c r="U1" s="13"/>
      <c r="V1" s="13"/>
      <c r="W1" s="13"/>
      <c r="X1" s="13"/>
      <c r="Y1" s="19"/>
      <c r="Z1" s="19"/>
      <c r="AA1" s="19"/>
    </row>
    <row r="2" spans="1:28" ht="43.5" customHeight="1" x14ac:dyDescent="0.5">
      <c r="A2" s="1"/>
      <c r="C2" s="11"/>
      <c r="D2" s="279" t="s">
        <v>0</v>
      </c>
      <c r="E2" s="279"/>
      <c r="F2" s="279"/>
      <c r="G2" s="279"/>
      <c r="H2" s="279"/>
      <c r="I2" s="279"/>
      <c r="J2" s="62"/>
      <c r="K2" s="62"/>
      <c r="L2" s="62"/>
      <c r="M2" s="62"/>
      <c r="N2" s="62"/>
      <c r="O2" s="62"/>
      <c r="P2" s="62"/>
      <c r="Q2" s="62"/>
      <c r="R2" s="62"/>
      <c r="S2" s="62"/>
      <c r="T2" s="62"/>
      <c r="U2" s="62"/>
      <c r="V2" s="62"/>
      <c r="W2" s="11"/>
      <c r="X2" s="11"/>
      <c r="Y2" s="20"/>
      <c r="Z2" s="20"/>
      <c r="AA2" s="20"/>
    </row>
    <row r="3" spans="1:28" ht="19.5" customHeight="1" x14ac:dyDescent="0.35">
      <c r="A3" s="1"/>
      <c r="C3" s="10"/>
      <c r="D3" s="280" t="s">
        <v>1</v>
      </c>
      <c r="E3" s="280"/>
      <c r="F3" s="280"/>
      <c r="G3" s="280"/>
      <c r="H3" s="280"/>
      <c r="I3" s="280"/>
      <c r="J3" s="63"/>
      <c r="K3" s="306" t="s">
        <v>487</v>
      </c>
      <c r="L3" s="306"/>
      <c r="M3" s="306"/>
      <c r="N3" s="306"/>
      <c r="O3" s="306"/>
      <c r="P3" s="306"/>
      <c r="Q3" s="306"/>
      <c r="R3" s="306"/>
      <c r="S3" s="306"/>
      <c r="T3" s="63"/>
      <c r="U3" s="63"/>
      <c r="V3" s="63"/>
      <c r="W3" s="10"/>
      <c r="X3" s="10"/>
      <c r="Y3" s="12"/>
      <c r="Z3" s="12"/>
      <c r="AA3" s="12"/>
    </row>
    <row r="4" spans="1:28" ht="35.25" customHeight="1" x14ac:dyDescent="0.35">
      <c r="A4" s="1"/>
      <c r="B4" s="1"/>
      <c r="C4" s="10"/>
      <c r="D4" s="281"/>
      <c r="E4" s="281"/>
      <c r="F4" s="281"/>
      <c r="G4" s="281"/>
      <c r="H4" s="281"/>
      <c r="I4" s="281"/>
      <c r="J4" s="61"/>
      <c r="K4" s="307"/>
      <c r="L4" s="307"/>
      <c r="M4" s="307"/>
      <c r="N4" s="307"/>
      <c r="O4" s="307"/>
      <c r="P4" s="307"/>
      <c r="Q4" s="307"/>
      <c r="R4" s="307"/>
      <c r="S4" s="307"/>
      <c r="T4" s="61"/>
      <c r="U4" s="61"/>
      <c r="V4" s="61"/>
      <c r="W4" s="61"/>
      <c r="X4" s="14"/>
      <c r="Y4" s="21"/>
      <c r="Z4" s="22"/>
      <c r="AA4" s="22"/>
    </row>
    <row r="5" spans="1:28" ht="32.5" x14ac:dyDescent="0.6">
      <c r="A5" s="1"/>
      <c r="B5" s="15"/>
      <c r="C5" s="13"/>
      <c r="D5" s="284" t="s">
        <v>294</v>
      </c>
      <c r="E5" s="284"/>
      <c r="F5" s="284"/>
      <c r="G5" s="284"/>
      <c r="H5" s="284"/>
      <c r="I5" s="284"/>
      <c r="J5" s="26"/>
      <c r="K5" s="284" t="s">
        <v>295</v>
      </c>
      <c r="L5" s="284"/>
      <c r="M5" s="284"/>
      <c r="N5" s="284"/>
      <c r="O5" s="284"/>
      <c r="P5" s="284"/>
      <c r="Q5" s="284"/>
      <c r="R5" s="284"/>
      <c r="S5" s="27"/>
      <c r="T5" s="25"/>
      <c r="U5" s="25"/>
      <c r="V5" s="25"/>
      <c r="W5" s="9"/>
      <c r="X5" s="9"/>
      <c r="Y5" s="23"/>
    </row>
    <row r="6" spans="1:28" ht="33" customHeight="1" x14ac:dyDescent="0.8">
      <c r="A6" s="1"/>
      <c r="B6" s="15"/>
      <c r="C6" s="15"/>
      <c r="D6" s="28" t="s">
        <v>296</v>
      </c>
      <c r="E6" s="28" t="s">
        <v>16</v>
      </c>
      <c r="F6" s="28" t="s">
        <v>19</v>
      </c>
      <c r="G6" s="28" t="s">
        <v>20</v>
      </c>
      <c r="H6" s="28" t="s">
        <v>21</v>
      </c>
      <c r="I6" s="28" t="s">
        <v>22</v>
      </c>
      <c r="J6" s="29"/>
      <c r="K6" s="44" t="s">
        <v>221</v>
      </c>
      <c r="L6" s="66"/>
      <c r="M6" s="30"/>
      <c r="N6" s="30"/>
      <c r="O6" s="30"/>
      <c r="P6" s="30"/>
      <c r="Q6" s="30"/>
      <c r="R6" s="31"/>
      <c r="S6" s="31"/>
      <c r="T6" s="25"/>
      <c r="U6" s="25"/>
      <c r="V6" s="25"/>
      <c r="W6" s="9"/>
      <c r="X6" s="9"/>
      <c r="Y6" s="23"/>
    </row>
    <row r="7" spans="1:28" ht="78" customHeight="1" outlineLevel="1" x14ac:dyDescent="0.35">
      <c r="A7" s="1"/>
      <c r="B7" s="267" t="s">
        <v>222</v>
      </c>
      <c r="C7" s="267"/>
      <c r="D7" s="67" t="str">
        <f>IF(F7="","",IF(AND(I7=3,H7=3,G7=3,F7=3),"Melhor Prática",
IF(AND(H7=3,G7=3,F7=3),"Mais que Cumpre",
IF(AND(G7=3,F7=3),"Cumpre",
IF(F7=3,"Parcial","Não cumpre")))))</f>
        <v>Melhor Prática</v>
      </c>
      <c r="E7" s="47">
        <f>IF($D7="Não cumpre",0,IF($D7="Parcial",$E$18*0.4,IF($D7="Cumpre",$E$18*0.7,IF($D7="Mais que Cumpre",$E$18*0.85,IF($D7="Melhor Prática",$E$18,0)))))</f>
        <v>1.4999999999999999E-2</v>
      </c>
      <c r="F7" s="48">
        <f>IF($K$24&lt;&gt;"",IF($K$24=3,3,IF($K$24=2,2,1)),"")</f>
        <v>3</v>
      </c>
      <c r="G7" s="48">
        <f>IF($N$24&lt;&gt;"",IF($N$24=3,3,IF($N$24=2,2,1)),"")</f>
        <v>3</v>
      </c>
      <c r="H7" s="48">
        <f>IF($Q$24&lt;&gt;"",IF($Q$24=3,3,IF($Q$24=2,2,1)),"")</f>
        <v>3</v>
      </c>
      <c r="I7" s="48">
        <f>IF($T$24&lt;&gt;"",IF($T$24=3,3,IF($T$24=2,2,1)),"")</f>
        <v>3</v>
      </c>
      <c r="J7" s="32"/>
      <c r="K7" s="49" t="s">
        <v>298</v>
      </c>
      <c r="L7" s="46" t="s">
        <v>224</v>
      </c>
      <c r="M7" s="271"/>
      <c r="N7" s="271"/>
      <c r="O7" s="271"/>
      <c r="P7" s="46" t="s">
        <v>226</v>
      </c>
      <c r="Q7" s="271"/>
      <c r="R7" s="271"/>
      <c r="S7" s="271"/>
      <c r="U7" s="25"/>
      <c r="V7" s="25"/>
      <c r="W7" s="9"/>
      <c r="X7" s="9"/>
      <c r="Y7" s="23"/>
    </row>
    <row r="8" spans="1:28" ht="14.25" customHeight="1" outlineLevel="1" x14ac:dyDescent="0.35">
      <c r="A8" s="1"/>
      <c r="B8" s="64"/>
      <c r="C8" s="64"/>
      <c r="D8" s="67"/>
      <c r="E8" s="47"/>
      <c r="F8" s="48"/>
      <c r="G8" s="48"/>
      <c r="H8" s="48"/>
      <c r="I8" s="48"/>
      <c r="J8" s="32"/>
      <c r="K8" s="49"/>
      <c r="L8" s="46"/>
      <c r="M8" s="271"/>
      <c r="N8" s="271"/>
      <c r="O8" s="271"/>
      <c r="P8" s="46"/>
      <c r="Q8" s="271"/>
      <c r="R8" s="271"/>
      <c r="S8" s="271"/>
      <c r="U8" s="25"/>
      <c r="V8" s="25"/>
      <c r="W8" s="9"/>
      <c r="X8" s="9"/>
      <c r="Y8" s="23"/>
    </row>
    <row r="9" spans="1:28" ht="9.75" customHeight="1" x14ac:dyDescent="0.45">
      <c r="A9" s="1"/>
      <c r="B9" s="1"/>
      <c r="C9" s="1"/>
      <c r="D9" s="34"/>
      <c r="E9" s="35"/>
      <c r="F9" s="35"/>
      <c r="G9" s="35"/>
      <c r="H9" s="35"/>
      <c r="I9" s="35"/>
      <c r="J9" s="35"/>
      <c r="K9" s="35"/>
      <c r="L9" s="35"/>
      <c r="M9" s="35"/>
      <c r="N9" s="35"/>
      <c r="O9" s="35"/>
      <c r="P9" s="35"/>
      <c r="Q9" s="92" t="str">
        <f>IF(Q10="Junio",6,IF(Q10="Julio",7,IF(Q10="Agosto",8,IF(Q10="Septiembre",9,IF(Q10="Octubre",10,"")))))</f>
        <v/>
      </c>
      <c r="R9" s="35"/>
      <c r="S9" s="92" t="str">
        <f>IF(S10="Junio",6,IF(S10="Julio",7,IF(S10="Agosto",8,IF(S10="Septiembre",9,IF(S10="Octubre",10,"")))))</f>
        <v/>
      </c>
      <c r="T9" s="33"/>
      <c r="U9" s="33"/>
      <c r="V9" s="33"/>
      <c r="W9" s="1"/>
      <c r="X9" s="1"/>
    </row>
    <row r="10" spans="1:28" ht="59.25" customHeight="1" outlineLevel="1" x14ac:dyDescent="0.35">
      <c r="A10" s="1"/>
      <c r="B10" s="273" t="s">
        <v>299</v>
      </c>
      <c r="C10" s="273"/>
      <c r="D10" s="110" t="s">
        <v>249</v>
      </c>
      <c r="E10" s="51">
        <f>IF($D10="Não cumpre",0,IF($D10="Parcial",$E$18*0.4,IF($D10="Cumpre",$E$18*0.7,IF($D10="Mais que Cumpre",$E$18*0.85,IF($D10="Melhor Prática",$E$18,0)))))</f>
        <v>1.4999999999999999E-2</v>
      </c>
      <c r="F10" s="52" t="str">
        <f>IF(K20="D","D","-")</f>
        <v>-</v>
      </c>
      <c r="G10" s="52" t="str">
        <f>IF(N20="D","D","-")</f>
        <v>-</v>
      </c>
      <c r="H10" s="52" t="str">
        <f>IF(Q20="D","D","-")</f>
        <v>-</v>
      </c>
      <c r="I10" s="52" t="str">
        <f>IF(T20="D","D","-")</f>
        <v>-</v>
      </c>
      <c r="J10" s="32"/>
      <c r="K10" s="65" t="s">
        <v>300</v>
      </c>
      <c r="L10" s="50" t="s">
        <v>230</v>
      </c>
      <c r="M10" s="74">
        <v>1</v>
      </c>
      <c r="N10" s="50" t="s">
        <v>231</v>
      </c>
      <c r="O10" s="53" t="s">
        <v>315</v>
      </c>
      <c r="P10" s="50" t="s">
        <v>233</v>
      </c>
      <c r="Q10" s="91" t="s">
        <v>234</v>
      </c>
      <c r="R10" s="50" t="s">
        <v>235</v>
      </c>
      <c r="S10" s="91" t="s">
        <v>234</v>
      </c>
      <c r="T10" s="50" t="s">
        <v>237</v>
      </c>
      <c r="U10" s="53"/>
      <c r="V10" s="25"/>
      <c r="W10" s="9"/>
      <c r="X10" s="9"/>
      <c r="Y10" s="23"/>
    </row>
    <row r="11" spans="1:28" ht="20.5" x14ac:dyDescent="0.4">
      <c r="A11" s="1"/>
      <c r="B11" s="17"/>
      <c r="C11" s="17"/>
      <c r="D11" s="36"/>
      <c r="E11" s="31"/>
      <c r="F11" s="37"/>
      <c r="G11" s="37"/>
      <c r="H11" s="37"/>
      <c r="I11" s="37"/>
      <c r="J11" s="31"/>
      <c r="K11" s="25"/>
      <c r="L11" s="25"/>
      <c r="M11" s="25"/>
      <c r="N11" s="25"/>
      <c r="O11" s="25"/>
      <c r="P11" s="25"/>
      <c r="Q11" s="25"/>
      <c r="R11" s="25"/>
      <c r="S11" s="25"/>
      <c r="T11" s="25"/>
      <c r="U11" s="25"/>
      <c r="V11" s="25"/>
      <c r="W11" s="9"/>
      <c r="X11" s="9"/>
      <c r="Y11" s="23"/>
    </row>
    <row r="12" spans="1:28" ht="18" customHeight="1" outlineLevel="1" x14ac:dyDescent="0.35">
      <c r="A12" s="1"/>
      <c r="B12" s="274" t="s">
        <v>239</v>
      </c>
      <c r="C12" s="274"/>
      <c r="D12" s="276" t="str">
        <f>IF(F12="","",IF(AND(I12=3,H12=3,G12=3,F12=3),"Melhor Prática",
IF(AND(H12=3,G12=3,F12=3),"Mais que Cumpre",
IF(AND(G12=3,F12=3),"Cumpre",
IF(F12=3,"Parcial","Não cumpre")))))</f>
        <v>Cumpre</v>
      </c>
      <c r="E12" s="277">
        <f>IF($D12="Não cumpre",0,IF($D12="Parcial",$E$18*0.4,IF($D12="Cumpre",$E$18*0.7,IF($D12="Mais que Cumpre",$E$18*0.85,IF($D12="Melhor Prática",$E$18,0)))))</f>
        <v>1.0499999999999999E-2</v>
      </c>
      <c r="F12" s="272">
        <f>IF($L$24&lt;&gt;"",IF($L$24=3,3,IF($L$24=2,2,1)),"")</f>
        <v>3</v>
      </c>
      <c r="G12" s="272">
        <f>IF($O$24&lt;&gt;"",IF($O$24=3,3,IF($O$24=2,2,1)),"")</f>
        <v>3</v>
      </c>
      <c r="H12" s="272">
        <f>IF($R$24&lt;&gt;"",IF($R$24=3,3,IF($R$24=2,2,1)),"")</f>
        <v>1</v>
      </c>
      <c r="I12" s="272">
        <f>IF($U$24&lt;&gt;"",IF($U$24=3,3,IF($U$24=2,2,1)),"")</f>
        <v>3</v>
      </c>
      <c r="J12" s="32"/>
      <c r="K12" s="305" t="s">
        <v>240</v>
      </c>
      <c r="L12" s="278"/>
      <c r="M12" s="285"/>
      <c r="N12" s="286"/>
      <c r="O12" s="305" t="s">
        <v>240</v>
      </c>
      <c r="P12" s="278"/>
      <c r="Q12" s="285"/>
      <c r="R12" s="286"/>
      <c r="S12" s="278" t="s">
        <v>240</v>
      </c>
      <c r="T12" s="278"/>
      <c r="U12" s="285" t="s">
        <v>303</v>
      </c>
      <c r="V12" s="286"/>
      <c r="W12" s="9"/>
      <c r="X12" s="9"/>
      <c r="Y12" s="23"/>
      <c r="Z12" s="2"/>
      <c r="AA12" s="2"/>
      <c r="AB12" s="2"/>
    </row>
    <row r="13" spans="1:28" ht="35.25" customHeight="1" outlineLevel="1" x14ac:dyDescent="0.35">
      <c r="A13" s="1"/>
      <c r="B13" s="275"/>
      <c r="C13" s="275"/>
      <c r="D13" s="276" t="str">
        <f t="shared" ref="D13:D14" si="0">IF(F13="","",IF(AND(I13=3,H13=3,G13=3,F13=3),"MEJOR PRÁCTICA",
IF(AND(H13=3,G13=3,F13=3),"MÁS QUE CUMPLE",
IF(AND(G13=3,F13=3),"CUMPLE",
IF(F13=3,"PARCIAL","NO CUMPLE")))))</f>
        <v/>
      </c>
      <c r="E13" s="277">
        <f>IF($D13="No Cumple",0,IF($D13="Parcial",$E$18*0.4,IF($D13="Cumple",$E$18*0.7,IF($D13="Más que Cumple",$E$18*0.85,IF($D13="Mejor Práctica",$E$18,0)))))</f>
        <v>0</v>
      </c>
      <c r="F13" s="272"/>
      <c r="G13" s="272"/>
      <c r="H13" s="272"/>
      <c r="I13" s="272"/>
      <c r="J13" s="32"/>
      <c r="K13" s="168" t="s">
        <v>33</v>
      </c>
      <c r="L13" s="287" t="s">
        <v>242</v>
      </c>
      <c r="M13" s="287"/>
      <c r="N13" s="169" t="s">
        <v>243</v>
      </c>
      <c r="O13" s="168" t="s">
        <v>33</v>
      </c>
      <c r="P13" s="287" t="s">
        <v>242</v>
      </c>
      <c r="Q13" s="287"/>
      <c r="R13" s="169" t="s">
        <v>243</v>
      </c>
      <c r="S13" s="100" t="s">
        <v>33</v>
      </c>
      <c r="T13" s="287" t="s">
        <v>242</v>
      </c>
      <c r="U13" s="287"/>
      <c r="V13" s="100" t="s">
        <v>304</v>
      </c>
      <c r="W13" s="1"/>
      <c r="X13" s="1"/>
      <c r="Z13" s="3"/>
      <c r="AA13" s="4"/>
      <c r="AB13" s="5"/>
    </row>
    <row r="14" spans="1:28" ht="18.75" customHeight="1" outlineLevel="1" x14ac:dyDescent="0.35">
      <c r="A14" s="1"/>
      <c r="B14" s="275"/>
      <c r="C14" s="275"/>
      <c r="D14" s="276" t="str">
        <f t="shared" si="0"/>
        <v/>
      </c>
      <c r="E14" s="277">
        <f>IF($D14="No Cumple",0,IF($D14="Parcial",$E$18*0.4,IF($D14="Cumple",$E$18*0.7,IF($D14="Más que Cumple",$E$18*0.85,IF($D14="Mejor Práctica",$E$18,0)))))</f>
        <v>0</v>
      </c>
      <c r="F14" s="38"/>
      <c r="G14" s="38"/>
      <c r="H14" s="38"/>
      <c r="I14" s="38"/>
      <c r="J14" s="32"/>
      <c r="K14" s="270"/>
      <c r="L14" s="292"/>
      <c r="M14" s="292"/>
      <c r="N14" s="269"/>
      <c r="O14" s="270"/>
      <c r="P14" s="292"/>
      <c r="Q14" s="292"/>
      <c r="R14" s="269"/>
      <c r="S14" s="268"/>
      <c r="T14" s="292"/>
      <c r="U14" s="292"/>
      <c r="V14" s="269"/>
      <c r="W14" s="1"/>
      <c r="X14" s="1"/>
      <c r="Z14" s="6"/>
      <c r="AA14" s="7"/>
      <c r="AB14" s="8"/>
    </row>
    <row r="15" spans="1:28" ht="21" customHeight="1" outlineLevel="1" x14ac:dyDescent="0.35">
      <c r="A15" s="1"/>
      <c r="B15" s="275"/>
      <c r="C15" s="275"/>
      <c r="D15" s="288" t="str">
        <f>IF(S10&lt;&gt;"",IF(OR(S14="finalizado",O14="finalizado",K14="finalizado"),"Finalizado",
IF(OR(AND(S10=U12,S14&lt;&gt;"finalizado"),AND(S10=Q12,O14&lt;&gt;"finalizado"),AND(S10=M12,K14&lt;&gt;"finalizado")),"Atrasado","No Prazo")),"Não Planificado")</f>
        <v>No Prazo</v>
      </c>
      <c r="E15" s="288"/>
      <c r="F15" s="288"/>
      <c r="G15" s="288"/>
      <c r="H15" s="288"/>
      <c r="I15" s="288"/>
      <c r="J15" s="26"/>
      <c r="K15" s="270"/>
      <c r="L15" s="292"/>
      <c r="M15" s="292"/>
      <c r="N15" s="269"/>
      <c r="O15" s="270"/>
      <c r="P15" s="292"/>
      <c r="Q15" s="292"/>
      <c r="R15" s="269"/>
      <c r="S15" s="268"/>
      <c r="T15" s="292"/>
      <c r="U15" s="292"/>
      <c r="V15" s="269"/>
      <c r="W15" s="1"/>
      <c r="X15" s="1"/>
      <c r="Z15" s="6"/>
      <c r="AA15" s="7"/>
      <c r="AB15" s="7"/>
    </row>
    <row r="16" spans="1:28" ht="21" customHeight="1" x14ac:dyDescent="0.4">
      <c r="A16" s="1"/>
      <c r="B16" s="17"/>
      <c r="C16" s="17"/>
      <c r="D16" s="9"/>
      <c r="E16" s="86" t="str">
        <f>IF(COUNTA(F16:I16)=0,"NBC","BC")</f>
        <v>NBC</v>
      </c>
      <c r="F16" s="86"/>
      <c r="G16" s="86"/>
      <c r="H16" s="86"/>
      <c r="I16" s="9"/>
      <c r="J16" s="16"/>
      <c r="K16" s="9"/>
      <c r="L16" s="9"/>
      <c r="M16" s="9"/>
      <c r="N16" s="9"/>
      <c r="O16" s="9"/>
      <c r="P16" s="9"/>
      <c r="Q16" s="9"/>
      <c r="R16" s="9"/>
      <c r="S16" s="9"/>
      <c r="T16" s="9"/>
      <c r="U16" s="9"/>
      <c r="V16" s="9"/>
      <c r="W16" s="9"/>
      <c r="X16" s="9"/>
      <c r="Y16" s="23"/>
    </row>
    <row r="17" spans="1:25" ht="21" customHeight="1" x14ac:dyDescent="0.4">
      <c r="A17" s="1"/>
      <c r="B17" s="17"/>
      <c r="C17" s="17"/>
      <c r="D17" s="9"/>
      <c r="E17" s="9"/>
      <c r="F17" s="9"/>
      <c r="G17" s="9"/>
      <c r="H17" s="9"/>
      <c r="I17" s="9"/>
      <c r="J17" s="16"/>
      <c r="K17" s="290" t="s">
        <v>246</v>
      </c>
      <c r="L17" s="291"/>
      <c r="M17" s="296"/>
      <c r="N17" s="290" t="s">
        <v>247</v>
      </c>
      <c r="O17" s="291"/>
      <c r="P17" s="296"/>
      <c r="Q17" s="290" t="s">
        <v>228</v>
      </c>
      <c r="R17" s="291"/>
      <c r="S17" s="296"/>
      <c r="T17" s="291" t="s">
        <v>249</v>
      </c>
      <c r="U17" s="291"/>
      <c r="V17" s="296"/>
      <c r="W17" s="9"/>
      <c r="X17" s="9"/>
      <c r="Y17" s="23"/>
    </row>
    <row r="18" spans="1:25" ht="20.25" customHeight="1" outlineLevel="2" x14ac:dyDescent="0.35">
      <c r="A18" s="1"/>
      <c r="B18" s="289" t="s">
        <v>316</v>
      </c>
      <c r="C18" s="289"/>
      <c r="D18" s="42" t="s">
        <v>16</v>
      </c>
      <c r="E18" s="39">
        <v>1.4999999999999999E-2</v>
      </c>
      <c r="F18" s="41"/>
      <c r="G18" s="41"/>
      <c r="H18" s="41"/>
      <c r="I18" s="41"/>
      <c r="J18" s="9"/>
      <c r="K18" s="270" t="s">
        <v>488</v>
      </c>
      <c r="L18" s="268"/>
      <c r="M18" s="269"/>
      <c r="N18" s="270" t="s">
        <v>489</v>
      </c>
      <c r="O18" s="268"/>
      <c r="P18" s="269"/>
      <c r="Q18" s="270" t="s">
        <v>490</v>
      </c>
      <c r="R18" s="268"/>
      <c r="S18" s="269"/>
      <c r="T18" s="268" t="s">
        <v>491</v>
      </c>
      <c r="U18" s="268"/>
      <c r="V18" s="269"/>
      <c r="W18" s="9"/>
      <c r="X18" s="9"/>
      <c r="Y18" s="23"/>
    </row>
    <row r="19" spans="1:25" ht="124.5" customHeight="1" outlineLevel="2" x14ac:dyDescent="0.35">
      <c r="A19" s="1"/>
      <c r="B19" s="289"/>
      <c r="C19" s="289"/>
      <c r="D19" s="42" t="s">
        <v>255</v>
      </c>
      <c r="E19" s="311" t="s">
        <v>492</v>
      </c>
      <c r="F19" s="311"/>
      <c r="G19" s="311"/>
      <c r="H19" s="311"/>
      <c r="I19" s="311"/>
      <c r="J19" s="25"/>
      <c r="K19" s="270"/>
      <c r="L19" s="268"/>
      <c r="M19" s="269"/>
      <c r="N19" s="270"/>
      <c r="O19" s="268"/>
      <c r="P19" s="269"/>
      <c r="Q19" s="270"/>
      <c r="R19" s="268"/>
      <c r="S19" s="269"/>
      <c r="T19" s="268"/>
      <c r="U19" s="268"/>
      <c r="V19" s="269"/>
      <c r="W19" s="9"/>
      <c r="X19" s="9"/>
      <c r="Y19" s="23"/>
    </row>
    <row r="20" spans="1:25" ht="18.75" customHeight="1" outlineLevel="2" x14ac:dyDescent="0.35">
      <c r="A20" s="1"/>
      <c r="B20" s="289"/>
      <c r="C20" s="289"/>
      <c r="D20" s="293" t="s">
        <v>37</v>
      </c>
      <c r="E20" s="294" t="s">
        <v>51</v>
      </c>
      <c r="F20" s="294"/>
      <c r="G20" s="294"/>
      <c r="H20" s="294"/>
      <c r="I20" s="294"/>
      <c r="J20" s="25"/>
      <c r="K20" s="270"/>
      <c r="L20" s="268"/>
      <c r="M20" s="269"/>
      <c r="N20" s="270"/>
      <c r="O20" s="268"/>
      <c r="P20" s="269"/>
      <c r="Q20" s="270"/>
      <c r="R20" s="268"/>
      <c r="S20" s="269"/>
      <c r="T20" s="268"/>
      <c r="U20" s="268"/>
      <c r="V20" s="269"/>
      <c r="W20" s="9"/>
      <c r="X20" s="9"/>
      <c r="Y20" s="23"/>
    </row>
    <row r="21" spans="1:25" ht="40.5" customHeight="1" outlineLevel="2" x14ac:dyDescent="0.35">
      <c r="A21" s="18">
        <v>5.0000000000000001E-3</v>
      </c>
      <c r="B21" s="289"/>
      <c r="C21" s="289"/>
      <c r="D21" s="293"/>
      <c r="E21" s="294"/>
      <c r="F21" s="294"/>
      <c r="G21" s="294"/>
      <c r="H21" s="294"/>
      <c r="I21" s="294"/>
      <c r="J21" s="25"/>
      <c r="K21" s="270" t="s">
        <v>493</v>
      </c>
      <c r="L21" s="268"/>
      <c r="M21" s="269"/>
      <c r="N21" s="270" t="s">
        <v>493</v>
      </c>
      <c r="O21" s="268"/>
      <c r="P21" s="269"/>
      <c r="Q21" s="270" t="s">
        <v>493</v>
      </c>
      <c r="R21" s="268"/>
      <c r="S21" s="269"/>
      <c r="T21" s="270" t="s">
        <v>493</v>
      </c>
      <c r="U21" s="268"/>
      <c r="V21" s="269"/>
      <c r="W21" s="9"/>
      <c r="X21" s="9"/>
      <c r="Y21" s="23"/>
    </row>
    <row r="22" spans="1:25" ht="14.5" x14ac:dyDescent="0.35">
      <c r="A22" s="1"/>
      <c r="B22" s="9"/>
      <c r="C22" s="9"/>
      <c r="D22" s="9"/>
      <c r="E22" s="9"/>
      <c r="F22" s="9"/>
      <c r="G22" s="9"/>
      <c r="H22" s="9"/>
      <c r="I22" s="9"/>
      <c r="J22" s="9"/>
      <c r="K22" s="68"/>
      <c r="L22" s="9"/>
      <c r="M22" s="69"/>
      <c r="N22" s="68"/>
      <c r="O22" s="9"/>
      <c r="P22" s="69"/>
      <c r="Q22" s="68"/>
      <c r="R22" s="9"/>
      <c r="S22" s="69"/>
      <c r="T22" s="9"/>
      <c r="U22" s="9"/>
      <c r="V22" s="69"/>
      <c r="W22" s="9"/>
      <c r="X22" s="9"/>
      <c r="Y22" s="23"/>
    </row>
    <row r="23" spans="1:25" ht="41" x14ac:dyDescent="0.35">
      <c r="A23" s="1"/>
      <c r="B23" s="9"/>
      <c r="C23" s="9"/>
      <c r="D23" s="9"/>
      <c r="G23" s="9"/>
      <c r="H23" s="9"/>
      <c r="K23" s="54" t="s">
        <v>9</v>
      </c>
      <c r="L23" s="24" t="s">
        <v>261</v>
      </c>
      <c r="M23" s="55" t="s">
        <v>262</v>
      </c>
      <c r="N23" s="54" t="s">
        <v>9</v>
      </c>
      <c r="O23" s="24" t="s">
        <v>261</v>
      </c>
      <c r="P23" s="55" t="s">
        <v>262</v>
      </c>
      <c r="Q23" s="54" t="s">
        <v>9</v>
      </c>
      <c r="R23" s="24" t="s">
        <v>261</v>
      </c>
      <c r="S23" s="55" t="s">
        <v>262</v>
      </c>
      <c r="T23" s="64" t="s">
        <v>9</v>
      </c>
      <c r="U23" s="24" t="s">
        <v>261</v>
      </c>
      <c r="V23" s="55" t="s">
        <v>262</v>
      </c>
      <c r="X23" s="9"/>
      <c r="Y23" s="23"/>
    </row>
    <row r="24" spans="1:25" ht="36.75" customHeight="1" x14ac:dyDescent="0.35">
      <c r="A24" s="1"/>
      <c r="B24" s="9"/>
      <c r="C24" s="9"/>
      <c r="D24" s="9"/>
      <c r="F24" s="297" t="s">
        <v>308</v>
      </c>
      <c r="G24" s="298" t="s">
        <v>33</v>
      </c>
      <c r="H24" s="298"/>
      <c r="I24" s="298"/>
      <c r="K24" s="56">
        <v>3</v>
      </c>
      <c r="L24" s="40">
        <v>3</v>
      </c>
      <c r="M24" s="295"/>
      <c r="N24" s="56">
        <v>3</v>
      </c>
      <c r="O24" s="40">
        <v>3</v>
      </c>
      <c r="P24" s="295"/>
      <c r="Q24" s="56">
        <v>3</v>
      </c>
      <c r="R24" s="40">
        <v>1</v>
      </c>
      <c r="S24" s="295"/>
      <c r="T24" s="40">
        <v>3</v>
      </c>
      <c r="U24" s="40">
        <v>3</v>
      </c>
      <c r="V24" s="295"/>
      <c r="X24" s="9"/>
      <c r="Y24" s="23"/>
    </row>
    <row r="25" spans="1:25" ht="19.5" customHeight="1" x14ac:dyDescent="0.35">
      <c r="A25" s="1"/>
      <c r="B25" s="9"/>
      <c r="C25" s="9"/>
      <c r="D25" s="9"/>
      <c r="F25" s="297"/>
      <c r="G25" s="298"/>
      <c r="H25" s="298"/>
      <c r="I25" s="298"/>
      <c r="K25" s="57"/>
      <c r="L25" s="43"/>
      <c r="M25" s="295"/>
      <c r="N25" s="57"/>
      <c r="O25" s="43"/>
      <c r="P25" s="295"/>
      <c r="Q25" s="57"/>
      <c r="R25" s="43"/>
      <c r="S25" s="295"/>
      <c r="T25" s="43"/>
      <c r="U25" s="43"/>
      <c r="V25" s="295"/>
      <c r="X25" s="9"/>
      <c r="Y25" s="23"/>
    </row>
    <row r="26" spans="1:25" ht="208.5" customHeight="1" x14ac:dyDescent="0.35">
      <c r="A26" s="1"/>
      <c r="B26" s="9"/>
      <c r="C26" s="9"/>
      <c r="D26" s="9"/>
      <c r="F26" s="297"/>
      <c r="G26" s="298" t="s">
        <v>309</v>
      </c>
      <c r="H26" s="298"/>
      <c r="I26" s="298"/>
      <c r="K26" s="58" t="s">
        <v>494</v>
      </c>
      <c r="L26" s="45" t="s">
        <v>1107</v>
      </c>
      <c r="M26" s="295"/>
      <c r="N26" s="58" t="s">
        <v>495</v>
      </c>
      <c r="O26" s="45" t="s">
        <v>1108</v>
      </c>
      <c r="P26" s="295"/>
      <c r="Q26" s="58" t="s">
        <v>496</v>
      </c>
      <c r="R26" s="45" t="s">
        <v>1109</v>
      </c>
      <c r="S26" s="295"/>
      <c r="T26" s="45" t="s">
        <v>497</v>
      </c>
      <c r="U26" s="45"/>
      <c r="V26" s="295"/>
      <c r="X26" s="9"/>
      <c r="Y26" s="23"/>
    </row>
    <row r="27" spans="1:25" ht="18" customHeight="1" x14ac:dyDescent="0.35">
      <c r="A27" s="1"/>
      <c r="B27" s="9"/>
      <c r="C27" s="9"/>
      <c r="D27" s="9"/>
      <c r="F27" s="297"/>
      <c r="G27" s="298" t="s">
        <v>313</v>
      </c>
      <c r="H27" s="298"/>
      <c r="I27" s="298"/>
      <c r="K27" s="59"/>
      <c r="L27" s="25"/>
      <c r="M27" s="60"/>
      <c r="N27" s="59"/>
      <c r="O27" s="25"/>
      <c r="P27" s="101"/>
      <c r="Q27" s="59"/>
      <c r="R27" s="25"/>
      <c r="S27" s="60"/>
      <c r="T27" s="59"/>
      <c r="U27" s="25"/>
      <c r="V27" s="60"/>
      <c r="X27" s="9"/>
      <c r="Y27" s="23"/>
    </row>
    <row r="28" spans="1:25" ht="18" customHeight="1" x14ac:dyDescent="0.35">
      <c r="A28" s="1"/>
      <c r="B28" s="9"/>
      <c r="C28" s="9"/>
      <c r="D28" s="9"/>
      <c r="F28" s="297"/>
      <c r="G28" s="298"/>
      <c r="H28" s="298"/>
      <c r="I28" s="298"/>
      <c r="K28" s="59"/>
      <c r="L28" s="25"/>
      <c r="M28" s="60"/>
      <c r="N28" s="59"/>
      <c r="O28" s="25"/>
      <c r="P28" s="101"/>
      <c r="Q28" s="59"/>
      <c r="R28" s="25"/>
      <c r="S28" s="60"/>
      <c r="T28" s="59"/>
      <c r="U28" s="25"/>
      <c r="V28" s="60"/>
      <c r="X28" s="9"/>
      <c r="Y28" s="23"/>
    </row>
    <row r="29" spans="1:25" ht="18" customHeight="1" x14ac:dyDescent="0.35">
      <c r="A29" s="1"/>
      <c r="B29" s="9"/>
      <c r="C29" s="9"/>
      <c r="D29" s="9"/>
      <c r="F29" s="297"/>
      <c r="G29" s="298"/>
      <c r="H29" s="298"/>
      <c r="I29" s="298"/>
      <c r="K29" s="59"/>
      <c r="L29" s="25"/>
      <c r="M29" s="60"/>
      <c r="N29" s="59"/>
      <c r="O29" s="25"/>
      <c r="P29" s="101"/>
      <c r="Q29" s="59"/>
      <c r="R29" s="25"/>
      <c r="S29" s="60"/>
      <c r="T29" s="59"/>
      <c r="U29" s="25"/>
      <c r="V29" s="60"/>
      <c r="X29" s="9"/>
      <c r="Y29" s="23"/>
    </row>
    <row r="30" spans="1:25" ht="18" customHeight="1" x14ac:dyDescent="0.35">
      <c r="A30" s="1"/>
      <c r="B30" s="9"/>
      <c r="C30" s="9"/>
      <c r="D30" s="9"/>
      <c r="F30" s="297"/>
      <c r="G30" s="298"/>
      <c r="H30" s="298"/>
      <c r="I30" s="298"/>
      <c r="K30" s="59"/>
      <c r="L30" s="25"/>
      <c r="M30" s="60"/>
      <c r="N30" s="59"/>
      <c r="O30" s="25"/>
      <c r="P30" s="101"/>
      <c r="Q30" s="59"/>
      <c r="R30" s="25"/>
      <c r="S30" s="60"/>
      <c r="T30" s="59"/>
      <c r="U30" s="25"/>
      <c r="V30" s="60"/>
      <c r="X30" s="9"/>
      <c r="Y30" s="23"/>
    </row>
    <row r="31" spans="1:25" ht="18" customHeight="1" x14ac:dyDescent="0.35">
      <c r="A31" s="1"/>
      <c r="B31" s="9"/>
      <c r="C31" s="9"/>
      <c r="D31" s="9"/>
      <c r="F31" s="297"/>
      <c r="G31" s="298"/>
      <c r="H31" s="298"/>
      <c r="I31" s="298"/>
      <c r="K31" s="59"/>
      <c r="L31" s="25"/>
      <c r="M31" s="60"/>
      <c r="N31" s="59"/>
      <c r="O31" s="25"/>
      <c r="P31" s="101"/>
      <c r="Q31" s="59"/>
      <c r="R31" s="25"/>
      <c r="S31" s="60"/>
      <c r="T31" s="59"/>
      <c r="U31" s="25"/>
      <c r="V31" s="60"/>
      <c r="X31" s="9"/>
      <c r="Y31" s="23"/>
    </row>
    <row r="32" spans="1:25" ht="18" customHeight="1" x14ac:dyDescent="0.35">
      <c r="A32" s="1"/>
      <c r="B32" s="9"/>
      <c r="C32" s="9"/>
      <c r="D32" s="9"/>
      <c r="F32" s="297"/>
      <c r="G32" s="298"/>
      <c r="H32" s="298"/>
      <c r="I32" s="298"/>
      <c r="K32" s="59"/>
      <c r="L32" s="25"/>
      <c r="M32" s="60"/>
      <c r="N32" s="59"/>
      <c r="O32" s="25"/>
      <c r="P32" s="101"/>
      <c r="Q32" s="59"/>
      <c r="R32" s="25"/>
      <c r="S32" s="60"/>
      <c r="T32" s="59"/>
      <c r="U32" s="25"/>
      <c r="V32" s="60"/>
      <c r="X32" s="9"/>
      <c r="Y32" s="23"/>
    </row>
    <row r="33" spans="1:25" ht="18" customHeight="1" x14ac:dyDescent="0.35">
      <c r="A33" s="1"/>
      <c r="B33" s="9"/>
      <c r="C33" s="9"/>
      <c r="D33" s="9"/>
      <c r="F33" s="297"/>
      <c r="G33" s="298"/>
      <c r="H33" s="298"/>
      <c r="I33" s="298"/>
      <c r="K33" s="59"/>
      <c r="L33" s="25"/>
      <c r="M33" s="60"/>
      <c r="N33" s="59"/>
      <c r="O33" s="25"/>
      <c r="P33" s="101"/>
      <c r="Q33" s="59"/>
      <c r="R33" s="25"/>
      <c r="S33" s="60"/>
      <c r="T33" s="59"/>
      <c r="U33" s="25"/>
      <c r="V33" s="60"/>
      <c r="X33" s="9"/>
      <c r="Y33" s="23"/>
    </row>
    <row r="34" spans="1:25" ht="18" customHeight="1" x14ac:dyDescent="0.35">
      <c r="A34" s="1"/>
      <c r="B34" s="9"/>
      <c r="C34" s="9"/>
      <c r="D34" s="9"/>
      <c r="F34" s="297"/>
      <c r="G34" s="298"/>
      <c r="H34" s="298"/>
      <c r="I34" s="298"/>
      <c r="K34" s="59"/>
      <c r="L34" s="25"/>
      <c r="M34" s="60"/>
      <c r="N34" s="59"/>
      <c r="O34" s="25"/>
      <c r="P34" s="101"/>
      <c r="Q34" s="59"/>
      <c r="R34" s="25"/>
      <c r="S34" s="60"/>
      <c r="T34" s="59"/>
      <c r="U34" s="25"/>
      <c r="V34" s="60"/>
      <c r="X34" s="9"/>
      <c r="Y34" s="23"/>
    </row>
    <row r="35" spans="1:25" ht="18" customHeight="1" x14ac:dyDescent="0.35">
      <c r="A35" s="1"/>
      <c r="B35" s="9"/>
      <c r="C35" s="9"/>
      <c r="D35" s="9"/>
      <c r="F35" s="297"/>
      <c r="G35" s="298"/>
      <c r="H35" s="298"/>
      <c r="I35" s="298"/>
      <c r="K35" s="59"/>
      <c r="L35" s="25"/>
      <c r="M35" s="60"/>
      <c r="N35" s="59"/>
      <c r="O35" s="25"/>
      <c r="P35" s="101"/>
      <c r="Q35" s="59"/>
      <c r="R35" s="25"/>
      <c r="S35" s="60"/>
      <c r="T35" s="59"/>
      <c r="U35" s="25"/>
      <c r="V35" s="60"/>
      <c r="X35" s="9"/>
      <c r="Y35" s="23"/>
    </row>
    <row r="36" spans="1:25" ht="18" customHeight="1" x14ac:dyDescent="0.35">
      <c r="A36" s="1"/>
      <c r="B36" s="9"/>
      <c r="C36" s="9"/>
      <c r="D36" s="9"/>
      <c r="F36" s="297"/>
      <c r="G36" s="298"/>
      <c r="H36" s="298"/>
      <c r="I36" s="298"/>
      <c r="K36" s="59"/>
      <c r="L36" s="25"/>
      <c r="M36" s="60"/>
      <c r="N36" s="59"/>
      <c r="O36" s="25"/>
      <c r="P36" s="101"/>
      <c r="Q36" s="59"/>
      <c r="R36" s="25"/>
      <c r="S36" s="60"/>
      <c r="T36" s="59"/>
      <c r="U36" s="25"/>
      <c r="V36" s="60"/>
      <c r="X36" s="9"/>
      <c r="Y36" s="23"/>
    </row>
    <row r="37" spans="1:25" ht="18" customHeight="1" x14ac:dyDescent="0.35">
      <c r="A37" s="1"/>
      <c r="B37" s="9"/>
      <c r="C37" s="9"/>
      <c r="D37" s="9"/>
      <c r="F37" s="297"/>
      <c r="G37" s="298"/>
      <c r="H37" s="298"/>
      <c r="I37" s="298"/>
      <c r="K37" s="59"/>
      <c r="L37" s="25"/>
      <c r="M37" s="60"/>
      <c r="N37" s="59"/>
      <c r="O37" s="25"/>
      <c r="P37" s="101"/>
      <c r="Q37" s="59"/>
      <c r="R37" s="25"/>
      <c r="S37" s="60"/>
      <c r="T37" s="59"/>
      <c r="U37" s="25"/>
      <c r="V37" s="60"/>
      <c r="X37" s="9"/>
      <c r="Y37" s="23"/>
    </row>
    <row r="38" spans="1:25" ht="18" customHeight="1" x14ac:dyDescent="0.35">
      <c r="A38" s="1"/>
      <c r="B38" s="9"/>
      <c r="C38" s="9"/>
      <c r="D38" s="9"/>
      <c r="F38" s="297"/>
      <c r="G38" s="298"/>
      <c r="H38" s="298"/>
      <c r="I38" s="298"/>
      <c r="K38" s="59"/>
      <c r="L38" s="25"/>
      <c r="M38" s="60"/>
      <c r="N38" s="59"/>
      <c r="O38" s="25"/>
      <c r="P38" s="101"/>
      <c r="Q38" s="59"/>
      <c r="R38" s="25"/>
      <c r="S38" s="60"/>
      <c r="T38" s="59"/>
      <c r="U38" s="25"/>
      <c r="V38" s="60"/>
      <c r="X38" s="9"/>
      <c r="Y38" s="23"/>
    </row>
    <row r="39" spans="1:25" ht="18" customHeight="1" x14ac:dyDescent="0.35">
      <c r="A39" s="1"/>
      <c r="B39" s="9"/>
      <c r="C39" s="9"/>
      <c r="D39" s="9"/>
      <c r="F39" s="297"/>
      <c r="G39" s="298"/>
      <c r="H39" s="298"/>
      <c r="I39" s="298"/>
      <c r="K39" s="59"/>
      <c r="L39" s="25"/>
      <c r="M39" s="60"/>
      <c r="N39" s="59"/>
      <c r="O39" s="25"/>
      <c r="P39" s="101"/>
      <c r="Q39" s="59"/>
      <c r="R39" s="25"/>
      <c r="S39" s="60"/>
      <c r="T39" s="59"/>
      <c r="U39" s="25"/>
      <c r="V39" s="60"/>
      <c r="X39" s="9"/>
      <c r="Y39" s="23"/>
    </row>
    <row r="40" spans="1:25" ht="18" customHeight="1" x14ac:dyDescent="0.35">
      <c r="A40" s="1"/>
      <c r="B40" s="9"/>
      <c r="C40" s="9"/>
      <c r="D40" s="9"/>
      <c r="F40" s="297"/>
      <c r="G40" s="298"/>
      <c r="H40" s="298"/>
      <c r="I40" s="298"/>
      <c r="K40" s="59"/>
      <c r="L40" s="25"/>
      <c r="M40" s="60"/>
      <c r="N40" s="59"/>
      <c r="O40" s="25"/>
      <c r="P40" s="101"/>
      <c r="Q40" s="59"/>
      <c r="R40" s="25"/>
      <c r="S40" s="60"/>
      <c r="T40" s="59"/>
      <c r="U40" s="25"/>
      <c r="V40" s="60"/>
      <c r="X40" s="9"/>
      <c r="Y40" s="23"/>
    </row>
    <row r="41" spans="1:25" ht="18" customHeight="1" x14ac:dyDescent="0.35">
      <c r="A41" s="1"/>
      <c r="B41" s="9"/>
      <c r="C41" s="9"/>
      <c r="D41" s="9"/>
      <c r="F41" s="297"/>
      <c r="G41" s="298"/>
      <c r="H41" s="298"/>
      <c r="I41" s="298"/>
      <c r="K41" s="59"/>
      <c r="L41" s="25"/>
      <c r="M41" s="60"/>
      <c r="N41" s="59"/>
      <c r="O41" s="25"/>
      <c r="P41" s="101"/>
      <c r="Q41" s="59"/>
      <c r="R41" s="25"/>
      <c r="S41" s="60"/>
      <c r="T41" s="59"/>
      <c r="U41" s="25"/>
      <c r="V41" s="60"/>
      <c r="X41" s="9"/>
      <c r="Y41" s="23"/>
    </row>
    <row r="42" spans="1:25" ht="18" customHeight="1" x14ac:dyDescent="0.35">
      <c r="A42" s="1"/>
      <c r="B42" s="9"/>
      <c r="C42" s="9"/>
      <c r="D42" s="9"/>
      <c r="F42" s="297"/>
      <c r="G42" s="298"/>
      <c r="H42" s="298"/>
      <c r="I42" s="298"/>
      <c r="K42" s="59"/>
      <c r="L42" s="25"/>
      <c r="M42" s="60"/>
      <c r="N42" s="59"/>
      <c r="O42" s="25"/>
      <c r="P42" s="101"/>
      <c r="Q42" s="59"/>
      <c r="R42" s="25"/>
      <c r="S42" s="60"/>
      <c r="T42" s="59"/>
      <c r="U42" s="25"/>
      <c r="V42" s="60"/>
      <c r="X42" s="9"/>
      <c r="Y42" s="23"/>
    </row>
    <row r="43" spans="1:25" ht="18" customHeight="1" x14ac:dyDescent="0.35">
      <c r="A43" s="1"/>
      <c r="B43" s="9"/>
      <c r="C43" s="9"/>
      <c r="D43" s="9"/>
      <c r="F43" s="297"/>
      <c r="G43" s="298"/>
      <c r="H43" s="298"/>
      <c r="I43" s="298"/>
      <c r="K43" s="59"/>
      <c r="L43" s="25"/>
      <c r="M43" s="60"/>
      <c r="N43" s="59"/>
      <c r="O43" s="25"/>
      <c r="P43" s="101"/>
      <c r="Q43" s="59"/>
      <c r="R43" s="25"/>
      <c r="S43" s="60"/>
      <c r="T43" s="59"/>
      <c r="U43" s="25"/>
      <c r="V43" s="60"/>
      <c r="X43" s="9"/>
      <c r="Y43" s="23"/>
    </row>
    <row r="44" spans="1:25" ht="18" customHeight="1" x14ac:dyDescent="0.35">
      <c r="A44" s="1"/>
      <c r="B44" s="9"/>
      <c r="C44" s="9"/>
      <c r="D44" s="9"/>
      <c r="F44" s="297"/>
      <c r="G44" s="298"/>
      <c r="H44" s="298"/>
      <c r="I44" s="298"/>
      <c r="K44" s="59"/>
      <c r="L44" s="25"/>
      <c r="M44" s="60"/>
      <c r="N44" s="59"/>
      <c r="O44" s="25"/>
      <c r="P44" s="101"/>
      <c r="Q44" s="59"/>
      <c r="R44" s="25"/>
      <c r="S44" s="60"/>
      <c r="T44" s="59"/>
      <c r="U44" s="25"/>
      <c r="V44" s="60"/>
      <c r="X44" s="9"/>
      <c r="Y44" s="23"/>
    </row>
    <row r="45" spans="1:25" ht="18" customHeight="1" x14ac:dyDescent="0.35">
      <c r="A45" s="1"/>
      <c r="B45" s="9"/>
      <c r="C45" s="9"/>
      <c r="D45" s="9"/>
      <c r="F45" s="297"/>
      <c r="G45" s="298"/>
      <c r="H45" s="298"/>
      <c r="I45" s="298"/>
      <c r="K45" s="59"/>
      <c r="L45" s="25"/>
      <c r="M45" s="60"/>
      <c r="N45" s="59"/>
      <c r="O45" s="25"/>
      <c r="P45" s="101"/>
      <c r="Q45" s="59"/>
      <c r="R45" s="25"/>
      <c r="S45" s="60"/>
      <c r="T45" s="59"/>
      <c r="U45" s="25"/>
      <c r="V45" s="60"/>
      <c r="X45" s="9"/>
      <c r="Y45" s="23"/>
    </row>
    <row r="46" spans="1:25" ht="18" customHeight="1" x14ac:dyDescent="0.35">
      <c r="A46" s="1"/>
      <c r="B46" s="9"/>
      <c r="C46" s="9"/>
      <c r="D46" s="9"/>
      <c r="F46" s="297"/>
      <c r="G46" s="298"/>
      <c r="H46" s="298"/>
      <c r="I46" s="298"/>
      <c r="K46" s="59"/>
      <c r="L46" s="25"/>
      <c r="M46" s="60"/>
      <c r="N46" s="59"/>
      <c r="O46" s="25"/>
      <c r="P46" s="101"/>
      <c r="Q46" s="59"/>
      <c r="R46" s="25"/>
      <c r="S46" s="60"/>
      <c r="T46" s="59"/>
      <c r="U46" s="25"/>
      <c r="V46" s="60"/>
      <c r="X46" s="9"/>
      <c r="Y46" s="23"/>
    </row>
    <row r="47" spans="1:25" ht="18" customHeight="1" x14ac:dyDescent="0.35">
      <c r="A47" s="1"/>
      <c r="B47" s="9"/>
      <c r="C47" s="9"/>
      <c r="D47" s="9"/>
      <c r="F47" s="297"/>
      <c r="G47" s="298"/>
      <c r="H47" s="298"/>
      <c r="I47" s="298"/>
      <c r="K47" s="59"/>
      <c r="L47" s="25"/>
      <c r="M47" s="60"/>
      <c r="N47" s="59"/>
      <c r="O47" s="25"/>
      <c r="P47" s="101"/>
      <c r="Q47" s="59"/>
      <c r="R47" s="25"/>
      <c r="S47" s="60"/>
      <c r="T47" s="59"/>
      <c r="U47" s="25"/>
      <c r="V47" s="60"/>
      <c r="X47" s="9"/>
      <c r="Y47" s="23"/>
    </row>
    <row r="48" spans="1:25" ht="18" customHeight="1" x14ac:dyDescent="0.35">
      <c r="A48" s="1"/>
      <c r="B48" s="9"/>
      <c r="C48" s="9"/>
      <c r="D48" s="9"/>
      <c r="F48" s="297"/>
      <c r="G48" s="298"/>
      <c r="H48" s="298"/>
      <c r="I48" s="298"/>
      <c r="K48" s="59"/>
      <c r="L48" s="25"/>
      <c r="M48" s="60"/>
      <c r="N48" s="59"/>
      <c r="O48" s="25"/>
      <c r="P48" s="101"/>
      <c r="Q48" s="59"/>
      <c r="R48" s="25"/>
      <c r="S48" s="60"/>
      <c r="T48" s="59"/>
      <c r="U48" s="25"/>
      <c r="V48" s="60"/>
      <c r="X48" s="9"/>
      <c r="Y48" s="23"/>
    </row>
    <row r="49" spans="1:25" ht="18" customHeight="1" x14ac:dyDescent="0.35">
      <c r="A49" s="1"/>
      <c r="B49" s="9"/>
      <c r="C49" s="9"/>
      <c r="D49" s="9"/>
      <c r="F49" s="297"/>
      <c r="G49" s="298"/>
      <c r="H49" s="298"/>
      <c r="I49" s="298"/>
      <c r="K49" s="59"/>
      <c r="L49" s="25"/>
      <c r="M49" s="60"/>
      <c r="N49" s="59"/>
      <c r="O49" s="25"/>
      <c r="P49" s="60"/>
      <c r="Q49" s="59"/>
      <c r="R49" s="25"/>
      <c r="S49" s="60"/>
      <c r="T49" s="59"/>
      <c r="U49" s="25"/>
      <c r="V49" s="60"/>
      <c r="X49" s="9"/>
      <c r="Y49" s="23"/>
    </row>
    <row r="50" spans="1:25" ht="14.5" x14ac:dyDescent="0.35">
      <c r="S50" s="1"/>
      <c r="V50" s="1"/>
    </row>
    <row r="51" spans="1:25" ht="15" customHeight="1" x14ac:dyDescent="0.35"/>
  </sheetData>
  <mergeCells count="63">
    <mergeCell ref="F24:F49"/>
    <mergeCell ref="G24:I25"/>
    <mergeCell ref="M24:M26"/>
    <mergeCell ref="P24:P26"/>
    <mergeCell ref="S24:S26"/>
    <mergeCell ref="V24:V26"/>
    <mergeCell ref="G26:I26"/>
    <mergeCell ref="G27:I49"/>
    <mergeCell ref="Q20:S20"/>
    <mergeCell ref="T20:V20"/>
    <mergeCell ref="K21:M21"/>
    <mergeCell ref="N21:P21"/>
    <mergeCell ref="Q21:S21"/>
    <mergeCell ref="T21:V21"/>
    <mergeCell ref="T18:V19"/>
    <mergeCell ref="E19:I19"/>
    <mergeCell ref="D20:D21"/>
    <mergeCell ref="E20:I21"/>
    <mergeCell ref="K20:M20"/>
    <mergeCell ref="N20:P20"/>
    <mergeCell ref="D15:I15"/>
    <mergeCell ref="B18:C21"/>
    <mergeCell ref="K18:M19"/>
    <mergeCell ref="N18:P19"/>
    <mergeCell ref="Q18:S19"/>
    <mergeCell ref="Q17:S17"/>
    <mergeCell ref="T17:V17"/>
    <mergeCell ref="S12:T12"/>
    <mergeCell ref="U12:V12"/>
    <mergeCell ref="L13:M13"/>
    <mergeCell ref="P13:Q13"/>
    <mergeCell ref="T13:U13"/>
    <mergeCell ref="L14:M15"/>
    <mergeCell ref="N14:N15"/>
    <mergeCell ref="O14:O15"/>
    <mergeCell ref="P14:Q15"/>
    <mergeCell ref="Q12:R12"/>
    <mergeCell ref="R14:R15"/>
    <mergeCell ref="S14:S15"/>
    <mergeCell ref="T14:U15"/>
    <mergeCell ref="V14:V15"/>
    <mergeCell ref="K12:L12"/>
    <mergeCell ref="M12:N12"/>
    <mergeCell ref="O12:P12"/>
    <mergeCell ref="K17:M17"/>
    <mergeCell ref="N17:P17"/>
    <mergeCell ref="K14:K15"/>
    <mergeCell ref="B7:C7"/>
    <mergeCell ref="M7:O8"/>
    <mergeCell ref="Q7:S8"/>
    <mergeCell ref="G12:G13"/>
    <mergeCell ref="D2:I2"/>
    <mergeCell ref="D3:I4"/>
    <mergeCell ref="K3:S4"/>
    <mergeCell ref="D5:I5"/>
    <mergeCell ref="K5:R5"/>
    <mergeCell ref="B10:C10"/>
    <mergeCell ref="B12:C15"/>
    <mergeCell ref="D12:D14"/>
    <mergeCell ref="E12:E14"/>
    <mergeCell ref="F12:F13"/>
    <mergeCell ref="H12:H13"/>
    <mergeCell ref="I12:I13"/>
  </mergeCells>
  <conditionalFormatting sqref="D15:I15">
    <cfRule type="containsText" dxfId="767" priority="2" operator="containsText" text="Finalizado">
      <formula>NOT(ISERROR(SEARCH("Finalizado",D15)))</formula>
    </cfRule>
    <cfRule type="containsText" dxfId="766" priority="3" operator="containsText" text="Não Planificado">
      <formula>NOT(ISERROR(SEARCH("Não Planificado",D15)))</formula>
    </cfRule>
    <cfRule type="containsText" dxfId="765" priority="4" operator="containsText" text="No Prazo">
      <formula>NOT(ISERROR(SEARCH("No Prazo",D15)))</formula>
    </cfRule>
    <cfRule type="containsText" dxfId="764" priority="5" operator="containsText" text="Atrasado">
      <formula>NOT(ISERROR(SEARCH("Atrasado",D15)))</formula>
    </cfRule>
  </conditionalFormatting>
  <conditionalFormatting sqref="F7:F8">
    <cfRule type="iconSet" priority="9">
      <iconSet showValue="0">
        <cfvo type="percent" val="0"/>
        <cfvo type="num" val="2"/>
        <cfvo type="num" val="3"/>
      </iconSet>
    </cfRule>
  </conditionalFormatting>
  <conditionalFormatting sqref="F12 F14">
    <cfRule type="iconSet" priority="7">
      <iconSet showValue="0">
        <cfvo type="percent" val="0"/>
        <cfvo type="num" val="2"/>
        <cfvo type="num" val="3"/>
      </iconSet>
    </cfRule>
  </conditionalFormatting>
  <conditionalFormatting sqref="G7:I8">
    <cfRule type="iconSet" priority="8">
      <iconSet showValue="0">
        <cfvo type="percent" val="0"/>
        <cfvo type="num" val="2"/>
        <cfvo type="num" val="3"/>
      </iconSet>
    </cfRule>
  </conditionalFormatting>
  <conditionalFormatting sqref="G12:I12 G14:I14">
    <cfRule type="iconSet" priority="6">
      <iconSet showValue="0">
        <cfvo type="percent" val="0"/>
        <cfvo type="num" val="2"/>
        <cfvo type="num" val="3"/>
      </iconSet>
    </cfRule>
  </conditionalFormatting>
  <conditionalFormatting sqref="K24:L24 N24:O24 Q24:R24 T24:U24">
    <cfRule type="iconSet" priority="24">
      <iconSet showValue="0">
        <cfvo type="percent" val="0"/>
        <cfvo type="num" val="2"/>
        <cfvo type="num" val="3"/>
      </iconSet>
    </cfRule>
  </conditionalFormatting>
  <conditionalFormatting sqref="K25:L25">
    <cfRule type="containsText" dxfId="763" priority="38" operator="containsText" text="PENDIENTE">
      <formula>NOT(ISERROR(SEARCH("PENDIENTE",K25)))</formula>
    </cfRule>
    <cfRule type="containsText" dxfId="762" priority="39" operator="containsText" text="NO VALIDADO">
      <formula>NOT(ISERROR(SEARCH("NO VALIDADO",K25)))</formula>
    </cfRule>
    <cfRule type="containsText" dxfId="761" priority="40" operator="containsText" text="VALIDADO">
      <formula>NOT(ISERROR(SEARCH("VALIDADO",K25)))</formula>
    </cfRule>
  </conditionalFormatting>
  <conditionalFormatting sqref="N25:O25">
    <cfRule type="containsText" dxfId="760" priority="31" operator="containsText" text="PENDIENTE">
      <formula>NOT(ISERROR(SEARCH("PENDIENTE",N25)))</formula>
    </cfRule>
    <cfRule type="containsText" dxfId="759" priority="32" operator="containsText" text="NO VALIDADO">
      <formula>NOT(ISERROR(SEARCH("NO VALIDADO",N25)))</formula>
    </cfRule>
    <cfRule type="containsText" dxfId="758" priority="33" operator="containsText" text="VALIDADO">
      <formula>NOT(ISERROR(SEARCH("VALIDADO",N25)))</formula>
    </cfRule>
  </conditionalFormatting>
  <conditionalFormatting sqref="Q25:R25">
    <cfRule type="containsText" dxfId="757" priority="28" operator="containsText" text="PENDIENTE">
      <formula>NOT(ISERROR(SEARCH("PENDIENTE",Q25)))</formula>
    </cfRule>
    <cfRule type="containsText" dxfId="756" priority="29" operator="containsText" text="NO VALIDADO">
      <formula>NOT(ISERROR(SEARCH("NO VALIDADO",Q25)))</formula>
    </cfRule>
    <cfRule type="containsText" dxfId="755" priority="30" operator="containsText" text="VALIDADO">
      <formula>NOT(ISERROR(SEARCH("VALIDADO",Q25)))</formula>
    </cfRule>
  </conditionalFormatting>
  <conditionalFormatting sqref="T25:U25">
    <cfRule type="containsText" dxfId="754" priority="25" operator="containsText" text="PENDIENTE">
      <formula>NOT(ISERROR(SEARCH("PENDIENTE",T25)))</formula>
    </cfRule>
    <cfRule type="containsText" dxfId="753" priority="26" operator="containsText" text="NO VALIDADO">
      <formula>NOT(ISERROR(SEARCH("NO VALIDADO",T25)))</formula>
    </cfRule>
    <cfRule type="containsText" dxfId="752" priority="27" operator="containsText" text="VALIDADO">
      <formula>NOT(ISERROR(SEARCH("VALIDADO",T25)))</formula>
    </cfRule>
  </conditionalFormatting>
  <dataValidations count="6">
    <dataValidation type="list" allowBlank="1" showInputMessage="1" showErrorMessage="1" sqref="K14:K15 O14:O15 S14:S15" xr:uid="{6825A531-D2F7-4A53-9A97-3EAC1393A445}">
      <formula1>"No Iniciado, En Progreso,Finalizado"</formula1>
    </dataValidation>
    <dataValidation type="list" allowBlank="1" showInputMessage="1" showErrorMessage="1" sqref="AB14:AB15" xr:uid="{911C0175-26E9-4BDA-AA5A-6C02E5AF7871}">
      <formula1>"No Cumple, Parcial, Cumple, Más que Cumple, Mejor Práctica"</formula1>
    </dataValidation>
    <dataValidation type="list" allowBlank="1" showInputMessage="1" showErrorMessage="1" sqref="D10 R14:R15 N14:N15 V14:V15" xr:uid="{07D83E26-408B-4E6F-8C9F-5A71767861A6}">
      <formula1>"Não Cumpre, Parcial, Cumpre, Mais que Cumpre, Melhor Prática"</formula1>
    </dataValidation>
    <dataValidation type="list" allowBlank="1" showInputMessage="1" showErrorMessage="1" sqref="O10" xr:uid="{4B767FE1-1F31-4BA0-86BB-D32873B51C2E}">
      <formula1>"Alta,Baixa,Não Planificado"</formula1>
    </dataValidation>
    <dataValidation type="list" allowBlank="1" showInputMessage="1" showErrorMessage="1" sqref="M12:N12 Q12:R12 U12:V12" xr:uid="{0267093F-3597-43E5-A26F-F90581DE4E5C}">
      <formula1>"Maio,Junho,Julho,Agosto,Setembro,Outubro"</formula1>
    </dataValidation>
    <dataValidation type="list" allowBlank="1" showInputMessage="1" showErrorMessage="1" sqref="Q10 S10" xr:uid="{6E6BD5BA-4081-4A83-B8B6-87065BB23D04}">
      <formula1>" Junho,Julho,Agosto,Setembro,Outubro"</formula1>
    </dataValidation>
  </dataValidations>
  <pageMargins left="0.511811024" right="0.511811024" top="0.78740157499999996" bottom="0.78740157499999996" header="0.31496062000000002" footer="0.31496062000000002"/>
  <pageSetup paperSize="9" orientation="portrait" r:id="rId1"/>
  <drawing r:id="rId2"/>
  <extLst>
    <ext xmlns:x14="http://schemas.microsoft.com/office/spreadsheetml/2009/9/main" uri="{78C0D931-6437-407d-A8EE-F0AAD7539E65}">
      <x14:conditionalFormattings>
        <x14:conditionalFormatting xmlns:xm="http://schemas.microsoft.com/office/excel/2006/main">
          <x14:cfRule type="iconSet" priority="1" id="{143661FF-9E51-4728-9AFF-81251F5B6136}">
            <x14:iconSet iconSet="3Stars" showValue="0">
              <x14:cfvo type="percent">
                <xm:f>0</xm:f>
              </x14:cfvo>
              <x14:cfvo type="num">
                <xm:f>2</xm:f>
              </x14:cfvo>
              <x14:cfvo type="num">
                <xm:f>3</xm:f>
              </x14:cfvo>
            </x14:iconSet>
          </x14:cfRule>
          <xm:sqref>M10</xm:sqref>
        </x14:conditionalFormatting>
      </x14:conditionalFormattings>
    </ext>
  </extLst>
</worksheet>
</file>

<file path=xl/worksheets/sheet3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7DFDB9A-9922-4725-9CE4-54DA4C1C3A55}">
  <dimension ref="A1:AB51"/>
  <sheetViews>
    <sheetView showGridLines="0" zoomScale="50" zoomScaleNormal="50" workbookViewId="0">
      <pane xSplit="3" ySplit="4" topLeftCell="D18" activePane="bottomRight" state="frozen"/>
      <selection activeCell="O2" sqref="O2"/>
      <selection pane="topRight" activeCell="O2" sqref="O2"/>
      <selection pane="bottomLeft" activeCell="O2" sqref="O2"/>
      <selection pane="bottomRight" activeCell="K18" sqref="K18:M19"/>
    </sheetView>
  </sheetViews>
  <sheetFormatPr defaultColWidth="0" defaultRowHeight="15" customHeight="1" zeroHeight="1" outlineLevelRow="2" outlineLevelCol="1" x14ac:dyDescent="0.35"/>
  <cols>
    <col min="1" max="1" width="1.26953125" customWidth="1"/>
    <col min="2" max="2" width="4.7265625" customWidth="1"/>
    <col min="3" max="3" width="20.1796875" customWidth="1"/>
    <col min="4" max="4" width="17.453125" customWidth="1" outlineLevel="1"/>
    <col min="5" max="5" width="10" customWidth="1" outlineLevel="1"/>
    <col min="6" max="8" width="6.1796875" customWidth="1" outlineLevel="1"/>
    <col min="9" max="9" width="6.26953125" customWidth="1" outlineLevel="1"/>
    <col min="10" max="10" width="2.1796875" customWidth="1"/>
    <col min="11" max="23" width="23" customWidth="1"/>
    <col min="24" max="24" width="17" hidden="1" customWidth="1"/>
    <col min="25" max="25" width="16.453125" hidden="1" customWidth="1"/>
    <col min="26" max="26" width="10.54296875" hidden="1" customWidth="1"/>
    <col min="27" max="27" width="16.81640625" hidden="1" customWidth="1"/>
    <col min="28" max="28" width="14.54296875" hidden="1" customWidth="1"/>
  </cols>
  <sheetData>
    <row r="1" spans="1:28" ht="11.25" customHeight="1" x14ac:dyDescent="0.35">
      <c r="A1" s="13"/>
      <c r="B1" s="13"/>
      <c r="C1" s="13"/>
      <c r="D1" s="13"/>
      <c r="E1" s="13"/>
      <c r="F1" s="13"/>
      <c r="G1" s="13"/>
      <c r="H1" s="13"/>
      <c r="I1" s="13"/>
      <c r="J1" s="13"/>
      <c r="K1" s="13"/>
      <c r="L1" s="13"/>
      <c r="M1" s="13"/>
      <c r="N1" s="13"/>
      <c r="O1" s="13"/>
      <c r="P1" s="13"/>
      <c r="Q1" s="13"/>
      <c r="R1" s="13"/>
      <c r="S1" s="13"/>
      <c r="T1" s="13"/>
      <c r="U1" s="13"/>
      <c r="V1" s="13"/>
      <c r="W1" s="13"/>
      <c r="X1" s="13"/>
      <c r="Y1" s="19"/>
      <c r="Z1" s="19"/>
      <c r="AA1" s="19"/>
    </row>
    <row r="2" spans="1:28" ht="43.5" customHeight="1" x14ac:dyDescent="0.5">
      <c r="A2" s="1"/>
      <c r="C2" s="11"/>
      <c r="D2" s="279" t="s">
        <v>0</v>
      </c>
      <c r="E2" s="279"/>
      <c r="F2" s="279"/>
      <c r="G2" s="279"/>
      <c r="H2" s="279"/>
      <c r="I2" s="279"/>
      <c r="J2" s="62"/>
      <c r="K2" s="62"/>
      <c r="L2" s="62"/>
      <c r="M2" s="62"/>
      <c r="N2" s="62"/>
      <c r="O2" s="62"/>
      <c r="P2" s="62"/>
      <c r="Q2" s="62"/>
      <c r="R2" s="62"/>
      <c r="S2" s="62"/>
      <c r="T2" s="62"/>
      <c r="U2" s="62"/>
      <c r="V2" s="62"/>
      <c r="W2" s="11"/>
      <c r="X2" s="11"/>
      <c r="Y2" s="20"/>
      <c r="Z2" s="20"/>
      <c r="AA2" s="20"/>
    </row>
    <row r="3" spans="1:28" ht="19.5" customHeight="1" x14ac:dyDescent="0.35">
      <c r="A3" s="1"/>
      <c r="C3" s="10"/>
      <c r="D3" s="280" t="s">
        <v>1</v>
      </c>
      <c r="E3" s="280"/>
      <c r="F3" s="280"/>
      <c r="G3" s="280"/>
      <c r="H3" s="280"/>
      <c r="I3" s="280"/>
      <c r="J3" s="63"/>
      <c r="K3" s="306" t="s">
        <v>498</v>
      </c>
      <c r="L3" s="306"/>
      <c r="M3" s="306"/>
      <c r="N3" s="306"/>
      <c r="O3" s="306"/>
      <c r="P3" s="306"/>
      <c r="Q3" s="306"/>
      <c r="R3" s="306"/>
      <c r="S3" s="306"/>
      <c r="T3" s="63"/>
      <c r="U3" s="63"/>
      <c r="V3" s="63"/>
      <c r="W3" s="10"/>
      <c r="X3" s="10"/>
      <c r="Y3" s="12"/>
      <c r="Z3" s="12"/>
      <c r="AA3" s="12"/>
    </row>
    <row r="4" spans="1:28" ht="35.25" customHeight="1" x14ac:dyDescent="0.35">
      <c r="A4" s="1"/>
      <c r="B4" s="1"/>
      <c r="C4" s="10"/>
      <c r="D4" s="281"/>
      <c r="E4" s="281"/>
      <c r="F4" s="281"/>
      <c r="G4" s="281"/>
      <c r="H4" s="281"/>
      <c r="I4" s="281"/>
      <c r="J4" s="61"/>
      <c r="K4" s="307"/>
      <c r="L4" s="307"/>
      <c r="M4" s="307"/>
      <c r="N4" s="307"/>
      <c r="O4" s="307"/>
      <c r="P4" s="307"/>
      <c r="Q4" s="307"/>
      <c r="R4" s="307"/>
      <c r="S4" s="307"/>
      <c r="T4" s="61"/>
      <c r="U4" s="61"/>
      <c r="V4" s="61"/>
      <c r="W4" s="61"/>
      <c r="X4" s="14"/>
      <c r="Y4" s="21"/>
      <c r="Z4" s="22"/>
      <c r="AA4" s="22"/>
    </row>
    <row r="5" spans="1:28" ht="32.5" x14ac:dyDescent="0.6">
      <c r="A5" s="1"/>
      <c r="B5" s="15"/>
      <c r="C5" s="13"/>
      <c r="D5" s="284" t="s">
        <v>294</v>
      </c>
      <c r="E5" s="284"/>
      <c r="F5" s="284"/>
      <c r="G5" s="284"/>
      <c r="H5" s="284"/>
      <c r="I5" s="284"/>
      <c r="J5" s="26"/>
      <c r="K5" s="284" t="s">
        <v>295</v>
      </c>
      <c r="L5" s="284"/>
      <c r="M5" s="284"/>
      <c r="N5" s="284"/>
      <c r="O5" s="284"/>
      <c r="P5" s="284"/>
      <c r="Q5" s="284"/>
      <c r="R5" s="284"/>
      <c r="S5" s="27"/>
      <c r="T5" s="25"/>
      <c r="U5" s="25"/>
      <c r="V5" s="25"/>
      <c r="W5" s="9"/>
      <c r="X5" s="9"/>
      <c r="Y5" s="23"/>
    </row>
    <row r="6" spans="1:28" ht="33" customHeight="1" x14ac:dyDescent="0.8">
      <c r="A6" s="1"/>
      <c r="B6" s="15"/>
      <c r="C6" s="15"/>
      <c r="D6" s="28" t="s">
        <v>296</v>
      </c>
      <c r="E6" s="28" t="s">
        <v>16</v>
      </c>
      <c r="F6" s="28" t="s">
        <v>19</v>
      </c>
      <c r="G6" s="28" t="s">
        <v>20</v>
      </c>
      <c r="H6" s="28" t="s">
        <v>21</v>
      </c>
      <c r="I6" s="28" t="s">
        <v>22</v>
      </c>
      <c r="J6" s="29"/>
      <c r="K6" s="44" t="s">
        <v>221</v>
      </c>
      <c r="L6" s="66"/>
      <c r="M6" s="30"/>
      <c r="N6" s="30"/>
      <c r="O6" s="30"/>
      <c r="P6" s="30"/>
      <c r="Q6" s="30"/>
      <c r="R6" s="31"/>
      <c r="S6" s="31"/>
      <c r="T6" s="25"/>
      <c r="U6" s="25"/>
      <c r="V6" s="25"/>
      <c r="W6" s="9"/>
      <c r="X6" s="9"/>
      <c r="Y6" s="23"/>
    </row>
    <row r="7" spans="1:28" ht="78" customHeight="1" outlineLevel="1" x14ac:dyDescent="0.35">
      <c r="A7" s="1"/>
      <c r="B7" s="267" t="s">
        <v>222</v>
      </c>
      <c r="C7" s="267"/>
      <c r="D7" s="67" t="str">
        <f>IF(F7="","",IF(AND(I7=3,H7=3,G7=3,F7=3),"Melhor Prática",
IF(AND(H7=3,G7=3,F7=3),"Mais que Cumpre",
IF(AND(G7=3,F7=3),"Cumpre",
IF(F7=3,"Parcial","Não cumpre")))))</f>
        <v>Não cumpre</v>
      </c>
      <c r="E7" s="47">
        <f>IF($D7="Não cumpre",0,IF($D7="Parcial",$E$18*0.4,IF($D7="Cumpre",$E$18*0.7,IF($D7="Mais que Cumpre",$E$18*0.85,IF($D7="Melhor Prática",$E$18,0)))))</f>
        <v>0</v>
      </c>
      <c r="F7" s="48">
        <f>IF($K$24&lt;&gt;"",IF($K$24=3,3,IF($K$24=2,2,1)),"")</f>
        <v>2</v>
      </c>
      <c r="G7" s="48">
        <f>IF($N$24&lt;&gt;"",IF($N$24=3,3,IF($N$24=2,2,1)),"")</f>
        <v>2</v>
      </c>
      <c r="H7" s="48" t="str">
        <f>IF($Q$24&lt;&gt;"",IF($Q$24=3,3,IF($Q$24=2,2,1)),"")</f>
        <v/>
      </c>
      <c r="I7" s="48" t="str">
        <f>IF($T$24&lt;&gt;"",IF($T$24=3,3,IF($T$24=2,2,1)),"")</f>
        <v/>
      </c>
      <c r="J7" s="32"/>
      <c r="K7" s="49" t="s">
        <v>298</v>
      </c>
      <c r="L7" s="46" t="s">
        <v>224</v>
      </c>
      <c r="M7" s="271"/>
      <c r="N7" s="271"/>
      <c r="O7" s="271"/>
      <c r="P7" s="46" t="s">
        <v>226</v>
      </c>
      <c r="Q7" s="271"/>
      <c r="R7" s="271"/>
      <c r="S7" s="271"/>
      <c r="U7" s="25"/>
      <c r="V7" s="25"/>
      <c r="W7" s="9"/>
      <c r="X7" s="9"/>
      <c r="Y7" s="23"/>
    </row>
    <row r="8" spans="1:28" ht="14.25" customHeight="1" outlineLevel="1" x14ac:dyDescent="0.35">
      <c r="A8" s="1"/>
      <c r="B8" s="64"/>
      <c r="C8" s="64"/>
      <c r="D8" s="67"/>
      <c r="E8" s="47"/>
      <c r="F8" s="48"/>
      <c r="G8" s="48"/>
      <c r="H8" s="48"/>
      <c r="I8" s="48"/>
      <c r="J8" s="32"/>
      <c r="K8" s="49"/>
      <c r="L8" s="46"/>
      <c r="M8" s="271"/>
      <c r="N8" s="271"/>
      <c r="O8" s="271"/>
      <c r="P8" s="46"/>
      <c r="Q8" s="271"/>
      <c r="R8" s="271"/>
      <c r="S8" s="271"/>
      <c r="U8" s="25"/>
      <c r="V8" s="25"/>
      <c r="W8" s="9"/>
      <c r="X8" s="9"/>
      <c r="Y8" s="23"/>
    </row>
    <row r="9" spans="1:28" ht="9.75" customHeight="1" x14ac:dyDescent="0.45">
      <c r="A9" s="1"/>
      <c r="B9" s="1"/>
      <c r="C9" s="1"/>
      <c r="D9" s="34"/>
      <c r="E9" s="35"/>
      <c r="F9" s="35"/>
      <c r="G9" s="35"/>
      <c r="H9" s="35"/>
      <c r="I9" s="35"/>
      <c r="J9" s="35"/>
      <c r="K9" s="35"/>
      <c r="L9" s="35"/>
      <c r="M9" s="35"/>
      <c r="N9" s="35"/>
      <c r="O9" s="35"/>
      <c r="P9" s="35"/>
      <c r="Q9" s="92" t="str">
        <f>IF(Q10="Junio",6,IF(Q10="Julio",7,IF(Q10="Agosto",8,IF(Q10="Septiembre",9,IF(Q10="Octubre",10,"")))))</f>
        <v/>
      </c>
      <c r="R9" s="35"/>
      <c r="S9" s="92" t="str">
        <f>IF(S10="Junio",6,IF(S10="Julio",7,IF(S10="Agosto",8,IF(S10="Septiembre",9,IF(S10="Octubre",10,"")))))</f>
        <v/>
      </c>
      <c r="T9" s="33"/>
      <c r="U9" s="33"/>
      <c r="V9" s="33"/>
      <c r="W9" s="1"/>
      <c r="X9" s="1"/>
    </row>
    <row r="10" spans="1:28" ht="59.25" customHeight="1" outlineLevel="1" x14ac:dyDescent="0.35">
      <c r="A10" s="1"/>
      <c r="B10" s="273" t="s">
        <v>299</v>
      </c>
      <c r="C10" s="273"/>
      <c r="D10" s="110" t="s">
        <v>247</v>
      </c>
      <c r="E10" s="51">
        <f>IF($D10="Não cumpre",0,IF($D10="Parcial",$E$18*0.4,IF($D10="Cumpre",$E$18*0.7,IF($D10="Mais que Cumpre",$E$18*0.85,IF($D10="Melhor Prática",$E$18,0)))))</f>
        <v>6.9999999999999993E-3</v>
      </c>
      <c r="F10" s="52" t="str">
        <f>IF(K20="D","D","-")</f>
        <v>D</v>
      </c>
      <c r="G10" s="52" t="str">
        <f>IF(N20="D","D","-")</f>
        <v>-</v>
      </c>
      <c r="H10" s="52" t="str">
        <f>IF(Q20="D","D","-")</f>
        <v>-</v>
      </c>
      <c r="I10" s="52" t="str">
        <f>IF(T20="D","D","-")</f>
        <v>D</v>
      </c>
      <c r="J10" s="32"/>
      <c r="K10" s="65" t="s">
        <v>300</v>
      </c>
      <c r="L10" s="50" t="s">
        <v>230</v>
      </c>
      <c r="M10" s="74">
        <v>2</v>
      </c>
      <c r="N10" s="50" t="s">
        <v>231</v>
      </c>
      <c r="O10" s="53" t="s">
        <v>343</v>
      </c>
      <c r="P10" s="50" t="s">
        <v>233</v>
      </c>
      <c r="Q10" s="91" t="s">
        <v>301</v>
      </c>
      <c r="R10" s="50" t="s">
        <v>235</v>
      </c>
      <c r="S10" s="91" t="s">
        <v>331</v>
      </c>
      <c r="T10" s="50" t="s">
        <v>237</v>
      </c>
      <c r="U10" s="53" t="s">
        <v>302</v>
      </c>
      <c r="V10" s="25"/>
      <c r="W10" s="9"/>
      <c r="X10" s="9"/>
      <c r="Y10" s="23"/>
    </row>
    <row r="11" spans="1:28" ht="20.5" x14ac:dyDescent="0.4">
      <c r="A11" s="1"/>
      <c r="B11" s="17"/>
      <c r="C11" s="17"/>
      <c r="D11" s="36"/>
      <c r="E11" s="31"/>
      <c r="F11" s="37"/>
      <c r="G11" s="37"/>
      <c r="H11" s="37"/>
      <c r="I11" s="37"/>
      <c r="J11" s="31"/>
      <c r="K11" s="25"/>
      <c r="L11" s="25"/>
      <c r="M11" s="25"/>
      <c r="N11" s="25"/>
      <c r="O11" s="25"/>
      <c r="P11" s="25"/>
      <c r="Q11" s="25"/>
      <c r="R11" s="25"/>
      <c r="S11" s="25"/>
      <c r="T11" s="25"/>
      <c r="U11" s="25"/>
      <c r="V11" s="25"/>
      <c r="W11" s="9"/>
      <c r="X11" s="9"/>
      <c r="Y11" s="23"/>
    </row>
    <row r="12" spans="1:28" ht="18" customHeight="1" outlineLevel="1" x14ac:dyDescent="0.35">
      <c r="A12" s="1"/>
      <c r="B12" s="274" t="s">
        <v>239</v>
      </c>
      <c r="C12" s="274"/>
      <c r="D12" s="276" t="str">
        <f>IF(F12="","",IF(AND(I12=3,H12=3,G12=3,F12=3),"Melhor Prática",
IF(AND(H12=3,G12=3,F12=3),"Mais que Cumpre",
IF(AND(G12=3,F12=3),"Cumpre",
IF(F12=3,"Parcial","Não cumpre")))))</f>
        <v>Cumpre</v>
      </c>
      <c r="E12" s="277">
        <f>IF($D12="Não cumpre",0,IF($D12="Parcial",$E$18*0.4,IF($D12="Cumpre",$E$18*0.7,IF($D12="Mais que Cumpre",$E$18*0.85,IF($D12="Melhor Prática",$E$18,0)))))</f>
        <v>6.9999999999999993E-3</v>
      </c>
      <c r="F12" s="272">
        <f>IF($L$24&lt;&gt;"",IF($L$24=3,3,IF($L$24=2,2,1)),"")</f>
        <v>3</v>
      </c>
      <c r="G12" s="272">
        <f>IF($O$24&lt;&gt;"",IF($O$24=3,3,IF($O$24=2,2,1)),"")</f>
        <v>3</v>
      </c>
      <c r="H12" s="272" t="str">
        <f>IF($R$24&lt;&gt;"",IF($R$24=3,3,IF($R$24=2,2,1)),"")</f>
        <v/>
      </c>
      <c r="I12" s="272" t="str">
        <f>IF($U$24&lt;&gt;"",IF($U$24=3,3,IF($U$24=2,2,1)),"")</f>
        <v/>
      </c>
      <c r="J12" s="32"/>
      <c r="K12" s="305" t="s">
        <v>240</v>
      </c>
      <c r="L12" s="278"/>
      <c r="M12" s="285"/>
      <c r="N12" s="286"/>
      <c r="O12" s="305" t="s">
        <v>240</v>
      </c>
      <c r="P12" s="278"/>
      <c r="Q12" s="285"/>
      <c r="R12" s="286"/>
      <c r="S12" s="278" t="s">
        <v>240</v>
      </c>
      <c r="T12" s="278"/>
      <c r="U12" s="285" t="s">
        <v>303</v>
      </c>
      <c r="V12" s="286"/>
      <c r="W12" s="9"/>
      <c r="X12" s="9"/>
      <c r="Y12" s="23"/>
      <c r="Z12" s="2"/>
      <c r="AA12" s="2"/>
      <c r="AB12" s="2"/>
    </row>
    <row r="13" spans="1:28" ht="35.25" customHeight="1" outlineLevel="1" x14ac:dyDescent="0.35">
      <c r="A13" s="1"/>
      <c r="B13" s="275"/>
      <c r="C13" s="275"/>
      <c r="D13" s="276" t="str">
        <f t="shared" ref="D13:D14" si="0">IF(F13="","",IF(AND(I13=3,H13=3,G13=3,F13=3),"MEJOR PRÁCTICA",
IF(AND(H13=3,G13=3,F13=3),"MÁS QUE CUMPLE",
IF(AND(G13=3,F13=3),"CUMPLE",
IF(F13=3,"PARCIAL","NO CUMPLE")))))</f>
        <v/>
      </c>
      <c r="E13" s="277">
        <f>IF($D13="No Cumple",0,IF($D13="Parcial",$E$18*0.4,IF($D13="Cumple",$E$18*0.7,IF($D13="Más que Cumple",$E$18*0.85,IF($D13="Mejor Práctica",$E$18,0)))))</f>
        <v>0</v>
      </c>
      <c r="F13" s="272"/>
      <c r="G13" s="272"/>
      <c r="H13" s="272"/>
      <c r="I13" s="272"/>
      <c r="J13" s="32"/>
      <c r="K13" s="168" t="s">
        <v>33</v>
      </c>
      <c r="L13" s="287" t="s">
        <v>242</v>
      </c>
      <c r="M13" s="287"/>
      <c r="N13" s="169" t="s">
        <v>243</v>
      </c>
      <c r="O13" s="168" t="s">
        <v>33</v>
      </c>
      <c r="P13" s="287" t="s">
        <v>242</v>
      </c>
      <c r="Q13" s="287"/>
      <c r="R13" s="169" t="s">
        <v>243</v>
      </c>
      <c r="S13" s="100" t="s">
        <v>33</v>
      </c>
      <c r="T13" s="287" t="s">
        <v>242</v>
      </c>
      <c r="U13" s="287"/>
      <c r="V13" s="100" t="s">
        <v>304</v>
      </c>
      <c r="W13" s="1"/>
      <c r="X13" s="1"/>
      <c r="Z13" s="3"/>
      <c r="AA13" s="4"/>
      <c r="AB13" s="5"/>
    </row>
    <row r="14" spans="1:28" ht="18.75" customHeight="1" outlineLevel="1" x14ac:dyDescent="0.35">
      <c r="A14" s="1"/>
      <c r="B14" s="275"/>
      <c r="C14" s="275"/>
      <c r="D14" s="276" t="str">
        <f t="shared" si="0"/>
        <v/>
      </c>
      <c r="E14" s="277">
        <f>IF($D14="No Cumple",0,IF($D14="Parcial",$E$18*0.4,IF($D14="Cumple",$E$18*0.7,IF($D14="Más que Cumple",$E$18*0.85,IF($D14="Mejor Práctica",$E$18,0)))))</f>
        <v>0</v>
      </c>
      <c r="F14" s="38"/>
      <c r="G14" s="38"/>
      <c r="H14" s="38"/>
      <c r="I14" s="38"/>
      <c r="J14" s="32"/>
      <c r="K14" s="270"/>
      <c r="L14" s="292"/>
      <c r="M14" s="292"/>
      <c r="N14" s="269"/>
      <c r="O14" s="270"/>
      <c r="P14" s="292"/>
      <c r="Q14" s="292"/>
      <c r="R14" s="269"/>
      <c r="S14" s="268"/>
      <c r="T14" s="292"/>
      <c r="U14" s="292"/>
      <c r="V14" s="269"/>
      <c r="W14" s="1"/>
      <c r="X14" s="1"/>
      <c r="Z14" s="6"/>
      <c r="AA14" s="7"/>
      <c r="AB14" s="8"/>
    </row>
    <row r="15" spans="1:28" ht="21" customHeight="1" outlineLevel="1" x14ac:dyDescent="0.35">
      <c r="A15" s="1"/>
      <c r="B15" s="275"/>
      <c r="C15" s="275"/>
      <c r="D15" s="288" t="str">
        <f>IF(S10&lt;&gt;"",IF(OR(S14="finalizado",O14="finalizado",K14="finalizado"),"Finalizado",
IF(OR(AND(S10=U12,S14&lt;&gt;"finalizado"),AND(S10=Q12,O14&lt;&gt;"finalizado"),AND(S10=M12,K14&lt;&gt;"finalizado")),"Atrasado","No Prazo")),"Não Planificado")</f>
        <v>No Prazo</v>
      </c>
      <c r="E15" s="288"/>
      <c r="F15" s="288"/>
      <c r="G15" s="288"/>
      <c r="H15" s="288"/>
      <c r="I15" s="288"/>
      <c r="J15" s="26"/>
      <c r="K15" s="270"/>
      <c r="L15" s="292"/>
      <c r="M15" s="292"/>
      <c r="N15" s="269"/>
      <c r="O15" s="270"/>
      <c r="P15" s="292"/>
      <c r="Q15" s="292"/>
      <c r="R15" s="269"/>
      <c r="S15" s="268"/>
      <c r="T15" s="292"/>
      <c r="U15" s="292"/>
      <c r="V15" s="269"/>
      <c r="W15" s="1"/>
      <c r="X15" s="1"/>
      <c r="Z15" s="6"/>
      <c r="AA15" s="7"/>
      <c r="AB15" s="7"/>
    </row>
    <row r="16" spans="1:28" ht="21" customHeight="1" x14ac:dyDescent="0.4">
      <c r="A16" s="1"/>
      <c r="B16" s="17"/>
      <c r="C16" s="17"/>
      <c r="D16" s="9"/>
      <c r="E16" s="86" t="str">
        <f>IF(COUNTA(F16:I16)=0,"NBC","BC")</f>
        <v>NBC</v>
      </c>
      <c r="F16" s="86"/>
      <c r="G16" s="86"/>
      <c r="H16" s="86"/>
      <c r="I16" s="9"/>
      <c r="J16" s="16"/>
      <c r="K16" s="9"/>
      <c r="L16" s="9"/>
      <c r="M16" s="9"/>
      <c r="N16" s="9"/>
      <c r="O16" s="9"/>
      <c r="P16" s="9"/>
      <c r="Q16" s="9"/>
      <c r="R16" s="9"/>
      <c r="S16" s="9"/>
      <c r="T16" s="9"/>
      <c r="U16" s="9"/>
      <c r="V16" s="9"/>
      <c r="W16" s="9"/>
      <c r="X16" s="9"/>
      <c r="Y16" s="23"/>
    </row>
    <row r="17" spans="1:25" ht="21" customHeight="1" x14ac:dyDescent="0.4">
      <c r="A17" s="1"/>
      <c r="B17" s="17"/>
      <c r="C17" s="17"/>
      <c r="D17" s="9"/>
      <c r="E17" s="9"/>
      <c r="F17" s="9"/>
      <c r="G17" s="9"/>
      <c r="H17" s="9"/>
      <c r="I17" s="9"/>
      <c r="J17" s="16"/>
      <c r="K17" s="290" t="s">
        <v>246</v>
      </c>
      <c r="L17" s="291"/>
      <c r="M17" s="296"/>
      <c r="N17" s="290" t="s">
        <v>247</v>
      </c>
      <c r="O17" s="291"/>
      <c r="P17" s="296"/>
      <c r="Q17" s="290" t="s">
        <v>228</v>
      </c>
      <c r="R17" s="291"/>
      <c r="S17" s="296"/>
      <c r="T17" s="291" t="s">
        <v>249</v>
      </c>
      <c r="U17" s="291"/>
      <c r="V17" s="296"/>
      <c r="W17" s="9"/>
      <c r="X17" s="9"/>
      <c r="Y17" s="23"/>
    </row>
    <row r="18" spans="1:25" ht="20.25" customHeight="1" outlineLevel="2" x14ac:dyDescent="0.35">
      <c r="A18" s="1"/>
      <c r="B18" s="289" t="s">
        <v>316</v>
      </c>
      <c r="C18" s="289"/>
      <c r="D18" s="42" t="s">
        <v>16</v>
      </c>
      <c r="E18" s="39">
        <v>0.01</v>
      </c>
      <c r="F18" s="41"/>
      <c r="G18" s="41"/>
      <c r="H18" s="41"/>
      <c r="I18" s="41"/>
      <c r="J18" s="9"/>
      <c r="K18" s="270" t="s">
        <v>499</v>
      </c>
      <c r="L18" s="268"/>
      <c r="M18" s="269"/>
      <c r="N18" s="270" t="s">
        <v>500</v>
      </c>
      <c r="O18" s="268"/>
      <c r="P18" s="269"/>
      <c r="Q18" s="270" t="s">
        <v>501</v>
      </c>
      <c r="R18" s="268"/>
      <c r="S18" s="269"/>
      <c r="T18" s="268" t="s">
        <v>502</v>
      </c>
      <c r="U18" s="268"/>
      <c r="V18" s="269"/>
      <c r="W18" s="9"/>
      <c r="X18" s="9"/>
      <c r="Y18" s="23"/>
    </row>
    <row r="19" spans="1:25" ht="124.5" customHeight="1" outlineLevel="2" x14ac:dyDescent="0.35">
      <c r="A19" s="1"/>
      <c r="B19" s="289"/>
      <c r="C19" s="289"/>
      <c r="D19" s="42" t="s">
        <v>255</v>
      </c>
      <c r="E19" s="311" t="s">
        <v>503</v>
      </c>
      <c r="F19" s="311"/>
      <c r="G19" s="311"/>
      <c r="H19" s="311"/>
      <c r="I19" s="311"/>
      <c r="J19" s="25"/>
      <c r="K19" s="270"/>
      <c r="L19" s="268"/>
      <c r="M19" s="269"/>
      <c r="N19" s="270"/>
      <c r="O19" s="268"/>
      <c r="P19" s="269"/>
      <c r="Q19" s="270"/>
      <c r="R19" s="268"/>
      <c r="S19" s="269"/>
      <c r="T19" s="268"/>
      <c r="U19" s="268"/>
      <c r="V19" s="269"/>
      <c r="W19" s="9"/>
      <c r="X19" s="9"/>
      <c r="Y19" s="23"/>
    </row>
    <row r="20" spans="1:25" ht="18.75" customHeight="1" outlineLevel="2" x14ac:dyDescent="0.35">
      <c r="A20" s="1"/>
      <c r="B20" s="289"/>
      <c r="C20" s="289"/>
      <c r="D20" s="293" t="s">
        <v>37</v>
      </c>
      <c r="E20" s="294" t="s">
        <v>83</v>
      </c>
      <c r="F20" s="294"/>
      <c r="G20" s="294"/>
      <c r="H20" s="294"/>
      <c r="I20" s="294"/>
      <c r="J20" s="25"/>
      <c r="K20" s="270" t="s">
        <v>307</v>
      </c>
      <c r="L20" s="268"/>
      <c r="M20" s="269"/>
      <c r="N20" s="270"/>
      <c r="O20" s="268"/>
      <c r="P20" s="269"/>
      <c r="Q20" s="270"/>
      <c r="R20" s="268"/>
      <c r="S20" s="269"/>
      <c r="T20" s="268" t="s">
        <v>307</v>
      </c>
      <c r="U20" s="268"/>
      <c r="V20" s="269"/>
      <c r="W20" s="9"/>
      <c r="X20" s="9"/>
      <c r="Y20" s="23"/>
    </row>
    <row r="21" spans="1:25" ht="40.5" customHeight="1" outlineLevel="2" x14ac:dyDescent="0.35">
      <c r="A21" s="18">
        <v>5.0000000000000001E-3</v>
      </c>
      <c r="B21" s="289"/>
      <c r="C21" s="289"/>
      <c r="D21" s="293"/>
      <c r="E21" s="294"/>
      <c r="F21" s="294"/>
      <c r="G21" s="294"/>
      <c r="H21" s="294"/>
      <c r="I21" s="294"/>
      <c r="J21" s="25"/>
      <c r="K21" s="270" t="s">
        <v>504</v>
      </c>
      <c r="L21" s="268"/>
      <c r="M21" s="269"/>
      <c r="N21" s="270" t="s">
        <v>505</v>
      </c>
      <c r="O21" s="268"/>
      <c r="P21" s="269"/>
      <c r="Q21" s="270" t="s">
        <v>390</v>
      </c>
      <c r="R21" s="268"/>
      <c r="S21" s="269"/>
      <c r="T21" s="268" t="s">
        <v>506</v>
      </c>
      <c r="U21" s="268"/>
      <c r="V21" s="268"/>
      <c r="W21" s="9"/>
      <c r="X21" s="9"/>
      <c r="Y21" s="23"/>
    </row>
    <row r="22" spans="1:25" ht="14.5" x14ac:dyDescent="0.35">
      <c r="A22" s="1"/>
      <c r="B22" s="9"/>
      <c r="C22" s="9"/>
      <c r="D22" s="9"/>
      <c r="E22" s="9"/>
      <c r="F22" s="9"/>
      <c r="G22" s="9"/>
      <c r="H22" s="9"/>
      <c r="I22" s="9"/>
      <c r="J22" s="9"/>
      <c r="K22" s="68"/>
      <c r="L22" s="9"/>
      <c r="M22" s="69"/>
      <c r="N22" s="68"/>
      <c r="O22" s="9"/>
      <c r="P22" s="69"/>
      <c r="Q22" s="68"/>
      <c r="R22" s="9"/>
      <c r="S22" s="69"/>
      <c r="T22" s="9"/>
      <c r="U22" s="9"/>
      <c r="V22" s="69"/>
      <c r="W22" s="9"/>
      <c r="X22" s="9"/>
      <c r="Y22" s="23"/>
    </row>
    <row r="23" spans="1:25" ht="41" x14ac:dyDescent="0.35">
      <c r="A23" s="1"/>
      <c r="B23" s="9"/>
      <c r="C23" s="9"/>
      <c r="D23" s="9"/>
      <c r="G23" s="9"/>
      <c r="H23" s="9"/>
      <c r="K23" s="54" t="s">
        <v>9</v>
      </c>
      <c r="L23" s="24" t="s">
        <v>261</v>
      </c>
      <c r="M23" s="55" t="s">
        <v>262</v>
      </c>
      <c r="N23" s="54" t="s">
        <v>9</v>
      </c>
      <c r="O23" s="24" t="s">
        <v>261</v>
      </c>
      <c r="P23" s="55" t="s">
        <v>262</v>
      </c>
      <c r="Q23" s="54" t="s">
        <v>9</v>
      </c>
      <c r="R23" s="24" t="s">
        <v>261</v>
      </c>
      <c r="S23" s="55" t="s">
        <v>262</v>
      </c>
      <c r="T23" s="64" t="s">
        <v>9</v>
      </c>
      <c r="U23" s="24" t="s">
        <v>261</v>
      </c>
      <c r="V23" s="55" t="s">
        <v>262</v>
      </c>
      <c r="X23" s="9"/>
      <c r="Y23" s="23"/>
    </row>
    <row r="24" spans="1:25" ht="36.75" customHeight="1" x14ac:dyDescent="0.35">
      <c r="A24" s="1"/>
      <c r="B24" s="9"/>
      <c r="C24" s="9"/>
      <c r="D24" s="9"/>
      <c r="F24" s="297" t="s">
        <v>308</v>
      </c>
      <c r="G24" s="298" t="s">
        <v>33</v>
      </c>
      <c r="H24" s="298"/>
      <c r="I24" s="298"/>
      <c r="K24" s="56">
        <v>2</v>
      </c>
      <c r="L24" s="40">
        <v>3</v>
      </c>
      <c r="M24" s="295"/>
      <c r="N24" s="56">
        <v>2</v>
      </c>
      <c r="O24" s="40">
        <v>3</v>
      </c>
      <c r="P24" s="295"/>
      <c r="Q24" s="56"/>
      <c r="R24" s="40"/>
      <c r="S24" s="295"/>
      <c r="T24" s="40"/>
      <c r="U24" s="40"/>
      <c r="V24" s="295"/>
      <c r="X24" s="9"/>
      <c r="Y24" s="23"/>
    </row>
    <row r="25" spans="1:25" ht="19.5" customHeight="1" x14ac:dyDescent="0.35">
      <c r="A25" s="1"/>
      <c r="B25" s="9"/>
      <c r="C25" s="9"/>
      <c r="D25" s="9"/>
      <c r="F25" s="297"/>
      <c r="G25" s="298"/>
      <c r="H25" s="298"/>
      <c r="I25" s="298"/>
      <c r="K25" s="57"/>
      <c r="L25" s="43"/>
      <c r="M25" s="295"/>
      <c r="N25" s="57"/>
      <c r="O25" s="43"/>
      <c r="P25" s="295"/>
      <c r="Q25" s="57"/>
      <c r="R25" s="43"/>
      <c r="S25" s="295"/>
      <c r="T25" s="43"/>
      <c r="U25" s="43"/>
      <c r="V25" s="295"/>
      <c r="X25" s="9"/>
      <c r="Y25" s="23"/>
    </row>
    <row r="26" spans="1:25" ht="208.5" customHeight="1" x14ac:dyDescent="0.35">
      <c r="A26" s="1"/>
      <c r="B26" s="9"/>
      <c r="C26" s="9"/>
      <c r="D26" s="9"/>
      <c r="F26" s="297"/>
      <c r="G26" s="298" t="s">
        <v>309</v>
      </c>
      <c r="H26" s="298"/>
      <c r="I26" s="298"/>
      <c r="K26" s="58" t="s">
        <v>507</v>
      </c>
      <c r="L26" s="45" t="s">
        <v>1110</v>
      </c>
      <c r="M26" s="295"/>
      <c r="N26" s="58" t="s">
        <v>508</v>
      </c>
      <c r="O26" s="45" t="s">
        <v>1111</v>
      </c>
      <c r="P26" s="295"/>
      <c r="Q26" s="58"/>
      <c r="R26" s="45"/>
      <c r="S26" s="295"/>
      <c r="T26" s="45"/>
      <c r="U26" s="45"/>
      <c r="V26" s="295"/>
      <c r="X26" s="9"/>
      <c r="Y26" s="23"/>
    </row>
    <row r="27" spans="1:25" ht="18" customHeight="1" x14ac:dyDescent="0.35">
      <c r="A27" s="1"/>
      <c r="B27" s="9"/>
      <c r="C27" s="9"/>
      <c r="D27" s="9"/>
      <c r="F27" s="297"/>
      <c r="G27" s="298" t="s">
        <v>313</v>
      </c>
      <c r="H27" s="298"/>
      <c r="I27" s="298"/>
      <c r="K27" s="59"/>
      <c r="L27" s="25"/>
      <c r="M27" s="60"/>
      <c r="N27" s="59"/>
      <c r="O27" s="25"/>
      <c r="P27" s="101"/>
      <c r="Q27" s="59"/>
      <c r="R27" s="25"/>
      <c r="S27" s="60"/>
      <c r="T27" s="59"/>
      <c r="U27" s="25"/>
      <c r="V27" s="60"/>
      <c r="X27" s="9"/>
      <c r="Y27" s="23"/>
    </row>
    <row r="28" spans="1:25" ht="18" customHeight="1" x14ac:dyDescent="0.35">
      <c r="A28" s="1"/>
      <c r="B28" s="9"/>
      <c r="C28" s="9"/>
      <c r="D28" s="9"/>
      <c r="F28" s="297"/>
      <c r="G28" s="298"/>
      <c r="H28" s="298"/>
      <c r="I28" s="298"/>
      <c r="K28" s="59"/>
      <c r="L28" s="25"/>
      <c r="M28" s="60"/>
      <c r="N28" s="59"/>
      <c r="O28" s="25"/>
      <c r="P28" s="101"/>
      <c r="Q28" s="59"/>
      <c r="R28" s="25"/>
      <c r="S28" s="60"/>
      <c r="T28" s="59"/>
      <c r="U28" s="25"/>
      <c r="V28" s="60"/>
      <c r="X28" s="9"/>
      <c r="Y28" s="23"/>
    </row>
    <row r="29" spans="1:25" ht="18" customHeight="1" x14ac:dyDescent="0.35">
      <c r="A29" s="1"/>
      <c r="B29" s="9"/>
      <c r="C29" s="9"/>
      <c r="D29" s="9"/>
      <c r="F29" s="297"/>
      <c r="G29" s="298"/>
      <c r="H29" s="298"/>
      <c r="I29" s="298"/>
      <c r="K29" s="59"/>
      <c r="L29" s="25"/>
      <c r="M29" s="60"/>
      <c r="N29" s="59"/>
      <c r="O29" s="25"/>
      <c r="P29" s="101"/>
      <c r="Q29" s="59"/>
      <c r="R29" s="25"/>
      <c r="S29" s="60"/>
      <c r="T29" s="59"/>
      <c r="U29" s="25"/>
      <c r="V29" s="60"/>
      <c r="X29" s="9"/>
      <c r="Y29" s="23"/>
    </row>
    <row r="30" spans="1:25" ht="18" customHeight="1" x14ac:dyDescent="0.35">
      <c r="A30" s="1"/>
      <c r="B30" s="9"/>
      <c r="C30" s="9"/>
      <c r="D30" s="9"/>
      <c r="F30" s="297"/>
      <c r="G30" s="298"/>
      <c r="H30" s="298"/>
      <c r="I30" s="298"/>
      <c r="K30" s="59"/>
      <c r="L30" s="25"/>
      <c r="M30" s="60"/>
      <c r="N30" s="59"/>
      <c r="O30" s="25"/>
      <c r="P30" s="101"/>
      <c r="Q30" s="59"/>
      <c r="R30" s="25"/>
      <c r="S30" s="60"/>
      <c r="T30" s="59"/>
      <c r="U30" s="25"/>
      <c r="V30" s="60"/>
      <c r="X30" s="9"/>
      <c r="Y30" s="23"/>
    </row>
    <row r="31" spans="1:25" ht="18" customHeight="1" x14ac:dyDescent="0.35">
      <c r="A31" s="1"/>
      <c r="B31" s="9"/>
      <c r="C31" s="9"/>
      <c r="D31" s="9"/>
      <c r="F31" s="297"/>
      <c r="G31" s="298"/>
      <c r="H31" s="298"/>
      <c r="I31" s="298"/>
      <c r="K31" s="59"/>
      <c r="L31" s="25"/>
      <c r="M31" s="60"/>
      <c r="N31" s="59"/>
      <c r="O31" s="25"/>
      <c r="P31" s="101"/>
      <c r="Q31" s="59"/>
      <c r="R31" s="25"/>
      <c r="S31" s="60"/>
      <c r="T31" s="59"/>
      <c r="U31" s="25"/>
      <c r="V31" s="60"/>
      <c r="X31" s="9"/>
      <c r="Y31" s="23"/>
    </row>
    <row r="32" spans="1:25" ht="18" customHeight="1" x14ac:dyDescent="0.35">
      <c r="A32" s="1"/>
      <c r="B32" s="9"/>
      <c r="C32" s="9"/>
      <c r="D32" s="9"/>
      <c r="F32" s="297"/>
      <c r="G32" s="298"/>
      <c r="H32" s="298"/>
      <c r="I32" s="298"/>
      <c r="K32" s="59"/>
      <c r="L32" s="25"/>
      <c r="M32" s="60"/>
      <c r="N32" s="59"/>
      <c r="O32" s="25"/>
      <c r="P32" s="101"/>
      <c r="Q32" s="59"/>
      <c r="R32" s="25"/>
      <c r="S32" s="60"/>
      <c r="T32" s="59"/>
      <c r="U32" s="25"/>
      <c r="V32" s="60"/>
      <c r="X32" s="9"/>
      <c r="Y32" s="23"/>
    </row>
    <row r="33" spans="1:25" ht="18" customHeight="1" x14ac:dyDescent="0.35">
      <c r="A33" s="1"/>
      <c r="B33" s="9"/>
      <c r="C33" s="9"/>
      <c r="D33" s="9"/>
      <c r="F33" s="297"/>
      <c r="G33" s="298"/>
      <c r="H33" s="298"/>
      <c r="I33" s="298"/>
      <c r="K33" s="59"/>
      <c r="L33" s="25"/>
      <c r="M33" s="60"/>
      <c r="N33" s="59"/>
      <c r="O33" s="25"/>
      <c r="P33" s="101"/>
      <c r="Q33" s="59"/>
      <c r="R33" s="25"/>
      <c r="S33" s="60"/>
      <c r="T33" s="59"/>
      <c r="U33" s="25"/>
      <c r="V33" s="60"/>
      <c r="X33" s="9"/>
      <c r="Y33" s="23"/>
    </row>
    <row r="34" spans="1:25" ht="18" customHeight="1" x14ac:dyDescent="0.35">
      <c r="A34" s="1"/>
      <c r="B34" s="9"/>
      <c r="C34" s="9"/>
      <c r="D34" s="9"/>
      <c r="F34" s="297"/>
      <c r="G34" s="298"/>
      <c r="H34" s="298"/>
      <c r="I34" s="298"/>
      <c r="K34" s="59"/>
      <c r="L34" s="25"/>
      <c r="M34" s="60"/>
      <c r="N34" s="59"/>
      <c r="O34" s="25"/>
      <c r="P34" s="101"/>
      <c r="Q34" s="59"/>
      <c r="R34" s="25"/>
      <c r="S34" s="60"/>
      <c r="T34" s="59"/>
      <c r="U34" s="25"/>
      <c r="V34" s="60"/>
      <c r="X34" s="9"/>
      <c r="Y34" s="23"/>
    </row>
    <row r="35" spans="1:25" ht="18" customHeight="1" x14ac:dyDescent="0.35">
      <c r="A35" s="1"/>
      <c r="B35" s="9"/>
      <c r="C35" s="9"/>
      <c r="D35" s="9"/>
      <c r="F35" s="297"/>
      <c r="G35" s="298"/>
      <c r="H35" s="298"/>
      <c r="I35" s="298"/>
      <c r="K35" s="59"/>
      <c r="L35" s="25"/>
      <c r="M35" s="60"/>
      <c r="N35" s="59"/>
      <c r="O35" s="25"/>
      <c r="P35" s="101"/>
      <c r="Q35" s="59"/>
      <c r="R35" s="25"/>
      <c r="S35" s="60"/>
      <c r="T35" s="59"/>
      <c r="U35" s="25"/>
      <c r="V35" s="60"/>
      <c r="X35" s="9"/>
      <c r="Y35" s="23"/>
    </row>
    <row r="36" spans="1:25" ht="18" customHeight="1" x14ac:dyDescent="0.35">
      <c r="A36" s="1"/>
      <c r="B36" s="9"/>
      <c r="C36" s="9"/>
      <c r="D36" s="9"/>
      <c r="F36" s="297"/>
      <c r="G36" s="298"/>
      <c r="H36" s="298"/>
      <c r="I36" s="298"/>
      <c r="K36" s="59"/>
      <c r="L36" s="25"/>
      <c r="M36" s="60"/>
      <c r="N36" s="59"/>
      <c r="O36" s="25"/>
      <c r="P36" s="101"/>
      <c r="Q36" s="59"/>
      <c r="R36" s="25"/>
      <c r="S36" s="60"/>
      <c r="T36" s="59"/>
      <c r="U36" s="25"/>
      <c r="V36" s="60"/>
      <c r="X36" s="9"/>
      <c r="Y36" s="23"/>
    </row>
    <row r="37" spans="1:25" ht="18" customHeight="1" x14ac:dyDescent="0.35">
      <c r="A37" s="1"/>
      <c r="B37" s="9"/>
      <c r="C37" s="9"/>
      <c r="D37" s="9"/>
      <c r="F37" s="297"/>
      <c r="G37" s="298"/>
      <c r="H37" s="298"/>
      <c r="I37" s="298"/>
      <c r="K37" s="59"/>
      <c r="L37" s="25"/>
      <c r="M37" s="60"/>
      <c r="N37" s="59"/>
      <c r="O37" s="25"/>
      <c r="P37" s="101"/>
      <c r="Q37" s="59"/>
      <c r="R37" s="25"/>
      <c r="S37" s="60"/>
      <c r="T37" s="59"/>
      <c r="U37" s="25"/>
      <c r="V37" s="60"/>
      <c r="X37" s="9"/>
      <c r="Y37" s="23"/>
    </row>
    <row r="38" spans="1:25" ht="18" customHeight="1" x14ac:dyDescent="0.35">
      <c r="A38" s="1"/>
      <c r="B38" s="9"/>
      <c r="C38" s="9"/>
      <c r="D38" s="9"/>
      <c r="F38" s="297"/>
      <c r="G38" s="298"/>
      <c r="H38" s="298"/>
      <c r="I38" s="298"/>
      <c r="K38" s="59"/>
      <c r="L38" s="25"/>
      <c r="M38" s="60"/>
      <c r="N38" s="59"/>
      <c r="O38" s="25"/>
      <c r="P38" s="101"/>
      <c r="Q38" s="59"/>
      <c r="R38" s="25"/>
      <c r="S38" s="60"/>
      <c r="T38" s="59"/>
      <c r="U38" s="25"/>
      <c r="V38" s="60"/>
      <c r="X38" s="9"/>
      <c r="Y38" s="23"/>
    </row>
    <row r="39" spans="1:25" ht="18" customHeight="1" x14ac:dyDescent="0.35">
      <c r="A39" s="1"/>
      <c r="B39" s="9"/>
      <c r="C39" s="9"/>
      <c r="D39" s="9"/>
      <c r="F39" s="297"/>
      <c r="G39" s="298"/>
      <c r="H39" s="298"/>
      <c r="I39" s="298"/>
      <c r="K39" s="59"/>
      <c r="L39" s="25"/>
      <c r="M39" s="60"/>
      <c r="N39" s="59"/>
      <c r="O39" s="25"/>
      <c r="P39" s="101"/>
      <c r="Q39" s="59"/>
      <c r="R39" s="25"/>
      <c r="S39" s="60"/>
      <c r="T39" s="59"/>
      <c r="U39" s="25"/>
      <c r="V39" s="60"/>
      <c r="X39" s="9"/>
      <c r="Y39" s="23"/>
    </row>
    <row r="40" spans="1:25" ht="18" customHeight="1" x14ac:dyDescent="0.35">
      <c r="A40" s="1"/>
      <c r="B40" s="9"/>
      <c r="C40" s="9"/>
      <c r="D40" s="9"/>
      <c r="F40" s="297"/>
      <c r="G40" s="298"/>
      <c r="H40" s="298"/>
      <c r="I40" s="298"/>
      <c r="K40" s="59"/>
      <c r="L40" s="25"/>
      <c r="M40" s="60"/>
      <c r="N40" s="59"/>
      <c r="O40" s="25"/>
      <c r="P40" s="101"/>
      <c r="Q40" s="59"/>
      <c r="R40" s="25"/>
      <c r="S40" s="60"/>
      <c r="T40" s="59"/>
      <c r="U40" s="25"/>
      <c r="V40" s="60"/>
      <c r="X40" s="9"/>
      <c r="Y40" s="23"/>
    </row>
    <row r="41" spans="1:25" ht="18" customHeight="1" x14ac:dyDescent="0.35">
      <c r="A41" s="1"/>
      <c r="B41" s="9"/>
      <c r="C41" s="9"/>
      <c r="D41" s="9"/>
      <c r="F41" s="297"/>
      <c r="G41" s="298"/>
      <c r="H41" s="298"/>
      <c r="I41" s="298"/>
      <c r="K41" s="59"/>
      <c r="L41" s="25"/>
      <c r="M41" s="60"/>
      <c r="N41" s="59"/>
      <c r="O41" s="25"/>
      <c r="P41" s="101"/>
      <c r="Q41" s="59"/>
      <c r="R41" s="25"/>
      <c r="S41" s="60"/>
      <c r="T41" s="59"/>
      <c r="U41" s="25"/>
      <c r="V41" s="60"/>
      <c r="X41" s="9"/>
      <c r="Y41" s="23"/>
    </row>
    <row r="42" spans="1:25" ht="18" customHeight="1" x14ac:dyDescent="0.35">
      <c r="A42" s="1"/>
      <c r="B42" s="9"/>
      <c r="C42" s="9"/>
      <c r="D42" s="9"/>
      <c r="F42" s="297"/>
      <c r="G42" s="298"/>
      <c r="H42" s="298"/>
      <c r="I42" s="298"/>
      <c r="K42" s="59"/>
      <c r="L42" s="25"/>
      <c r="M42" s="60"/>
      <c r="N42" s="59"/>
      <c r="O42" s="25"/>
      <c r="P42" s="101"/>
      <c r="Q42" s="59"/>
      <c r="R42" s="25"/>
      <c r="S42" s="60"/>
      <c r="T42" s="59"/>
      <c r="U42" s="25"/>
      <c r="V42" s="60"/>
      <c r="X42" s="9"/>
      <c r="Y42" s="23"/>
    </row>
    <row r="43" spans="1:25" ht="18" customHeight="1" x14ac:dyDescent="0.35">
      <c r="A43" s="1"/>
      <c r="B43" s="9"/>
      <c r="C43" s="9"/>
      <c r="D43" s="9"/>
      <c r="F43" s="297"/>
      <c r="G43" s="298"/>
      <c r="H43" s="298"/>
      <c r="I43" s="298"/>
      <c r="K43" s="59"/>
      <c r="L43" s="25"/>
      <c r="M43" s="60"/>
      <c r="N43" s="59"/>
      <c r="O43" s="25"/>
      <c r="P43" s="101"/>
      <c r="Q43" s="59"/>
      <c r="R43" s="25"/>
      <c r="S43" s="60"/>
      <c r="T43" s="59"/>
      <c r="U43" s="25"/>
      <c r="V43" s="60"/>
      <c r="X43" s="9"/>
      <c r="Y43" s="23"/>
    </row>
    <row r="44" spans="1:25" ht="18" customHeight="1" x14ac:dyDescent="0.35">
      <c r="A44" s="1"/>
      <c r="B44" s="9"/>
      <c r="C44" s="9"/>
      <c r="D44" s="9"/>
      <c r="F44" s="297"/>
      <c r="G44" s="298"/>
      <c r="H44" s="298"/>
      <c r="I44" s="298"/>
      <c r="K44" s="59"/>
      <c r="L44" s="25"/>
      <c r="M44" s="60"/>
      <c r="N44" s="59"/>
      <c r="O44" s="25"/>
      <c r="P44" s="101"/>
      <c r="Q44" s="59"/>
      <c r="R44" s="25"/>
      <c r="S44" s="60"/>
      <c r="T44" s="59"/>
      <c r="U44" s="25"/>
      <c r="V44" s="60"/>
      <c r="X44" s="9"/>
      <c r="Y44" s="23"/>
    </row>
    <row r="45" spans="1:25" ht="18" customHeight="1" x14ac:dyDescent="0.35">
      <c r="A45" s="1"/>
      <c r="B45" s="9"/>
      <c r="C45" s="9"/>
      <c r="D45" s="9"/>
      <c r="F45" s="297"/>
      <c r="G45" s="298"/>
      <c r="H45" s="298"/>
      <c r="I45" s="298"/>
      <c r="K45" s="59"/>
      <c r="L45" s="25"/>
      <c r="M45" s="60"/>
      <c r="N45" s="59"/>
      <c r="O45" s="25"/>
      <c r="P45" s="101"/>
      <c r="Q45" s="59"/>
      <c r="R45" s="25"/>
      <c r="S45" s="60"/>
      <c r="T45" s="59"/>
      <c r="U45" s="25"/>
      <c r="V45" s="60"/>
      <c r="X45" s="9"/>
      <c r="Y45" s="23"/>
    </row>
    <row r="46" spans="1:25" ht="18" customHeight="1" x14ac:dyDescent="0.35">
      <c r="A46" s="1"/>
      <c r="B46" s="9"/>
      <c r="C46" s="9"/>
      <c r="D46" s="9"/>
      <c r="F46" s="297"/>
      <c r="G46" s="298"/>
      <c r="H46" s="298"/>
      <c r="I46" s="298"/>
      <c r="K46" s="59"/>
      <c r="L46" s="25"/>
      <c r="M46" s="60"/>
      <c r="N46" s="59"/>
      <c r="O46" s="25"/>
      <c r="P46" s="101"/>
      <c r="Q46" s="59"/>
      <c r="R46" s="25"/>
      <c r="S46" s="60"/>
      <c r="T46" s="59"/>
      <c r="U46" s="25"/>
      <c r="V46" s="60"/>
      <c r="X46" s="9"/>
      <c r="Y46" s="23"/>
    </row>
    <row r="47" spans="1:25" ht="18" customHeight="1" x14ac:dyDescent="0.35">
      <c r="A47" s="1"/>
      <c r="B47" s="9"/>
      <c r="C47" s="9"/>
      <c r="D47" s="9"/>
      <c r="F47" s="297"/>
      <c r="G47" s="298"/>
      <c r="H47" s="298"/>
      <c r="I47" s="298"/>
      <c r="K47" s="59"/>
      <c r="L47" s="25"/>
      <c r="M47" s="60"/>
      <c r="N47" s="59"/>
      <c r="O47" s="25"/>
      <c r="P47" s="101"/>
      <c r="Q47" s="59"/>
      <c r="R47" s="25"/>
      <c r="S47" s="60"/>
      <c r="T47" s="59"/>
      <c r="U47" s="25"/>
      <c r="V47" s="60"/>
      <c r="X47" s="9"/>
      <c r="Y47" s="23"/>
    </row>
    <row r="48" spans="1:25" ht="18" customHeight="1" x14ac:dyDescent="0.35">
      <c r="A48" s="1"/>
      <c r="B48" s="9"/>
      <c r="C48" s="9"/>
      <c r="D48" s="9"/>
      <c r="F48" s="297"/>
      <c r="G48" s="298"/>
      <c r="H48" s="298"/>
      <c r="I48" s="298"/>
      <c r="K48" s="59"/>
      <c r="L48" s="25"/>
      <c r="M48" s="60"/>
      <c r="N48" s="59"/>
      <c r="O48" s="25"/>
      <c r="P48" s="101"/>
      <c r="Q48" s="59"/>
      <c r="R48" s="25"/>
      <c r="S48" s="60"/>
      <c r="T48" s="59"/>
      <c r="U48" s="25"/>
      <c r="V48" s="60"/>
      <c r="X48" s="9"/>
      <c r="Y48" s="23"/>
    </row>
    <row r="49" spans="1:25" ht="18" customHeight="1" x14ac:dyDescent="0.35">
      <c r="A49" s="1"/>
      <c r="B49" s="9"/>
      <c r="C49" s="9"/>
      <c r="D49" s="9"/>
      <c r="F49" s="297"/>
      <c r="G49" s="298"/>
      <c r="H49" s="298"/>
      <c r="I49" s="298"/>
      <c r="K49" s="59"/>
      <c r="L49" s="25"/>
      <c r="M49" s="60"/>
      <c r="N49" s="59"/>
      <c r="O49" s="25"/>
      <c r="P49" s="60"/>
      <c r="Q49" s="59"/>
      <c r="R49" s="25"/>
      <c r="S49" s="60"/>
      <c r="T49" s="59"/>
      <c r="U49" s="25"/>
      <c r="V49" s="60"/>
      <c r="X49" s="9"/>
      <c r="Y49" s="23"/>
    </row>
    <row r="50" spans="1:25" ht="14.5" x14ac:dyDescent="0.35">
      <c r="S50" s="1"/>
      <c r="V50" s="1"/>
    </row>
    <row r="51" spans="1:25" ht="15" customHeight="1" x14ac:dyDescent="0.35"/>
  </sheetData>
  <mergeCells count="63">
    <mergeCell ref="F24:F49"/>
    <mergeCell ref="G24:I25"/>
    <mergeCell ref="M24:M26"/>
    <mergeCell ref="P24:P26"/>
    <mergeCell ref="S24:S26"/>
    <mergeCell ref="V24:V26"/>
    <mergeCell ref="G26:I26"/>
    <mergeCell ref="G27:I49"/>
    <mergeCell ref="Q20:S20"/>
    <mergeCell ref="T20:V20"/>
    <mergeCell ref="K21:M21"/>
    <mergeCell ref="N21:P21"/>
    <mergeCell ref="Q21:S21"/>
    <mergeCell ref="T21:V21"/>
    <mergeCell ref="T18:V19"/>
    <mergeCell ref="E19:I19"/>
    <mergeCell ref="D20:D21"/>
    <mergeCell ref="E20:I21"/>
    <mergeCell ref="K20:M20"/>
    <mergeCell ref="N20:P20"/>
    <mergeCell ref="D15:I15"/>
    <mergeCell ref="B18:C21"/>
    <mergeCell ref="K18:M19"/>
    <mergeCell ref="N18:P19"/>
    <mergeCell ref="Q18:S19"/>
    <mergeCell ref="Q17:S17"/>
    <mergeCell ref="T17:V17"/>
    <mergeCell ref="S12:T12"/>
    <mergeCell ref="U12:V12"/>
    <mergeCell ref="L13:M13"/>
    <mergeCell ref="P13:Q13"/>
    <mergeCell ref="T13:U13"/>
    <mergeCell ref="L14:M15"/>
    <mergeCell ref="N14:N15"/>
    <mergeCell ref="O14:O15"/>
    <mergeCell ref="P14:Q15"/>
    <mergeCell ref="Q12:R12"/>
    <mergeCell ref="R14:R15"/>
    <mergeCell ref="S14:S15"/>
    <mergeCell ref="T14:U15"/>
    <mergeCell ref="V14:V15"/>
    <mergeCell ref="K12:L12"/>
    <mergeCell ref="M12:N12"/>
    <mergeCell ref="O12:P12"/>
    <mergeCell ref="K17:M17"/>
    <mergeCell ref="N17:P17"/>
    <mergeCell ref="K14:K15"/>
    <mergeCell ref="B7:C7"/>
    <mergeCell ref="M7:O8"/>
    <mergeCell ref="Q7:S8"/>
    <mergeCell ref="G12:G13"/>
    <mergeCell ref="D2:I2"/>
    <mergeCell ref="D3:I4"/>
    <mergeCell ref="K3:S4"/>
    <mergeCell ref="D5:I5"/>
    <mergeCell ref="K5:R5"/>
    <mergeCell ref="B10:C10"/>
    <mergeCell ref="B12:C15"/>
    <mergeCell ref="D12:D14"/>
    <mergeCell ref="E12:E14"/>
    <mergeCell ref="F12:F13"/>
    <mergeCell ref="H12:H13"/>
    <mergeCell ref="I12:I13"/>
  </mergeCells>
  <conditionalFormatting sqref="D15:I15">
    <cfRule type="containsText" dxfId="751" priority="2" operator="containsText" text="Finalizado">
      <formula>NOT(ISERROR(SEARCH("Finalizado",D15)))</formula>
    </cfRule>
    <cfRule type="containsText" dxfId="750" priority="3" operator="containsText" text="Não Planificado">
      <formula>NOT(ISERROR(SEARCH("Não Planificado",D15)))</formula>
    </cfRule>
    <cfRule type="containsText" dxfId="749" priority="4" operator="containsText" text="No Prazo">
      <formula>NOT(ISERROR(SEARCH("No Prazo",D15)))</formula>
    </cfRule>
    <cfRule type="containsText" dxfId="748" priority="5" operator="containsText" text="Atrasado">
      <formula>NOT(ISERROR(SEARCH("Atrasado",D15)))</formula>
    </cfRule>
  </conditionalFormatting>
  <conditionalFormatting sqref="F7:F8">
    <cfRule type="iconSet" priority="9">
      <iconSet showValue="0">
        <cfvo type="percent" val="0"/>
        <cfvo type="num" val="2"/>
        <cfvo type="num" val="3"/>
      </iconSet>
    </cfRule>
  </conditionalFormatting>
  <conditionalFormatting sqref="F12 F14">
    <cfRule type="iconSet" priority="7">
      <iconSet showValue="0">
        <cfvo type="percent" val="0"/>
        <cfvo type="num" val="2"/>
        <cfvo type="num" val="3"/>
      </iconSet>
    </cfRule>
  </conditionalFormatting>
  <conditionalFormatting sqref="G7:I8">
    <cfRule type="iconSet" priority="8">
      <iconSet showValue="0">
        <cfvo type="percent" val="0"/>
        <cfvo type="num" val="2"/>
        <cfvo type="num" val="3"/>
      </iconSet>
    </cfRule>
  </conditionalFormatting>
  <conditionalFormatting sqref="G12:I12 G14:I14">
    <cfRule type="iconSet" priority="6">
      <iconSet showValue="0">
        <cfvo type="percent" val="0"/>
        <cfvo type="num" val="2"/>
        <cfvo type="num" val="3"/>
      </iconSet>
    </cfRule>
  </conditionalFormatting>
  <conditionalFormatting sqref="K24:L24 N24:O24 Q24:R24 T24:U24">
    <cfRule type="iconSet" priority="28">
      <iconSet showValue="0">
        <cfvo type="percent" val="0"/>
        <cfvo type="num" val="2"/>
        <cfvo type="num" val="3"/>
      </iconSet>
    </cfRule>
  </conditionalFormatting>
  <conditionalFormatting sqref="K25:L25">
    <cfRule type="containsText" dxfId="747" priority="38" operator="containsText" text="PENDIENTE">
      <formula>NOT(ISERROR(SEARCH("PENDIENTE",K25)))</formula>
    </cfRule>
    <cfRule type="containsText" dxfId="746" priority="39" operator="containsText" text="NO VALIDADO">
      <formula>NOT(ISERROR(SEARCH("NO VALIDADO",K25)))</formula>
    </cfRule>
    <cfRule type="containsText" dxfId="745" priority="40" operator="containsText" text="VALIDADO">
      <formula>NOT(ISERROR(SEARCH("VALIDADO",K25)))</formula>
    </cfRule>
  </conditionalFormatting>
  <conditionalFormatting sqref="N25:O25">
    <cfRule type="containsText" dxfId="744" priority="35" operator="containsText" text="PENDIENTE">
      <formula>NOT(ISERROR(SEARCH("PENDIENTE",N25)))</formula>
    </cfRule>
    <cfRule type="containsText" dxfId="743" priority="36" operator="containsText" text="NO VALIDADO">
      <formula>NOT(ISERROR(SEARCH("NO VALIDADO",N25)))</formula>
    </cfRule>
    <cfRule type="containsText" dxfId="742" priority="37" operator="containsText" text="VALIDADO">
      <formula>NOT(ISERROR(SEARCH("VALIDADO",N25)))</formula>
    </cfRule>
  </conditionalFormatting>
  <conditionalFormatting sqref="Q25:R25">
    <cfRule type="containsText" dxfId="741" priority="32" operator="containsText" text="PENDIENTE">
      <formula>NOT(ISERROR(SEARCH("PENDIENTE",Q25)))</formula>
    </cfRule>
    <cfRule type="containsText" dxfId="740" priority="33" operator="containsText" text="NO VALIDADO">
      <formula>NOT(ISERROR(SEARCH("NO VALIDADO",Q25)))</formula>
    </cfRule>
    <cfRule type="containsText" dxfId="739" priority="34" operator="containsText" text="VALIDADO">
      <formula>NOT(ISERROR(SEARCH("VALIDADO",Q25)))</formula>
    </cfRule>
  </conditionalFormatting>
  <conditionalFormatting sqref="T25:U25">
    <cfRule type="containsText" dxfId="738" priority="29" operator="containsText" text="PENDIENTE">
      <formula>NOT(ISERROR(SEARCH("PENDIENTE",T25)))</formula>
    </cfRule>
    <cfRule type="containsText" dxfId="737" priority="30" operator="containsText" text="NO VALIDADO">
      <formula>NOT(ISERROR(SEARCH("NO VALIDADO",T25)))</formula>
    </cfRule>
    <cfRule type="containsText" dxfId="736" priority="31" operator="containsText" text="VALIDADO">
      <formula>NOT(ISERROR(SEARCH("VALIDADO",T25)))</formula>
    </cfRule>
  </conditionalFormatting>
  <dataValidations count="6">
    <dataValidation type="list" allowBlank="1" showInputMessage="1" showErrorMessage="1" sqref="AB14:AB15" xr:uid="{896ADC08-2F73-45F2-80DA-82C7290501D9}">
      <formula1>"No Cumple, Parcial, Cumple, Más que Cumple, Mejor Práctica"</formula1>
    </dataValidation>
    <dataValidation type="list" allowBlank="1" showInputMessage="1" showErrorMessage="1" sqref="K14:K15 O14:O15 S14:S15" xr:uid="{8C042963-8B53-49F6-BEC0-B72591596CB1}">
      <formula1>"No Iniciado, En Progreso,Finalizado"</formula1>
    </dataValidation>
    <dataValidation type="list" allowBlank="1" showInputMessage="1" showErrorMessage="1" sqref="D10 R14:R15 N14:N15 V14:V15" xr:uid="{4191698C-1EB9-4D9D-8B0E-790DAEE8F55C}">
      <formula1>"Não Cumpre, Parcial, Cumpre, Mais que Cumpre, Melhor Prática"</formula1>
    </dataValidation>
    <dataValidation type="list" allowBlank="1" showInputMessage="1" showErrorMessage="1" sqref="O10" xr:uid="{85C2B0D3-98B9-44F1-8745-9A129B75F904}">
      <formula1>"Alta,Baixa,Não Planificado"</formula1>
    </dataValidation>
    <dataValidation type="list" allowBlank="1" showInputMessage="1" showErrorMessage="1" sqref="M12:N12 Q12:R12 U12:V12" xr:uid="{59A0B76D-5DED-4012-BA45-D51549A0CE5E}">
      <formula1>"Maio,Junho,Julho,Agosto,Setembro,Outubro"</formula1>
    </dataValidation>
    <dataValidation type="list" allowBlank="1" showInputMessage="1" showErrorMessage="1" sqref="Q10 S10" xr:uid="{4710BF45-C8AF-416A-8651-B72D2412255B}">
      <formula1>" Junho,Julho,Agosto,Setembro,Outubro"</formula1>
    </dataValidation>
  </dataValidations>
  <pageMargins left="0.511811024" right="0.511811024" top="0.78740157499999996" bottom="0.78740157499999996" header="0.31496062000000002" footer="0.31496062000000002"/>
  <pageSetup paperSize="9" orientation="portrait" r:id="rId1"/>
  <drawing r:id="rId2"/>
  <extLst>
    <ext xmlns:x14="http://schemas.microsoft.com/office/spreadsheetml/2009/9/main" uri="{78C0D931-6437-407d-A8EE-F0AAD7539E65}">
      <x14:conditionalFormattings>
        <x14:conditionalFormatting xmlns:xm="http://schemas.microsoft.com/office/excel/2006/main">
          <x14:cfRule type="iconSet" priority="1" id="{E95F6AE3-B76E-4B6D-9114-910B2E1F2CC1}">
            <x14:iconSet iconSet="3Stars" showValue="0">
              <x14:cfvo type="percent">
                <xm:f>0</xm:f>
              </x14:cfvo>
              <x14:cfvo type="num">
                <xm:f>2</xm:f>
              </x14:cfvo>
              <x14:cfvo type="num">
                <xm:f>3</xm:f>
              </x14:cfvo>
            </x14:iconSet>
          </x14:cfRule>
          <xm:sqref>M10</xm:sqref>
        </x14:conditionalFormatting>
      </x14:conditionalFormattings>
    </ext>
  </extLst>
</worksheet>
</file>

<file path=xl/worksheets/sheet3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6FB9331-0521-46CB-AAE8-C28E5C82C406}">
  <dimension ref="A1:AB51"/>
  <sheetViews>
    <sheetView showGridLines="0" zoomScale="50" zoomScaleNormal="50" workbookViewId="0">
      <pane xSplit="3" ySplit="4" topLeftCell="J13" activePane="bottomRight" state="frozen"/>
      <selection activeCell="O2" sqref="O2"/>
      <selection pane="topRight" activeCell="O2" sqref="O2"/>
      <selection pane="bottomLeft" activeCell="O2" sqref="O2"/>
      <selection pane="bottomRight" activeCell="Q18" sqref="Q18:S19"/>
    </sheetView>
  </sheetViews>
  <sheetFormatPr defaultColWidth="0" defaultRowHeight="15" customHeight="1" zeroHeight="1" outlineLevelRow="2" outlineLevelCol="1" x14ac:dyDescent="0.35"/>
  <cols>
    <col min="1" max="1" width="1.26953125" customWidth="1"/>
    <col min="2" max="2" width="4.7265625" customWidth="1"/>
    <col min="3" max="3" width="20.1796875" customWidth="1"/>
    <col min="4" max="4" width="17.453125" customWidth="1" outlineLevel="1"/>
    <col min="5" max="5" width="10" customWidth="1" outlineLevel="1"/>
    <col min="6" max="8" width="6.1796875" customWidth="1" outlineLevel="1"/>
    <col min="9" max="9" width="6.26953125" customWidth="1" outlineLevel="1"/>
    <col min="10" max="10" width="2.1796875" customWidth="1"/>
    <col min="11" max="23" width="23" customWidth="1"/>
    <col min="24" max="24" width="17" hidden="1" customWidth="1"/>
    <col min="25" max="25" width="16.453125" hidden="1" customWidth="1"/>
    <col min="26" max="26" width="10.54296875" hidden="1" customWidth="1"/>
    <col min="27" max="27" width="16.81640625" hidden="1" customWidth="1"/>
    <col min="28" max="28" width="14.54296875" hidden="1" customWidth="1"/>
  </cols>
  <sheetData>
    <row r="1" spans="1:28" ht="11.25" customHeight="1" x14ac:dyDescent="0.35">
      <c r="A1" s="13"/>
      <c r="B1" s="13"/>
      <c r="C1" s="13"/>
      <c r="D1" s="13"/>
      <c r="E1" s="13"/>
      <c r="F1" s="13"/>
      <c r="G1" s="13"/>
      <c r="H1" s="13"/>
      <c r="I1" s="13"/>
      <c r="J1" s="13"/>
      <c r="K1" s="13"/>
      <c r="L1" s="13"/>
      <c r="M1" s="13"/>
      <c r="N1" s="13"/>
      <c r="O1" s="13"/>
      <c r="P1" s="13"/>
      <c r="Q1" s="13"/>
      <c r="R1" s="13"/>
      <c r="S1" s="13"/>
      <c r="T1" s="13"/>
      <c r="U1" s="13"/>
      <c r="V1" s="13"/>
      <c r="W1" s="13"/>
      <c r="X1" s="13"/>
      <c r="Y1" s="19"/>
      <c r="Z1" s="19"/>
      <c r="AA1" s="19"/>
    </row>
    <row r="2" spans="1:28" ht="43.5" customHeight="1" x14ac:dyDescent="0.5">
      <c r="A2" s="1"/>
      <c r="C2" s="11"/>
      <c r="D2" s="279" t="s">
        <v>0</v>
      </c>
      <c r="E2" s="279"/>
      <c r="F2" s="279"/>
      <c r="G2" s="279"/>
      <c r="H2" s="279"/>
      <c r="I2" s="279"/>
      <c r="J2" s="62"/>
      <c r="K2" s="62"/>
      <c r="L2" s="62"/>
      <c r="M2" s="62"/>
      <c r="N2" s="62"/>
      <c r="O2" s="62"/>
      <c r="P2" s="62"/>
      <c r="Q2" s="62"/>
      <c r="R2" s="62"/>
      <c r="S2" s="62"/>
      <c r="T2" s="62"/>
      <c r="U2" s="62"/>
      <c r="V2" s="62"/>
      <c r="W2" s="11"/>
      <c r="X2" s="11"/>
      <c r="Y2" s="20"/>
      <c r="Z2" s="20"/>
      <c r="AA2" s="20"/>
    </row>
    <row r="3" spans="1:28" ht="19.5" customHeight="1" x14ac:dyDescent="0.35">
      <c r="A3" s="1"/>
      <c r="C3" s="10"/>
      <c r="D3" s="280" t="s">
        <v>1</v>
      </c>
      <c r="E3" s="280"/>
      <c r="F3" s="280"/>
      <c r="G3" s="280"/>
      <c r="H3" s="280"/>
      <c r="I3" s="280"/>
      <c r="J3" s="63"/>
      <c r="K3" s="306" t="s">
        <v>509</v>
      </c>
      <c r="L3" s="306"/>
      <c r="M3" s="306"/>
      <c r="N3" s="306"/>
      <c r="O3" s="306"/>
      <c r="P3" s="306"/>
      <c r="Q3" s="306"/>
      <c r="R3" s="306"/>
      <c r="S3" s="306"/>
      <c r="T3" s="63"/>
      <c r="U3" s="63"/>
      <c r="V3" s="63"/>
      <c r="W3" s="10"/>
      <c r="X3" s="10"/>
      <c r="Y3" s="12"/>
      <c r="Z3" s="12"/>
      <c r="AA3" s="12"/>
    </row>
    <row r="4" spans="1:28" ht="35.25" customHeight="1" x14ac:dyDescent="0.35">
      <c r="A4" s="1"/>
      <c r="B4" s="1"/>
      <c r="C4" s="10"/>
      <c r="D4" s="281"/>
      <c r="E4" s="281"/>
      <c r="F4" s="281"/>
      <c r="G4" s="281"/>
      <c r="H4" s="281"/>
      <c r="I4" s="281"/>
      <c r="J4" s="61"/>
      <c r="K4" s="307"/>
      <c r="L4" s="307"/>
      <c r="M4" s="307"/>
      <c r="N4" s="307"/>
      <c r="O4" s="307"/>
      <c r="P4" s="307"/>
      <c r="Q4" s="307"/>
      <c r="R4" s="307"/>
      <c r="S4" s="307"/>
      <c r="T4" s="61"/>
      <c r="U4" s="61"/>
      <c r="V4" s="61"/>
      <c r="W4" s="61"/>
      <c r="X4" s="14"/>
      <c r="Y4" s="21"/>
      <c r="Z4" s="22"/>
      <c r="AA4" s="22"/>
    </row>
    <row r="5" spans="1:28" ht="32.5" x14ac:dyDescent="0.6">
      <c r="A5" s="1"/>
      <c r="B5" s="15"/>
      <c r="C5" s="13"/>
      <c r="D5" s="284" t="s">
        <v>294</v>
      </c>
      <c r="E5" s="284"/>
      <c r="F5" s="284"/>
      <c r="G5" s="284"/>
      <c r="H5" s="284"/>
      <c r="I5" s="284"/>
      <c r="J5" s="26"/>
      <c r="K5" s="284" t="s">
        <v>295</v>
      </c>
      <c r="L5" s="284"/>
      <c r="M5" s="284"/>
      <c r="N5" s="284"/>
      <c r="O5" s="284"/>
      <c r="P5" s="284"/>
      <c r="Q5" s="284"/>
      <c r="R5" s="284"/>
      <c r="S5" s="27"/>
      <c r="T5" s="25"/>
      <c r="U5" s="25"/>
      <c r="V5" s="25"/>
      <c r="W5" s="9"/>
      <c r="X5" s="9"/>
      <c r="Y5" s="23"/>
    </row>
    <row r="6" spans="1:28" ht="33" customHeight="1" x14ac:dyDescent="0.8">
      <c r="A6" s="1"/>
      <c r="B6" s="15"/>
      <c r="C6" s="15"/>
      <c r="D6" s="28" t="s">
        <v>296</v>
      </c>
      <c r="E6" s="28" t="s">
        <v>16</v>
      </c>
      <c r="F6" s="28" t="s">
        <v>19</v>
      </c>
      <c r="G6" s="28" t="s">
        <v>20</v>
      </c>
      <c r="H6" s="28" t="s">
        <v>21</v>
      </c>
      <c r="I6" s="28" t="s">
        <v>22</v>
      </c>
      <c r="J6" s="29"/>
      <c r="K6" s="44" t="s">
        <v>221</v>
      </c>
      <c r="L6" s="66"/>
      <c r="M6" s="30"/>
      <c r="N6" s="30"/>
      <c r="O6" s="30"/>
      <c r="P6" s="30"/>
      <c r="Q6" s="30"/>
      <c r="R6" s="31"/>
      <c r="S6" s="31"/>
      <c r="T6" s="25"/>
      <c r="U6" s="25"/>
      <c r="V6" s="25"/>
      <c r="W6" s="9"/>
      <c r="X6" s="9"/>
      <c r="Y6" s="23"/>
    </row>
    <row r="7" spans="1:28" ht="78" customHeight="1" outlineLevel="1" x14ac:dyDescent="0.35">
      <c r="A7" s="1"/>
      <c r="B7" s="267" t="s">
        <v>222</v>
      </c>
      <c r="C7" s="267"/>
      <c r="D7" s="67" t="str">
        <f>IF(F7="","",IF(AND(I7=3,H7=3,G7=3,F7=3),"Melhor Prática",
IF(AND(H7=3,G7=3,F7=3),"Mais que Cumpre",
IF(AND(G7=3,F7=3),"Cumpre",
IF(F7=3,"Parcial","Não cumpre")))))</f>
        <v>Cumpre</v>
      </c>
      <c r="E7" s="47">
        <f>IF($D7="Não cumpre",0,IF($D7="Parcial",$E$18*0.4,IF($D7="Cumpre",$E$18*0.7,IF($D7="Mais que Cumpre",$E$18*0.85,IF($D7="Melhor Prática",$E$18,0)))))</f>
        <v>6.9999999999999993E-3</v>
      </c>
      <c r="F7" s="48">
        <f>IF($K$24&lt;&gt;"",IF($K$24=3,3,IF($K$24=2,2,1)),"")</f>
        <v>3</v>
      </c>
      <c r="G7" s="48">
        <f>IF($N$24&lt;&gt;"",IF($N$24=3,3,IF($N$24=2,2,1)),"")</f>
        <v>3</v>
      </c>
      <c r="H7" s="48">
        <f>IF($Q$24&lt;&gt;"",IF($Q$24=3,3,IF($Q$24=2,2,1)),"")</f>
        <v>2</v>
      </c>
      <c r="I7" s="48" t="str">
        <f>IF($T$24&lt;&gt;"",IF($T$24=3,3,IF($T$24=2,2,1)),"")</f>
        <v/>
      </c>
      <c r="J7" s="32"/>
      <c r="K7" s="49" t="s">
        <v>298</v>
      </c>
      <c r="L7" s="46" t="s">
        <v>224</v>
      </c>
      <c r="M7" s="271"/>
      <c r="N7" s="271"/>
      <c r="O7" s="271"/>
      <c r="P7" s="46" t="s">
        <v>226</v>
      </c>
      <c r="Q7" s="271"/>
      <c r="R7" s="271"/>
      <c r="S7" s="271"/>
      <c r="U7" s="25"/>
      <c r="V7" s="25"/>
      <c r="W7" s="9"/>
      <c r="X7" s="9"/>
      <c r="Y7" s="23"/>
    </row>
    <row r="8" spans="1:28" ht="14.25" customHeight="1" outlineLevel="1" x14ac:dyDescent="0.35">
      <c r="A8" s="1"/>
      <c r="B8" s="64"/>
      <c r="C8" s="64"/>
      <c r="D8" s="67"/>
      <c r="E8" s="47"/>
      <c r="F8" s="48"/>
      <c r="G8" s="48"/>
      <c r="H8" s="48"/>
      <c r="I8" s="48"/>
      <c r="J8" s="32"/>
      <c r="K8" s="49"/>
      <c r="L8" s="46"/>
      <c r="M8" s="271"/>
      <c r="N8" s="271"/>
      <c r="O8" s="271"/>
      <c r="P8" s="46"/>
      <c r="Q8" s="271"/>
      <c r="R8" s="271"/>
      <c r="S8" s="271"/>
      <c r="U8" s="25"/>
      <c r="V8" s="25"/>
      <c r="W8" s="9"/>
      <c r="X8" s="9"/>
      <c r="Y8" s="23"/>
    </row>
    <row r="9" spans="1:28" ht="9.75" customHeight="1" x14ac:dyDescent="0.45">
      <c r="A9" s="1"/>
      <c r="B9" s="1"/>
      <c r="C9" s="1"/>
      <c r="D9" s="34"/>
      <c r="E9" s="35"/>
      <c r="F9" s="35"/>
      <c r="G9" s="35"/>
      <c r="H9" s="35"/>
      <c r="I9" s="35"/>
      <c r="J9" s="35"/>
      <c r="K9" s="35"/>
      <c r="L9" s="35"/>
      <c r="M9" s="35"/>
      <c r="N9" s="35"/>
      <c r="O9" s="35"/>
      <c r="P9" s="35"/>
      <c r="Q9" s="92" t="str">
        <f>IF(Q10="Junio",6,IF(Q10="Julio",7,IF(Q10="Agosto",8,IF(Q10="Septiembre",9,IF(Q10="Octubre",10,"")))))</f>
        <v/>
      </c>
      <c r="R9" s="35"/>
      <c r="S9" s="92" t="str">
        <f>IF(S10="Junio",6,IF(S10="Julio",7,IF(S10="Agosto",8,IF(S10="Septiembre",9,IF(S10="Octubre",10,"")))))</f>
        <v/>
      </c>
      <c r="T9" s="33"/>
      <c r="U9" s="33"/>
      <c r="V9" s="33"/>
      <c r="W9" s="1"/>
      <c r="X9" s="1"/>
    </row>
    <row r="10" spans="1:28" ht="59.25" customHeight="1" outlineLevel="1" x14ac:dyDescent="0.35">
      <c r="A10" s="1"/>
      <c r="B10" s="273" t="s">
        <v>299</v>
      </c>
      <c r="C10" s="273"/>
      <c r="D10" s="110" t="s">
        <v>228</v>
      </c>
      <c r="E10" s="51">
        <f>IF($D10="Não cumpre",0,IF($D10="Parcial",$E$18*0.4,IF($D10="Cumpre",$E$18*0.7,IF($D10="Mais que Cumpre",$E$18*0.85,IF($D10="Melhor Prática",$E$18,0)))))</f>
        <v>8.5000000000000006E-3</v>
      </c>
      <c r="F10" s="52" t="str">
        <f>IF(K20="D","D","-")</f>
        <v>D</v>
      </c>
      <c r="G10" s="52" t="str">
        <f>IF(N20="D","D","-")</f>
        <v>D</v>
      </c>
      <c r="H10" s="52" t="str">
        <f>IF(Q20="D","D","-")</f>
        <v>D</v>
      </c>
      <c r="I10" s="52" t="str">
        <f>IF(T20="D","D","-")</f>
        <v>-</v>
      </c>
      <c r="J10" s="32"/>
      <c r="K10" s="65" t="s">
        <v>300</v>
      </c>
      <c r="L10" s="50" t="s">
        <v>230</v>
      </c>
      <c r="M10" s="74">
        <v>3</v>
      </c>
      <c r="N10" s="50" t="s">
        <v>231</v>
      </c>
      <c r="O10" s="53" t="s">
        <v>232</v>
      </c>
      <c r="P10" s="50" t="s">
        <v>233</v>
      </c>
      <c r="Q10" s="91" t="s">
        <v>234</v>
      </c>
      <c r="R10" s="50" t="s">
        <v>235</v>
      </c>
      <c r="S10" s="91" t="s">
        <v>331</v>
      </c>
      <c r="T10" s="50" t="s">
        <v>237</v>
      </c>
      <c r="U10" s="53" t="s">
        <v>302</v>
      </c>
      <c r="V10" s="25"/>
      <c r="W10" s="9"/>
      <c r="X10" s="9"/>
      <c r="Y10" s="23"/>
    </row>
    <row r="11" spans="1:28" ht="20.5" x14ac:dyDescent="0.4">
      <c r="A11" s="1"/>
      <c r="B11" s="17"/>
      <c r="C11" s="17"/>
      <c r="D11" s="36"/>
      <c r="E11" s="31"/>
      <c r="F11" s="37"/>
      <c r="G11" s="37"/>
      <c r="H11" s="37"/>
      <c r="I11" s="37"/>
      <c r="J11" s="31"/>
      <c r="K11" s="25"/>
      <c r="L11" s="25"/>
      <c r="M11" s="25"/>
      <c r="N11" s="25"/>
      <c r="O11" s="25"/>
      <c r="P11" s="25"/>
      <c r="Q11" s="25"/>
      <c r="R11" s="25"/>
      <c r="S11" s="25"/>
      <c r="T11" s="25"/>
      <c r="U11" s="25"/>
      <c r="V11" s="25"/>
      <c r="W11" s="9"/>
      <c r="X11" s="9"/>
      <c r="Y11" s="23"/>
    </row>
    <row r="12" spans="1:28" ht="18" customHeight="1" outlineLevel="1" x14ac:dyDescent="0.35">
      <c r="A12" s="1"/>
      <c r="B12" s="274" t="s">
        <v>239</v>
      </c>
      <c r="C12" s="274"/>
      <c r="D12" s="276" t="str">
        <f>IF(F12="","",IF(AND(I12=3,H12=3,G12=3,F12=3),"Melhor Prática",
IF(AND(H12=3,G12=3,F12=3),"Mais que Cumpre",
IF(AND(G12=3,F12=3),"Cumpre",
IF(F12=3,"Parcial","Não cumpre")))))</f>
        <v>Mais que Cumpre</v>
      </c>
      <c r="E12" s="277">
        <f>IF($D12="Não cumpre",0,IF($D12="Parcial",$E$18*0.4,IF($D12="Cumpre",$E$18*0.7,IF($D12="Mais que Cumpre",$E$18*0.85,IF($D12="Melhor Prática",$E$18,0)))))</f>
        <v>8.5000000000000006E-3</v>
      </c>
      <c r="F12" s="272">
        <f>IF($L$24&lt;&gt;"",IF($L$24=3,3,IF($L$24=2,2,1)),"")</f>
        <v>3</v>
      </c>
      <c r="G12" s="272">
        <f>IF($O$24&lt;&gt;"",IF($O$24=3,3,IF($O$24=2,2,1)),"")</f>
        <v>3</v>
      </c>
      <c r="H12" s="272">
        <f>IF($R$24&lt;&gt;"",IF($R$24=3,3,IF($R$24=2,2,1)),"")</f>
        <v>3</v>
      </c>
      <c r="I12" s="272" t="str">
        <f>IF($U$24&lt;&gt;"",IF($U$24=3,3,IF($U$24=2,2,1)),"")</f>
        <v/>
      </c>
      <c r="J12" s="32"/>
      <c r="K12" s="305" t="s">
        <v>240</v>
      </c>
      <c r="L12" s="278"/>
      <c r="M12" s="285" t="s">
        <v>301</v>
      </c>
      <c r="N12" s="286"/>
      <c r="O12" s="305" t="s">
        <v>240</v>
      </c>
      <c r="P12" s="278"/>
      <c r="Q12" s="285"/>
      <c r="R12" s="286"/>
      <c r="S12" s="278" t="s">
        <v>240</v>
      </c>
      <c r="T12" s="278"/>
      <c r="U12" s="285" t="s">
        <v>303</v>
      </c>
      <c r="V12" s="286"/>
      <c r="W12" s="9"/>
      <c r="X12" s="9"/>
      <c r="Y12" s="23"/>
      <c r="Z12" s="2"/>
      <c r="AA12" s="2"/>
      <c r="AB12" s="2"/>
    </row>
    <row r="13" spans="1:28" ht="35.25" customHeight="1" outlineLevel="1" x14ac:dyDescent="0.35">
      <c r="A13" s="1"/>
      <c r="B13" s="275"/>
      <c r="C13" s="275"/>
      <c r="D13" s="276" t="str">
        <f t="shared" ref="D13:D14" si="0">IF(F13="","",IF(AND(I13=3,H13=3,G13=3,F13=3),"MEJOR PRÁCTICA",
IF(AND(H13=3,G13=3,F13=3),"MÁS QUE CUMPLE",
IF(AND(G13=3,F13=3),"CUMPLE",
IF(F13=3,"PARCIAL","NO CUMPLE")))))</f>
        <v/>
      </c>
      <c r="E13" s="277">
        <f>IF($D13="No Cumple",0,IF($D13="Parcial",$E$18*0.4,IF($D13="Cumple",$E$18*0.7,IF($D13="Más que Cumple",$E$18*0.85,IF($D13="Mejor Práctica",$E$18,0)))))</f>
        <v>0</v>
      </c>
      <c r="F13" s="272"/>
      <c r="G13" s="272"/>
      <c r="H13" s="272"/>
      <c r="I13" s="272"/>
      <c r="J13" s="32"/>
      <c r="K13" s="168" t="s">
        <v>33</v>
      </c>
      <c r="L13" s="287" t="s">
        <v>242</v>
      </c>
      <c r="M13" s="287"/>
      <c r="N13" s="169" t="s">
        <v>243</v>
      </c>
      <c r="O13" s="168" t="s">
        <v>33</v>
      </c>
      <c r="P13" s="287" t="s">
        <v>242</v>
      </c>
      <c r="Q13" s="287"/>
      <c r="R13" s="169" t="s">
        <v>243</v>
      </c>
      <c r="S13" s="100" t="s">
        <v>33</v>
      </c>
      <c r="T13" s="287" t="s">
        <v>242</v>
      </c>
      <c r="U13" s="287"/>
      <c r="V13" s="100" t="s">
        <v>304</v>
      </c>
      <c r="W13" s="1"/>
      <c r="X13" s="1"/>
      <c r="Z13" s="3"/>
      <c r="AA13" s="4"/>
      <c r="AB13" s="5"/>
    </row>
    <row r="14" spans="1:28" ht="18.75" customHeight="1" outlineLevel="1" x14ac:dyDescent="0.35">
      <c r="A14" s="1"/>
      <c r="B14" s="275"/>
      <c r="C14" s="275"/>
      <c r="D14" s="276" t="str">
        <f t="shared" si="0"/>
        <v/>
      </c>
      <c r="E14" s="277">
        <f>IF($D14="No Cumple",0,IF($D14="Parcial",$E$18*0.4,IF($D14="Cumple",$E$18*0.7,IF($D14="Más que Cumple",$E$18*0.85,IF($D14="Mejor Práctica",$E$18,0)))))</f>
        <v>0</v>
      </c>
      <c r="F14" s="38"/>
      <c r="G14" s="38"/>
      <c r="H14" s="38"/>
      <c r="I14" s="38"/>
      <c r="J14" s="32"/>
      <c r="K14" s="270" t="s">
        <v>1030</v>
      </c>
      <c r="L14" s="292"/>
      <c r="M14" s="292"/>
      <c r="N14" s="269" t="s">
        <v>228</v>
      </c>
      <c r="O14" s="270"/>
      <c r="P14" s="292"/>
      <c r="Q14" s="292"/>
      <c r="R14" s="269"/>
      <c r="S14" s="268"/>
      <c r="T14" s="292"/>
      <c r="U14" s="292"/>
      <c r="V14" s="269"/>
      <c r="W14" s="1"/>
      <c r="X14" s="1"/>
      <c r="Z14" s="6"/>
      <c r="AA14" s="7"/>
      <c r="AB14" s="8"/>
    </row>
    <row r="15" spans="1:28" ht="21" customHeight="1" outlineLevel="1" x14ac:dyDescent="0.35">
      <c r="A15" s="1"/>
      <c r="B15" s="275"/>
      <c r="C15" s="275"/>
      <c r="D15" s="288" t="str">
        <f>IF(S10&lt;&gt;"",IF(OR(S14="finalizado",O14="finalizado",K14="finalizado"),"Finalizado",
IF(OR(AND(S10=U12,S14&lt;&gt;"finalizado"),AND(S10=Q12,O14&lt;&gt;"finalizado"),AND(S10=M12,K14&lt;&gt;"finalizado")),"Atrasado","No Prazo")),"Não Planificado")</f>
        <v>No Prazo</v>
      </c>
      <c r="E15" s="288"/>
      <c r="F15" s="288"/>
      <c r="G15" s="288"/>
      <c r="H15" s="288"/>
      <c r="I15" s="288"/>
      <c r="J15" s="26"/>
      <c r="K15" s="270"/>
      <c r="L15" s="292"/>
      <c r="M15" s="292"/>
      <c r="N15" s="269"/>
      <c r="O15" s="270"/>
      <c r="P15" s="292"/>
      <c r="Q15" s="292"/>
      <c r="R15" s="269"/>
      <c r="S15" s="268"/>
      <c r="T15" s="292"/>
      <c r="U15" s="292"/>
      <c r="V15" s="269"/>
      <c r="W15" s="1"/>
      <c r="X15" s="1"/>
      <c r="Z15" s="6"/>
      <c r="AA15" s="7"/>
      <c r="AB15" s="7"/>
    </row>
    <row r="16" spans="1:28" ht="21" customHeight="1" x14ac:dyDescent="0.4">
      <c r="A16" s="1"/>
      <c r="B16" s="17"/>
      <c r="C16" s="17"/>
      <c r="D16" s="9"/>
      <c r="E16" s="86" t="str">
        <f>IF(COUNTA(F16:I16)=0,"NBC","BC")</f>
        <v>NBC</v>
      </c>
      <c r="F16" s="86"/>
      <c r="G16" s="86"/>
      <c r="H16" s="86"/>
      <c r="I16" s="9"/>
      <c r="J16" s="16"/>
      <c r="K16" s="9"/>
      <c r="L16" s="9"/>
      <c r="M16" s="9"/>
      <c r="N16" s="9"/>
      <c r="O16" s="9"/>
      <c r="P16" s="9"/>
      <c r="Q16" s="9"/>
      <c r="R16" s="9"/>
      <c r="S16" s="9"/>
      <c r="T16" s="9"/>
      <c r="U16" s="9"/>
      <c r="V16" s="9"/>
      <c r="W16" s="9"/>
      <c r="X16" s="9"/>
      <c r="Y16" s="23"/>
    </row>
    <row r="17" spans="1:25" ht="21" customHeight="1" x14ac:dyDescent="0.4">
      <c r="A17" s="1"/>
      <c r="B17" s="17"/>
      <c r="C17" s="17"/>
      <c r="D17" s="9"/>
      <c r="E17" s="9"/>
      <c r="F17" s="9"/>
      <c r="G17" s="9"/>
      <c r="H17" s="9"/>
      <c r="I17" s="9"/>
      <c r="J17" s="16"/>
      <c r="K17" s="290" t="s">
        <v>246</v>
      </c>
      <c r="L17" s="291"/>
      <c r="M17" s="296"/>
      <c r="N17" s="290" t="s">
        <v>247</v>
      </c>
      <c r="O17" s="291"/>
      <c r="P17" s="296"/>
      <c r="Q17" s="290" t="s">
        <v>228</v>
      </c>
      <c r="R17" s="291"/>
      <c r="S17" s="296"/>
      <c r="T17" s="291" t="s">
        <v>249</v>
      </c>
      <c r="U17" s="291"/>
      <c r="V17" s="296"/>
      <c r="W17" s="9"/>
      <c r="X17" s="9"/>
      <c r="Y17" s="23"/>
    </row>
    <row r="18" spans="1:25" ht="20.25" customHeight="1" outlineLevel="2" x14ac:dyDescent="0.35">
      <c r="A18" s="1"/>
      <c r="B18" s="289" t="s">
        <v>316</v>
      </c>
      <c r="C18" s="289"/>
      <c r="D18" s="42" t="s">
        <v>16</v>
      </c>
      <c r="E18" s="39">
        <v>0.01</v>
      </c>
      <c r="F18" s="41"/>
      <c r="G18" s="41"/>
      <c r="H18" s="41"/>
      <c r="I18" s="41"/>
      <c r="J18" s="9"/>
      <c r="K18" s="270" t="s">
        <v>510</v>
      </c>
      <c r="L18" s="268"/>
      <c r="M18" s="269"/>
      <c r="N18" s="270" t="s">
        <v>511</v>
      </c>
      <c r="O18" s="268"/>
      <c r="P18" s="269"/>
      <c r="Q18" s="270" t="s">
        <v>512</v>
      </c>
      <c r="R18" s="268"/>
      <c r="S18" s="269"/>
      <c r="T18" s="268" t="s">
        <v>513</v>
      </c>
      <c r="U18" s="268"/>
      <c r="V18" s="269"/>
      <c r="W18" s="9"/>
      <c r="X18" s="9"/>
      <c r="Y18" s="23"/>
    </row>
    <row r="19" spans="1:25" ht="124.5" customHeight="1" outlineLevel="2" x14ac:dyDescent="0.35">
      <c r="A19" s="1"/>
      <c r="B19" s="289"/>
      <c r="C19" s="289"/>
      <c r="D19" s="42" t="s">
        <v>255</v>
      </c>
      <c r="E19" s="311" t="s">
        <v>514</v>
      </c>
      <c r="F19" s="311"/>
      <c r="G19" s="311"/>
      <c r="H19" s="311"/>
      <c r="I19" s="311"/>
      <c r="J19" s="25"/>
      <c r="K19" s="270"/>
      <c r="L19" s="268"/>
      <c r="M19" s="269"/>
      <c r="N19" s="270"/>
      <c r="O19" s="268"/>
      <c r="P19" s="269"/>
      <c r="Q19" s="270"/>
      <c r="R19" s="268"/>
      <c r="S19" s="269"/>
      <c r="T19" s="268"/>
      <c r="U19" s="268"/>
      <c r="V19" s="269"/>
      <c r="W19" s="9"/>
      <c r="X19" s="9"/>
      <c r="Y19" s="23"/>
    </row>
    <row r="20" spans="1:25" ht="18.75" customHeight="1" outlineLevel="2" x14ac:dyDescent="0.35">
      <c r="A20" s="1"/>
      <c r="B20" s="289"/>
      <c r="C20" s="289"/>
      <c r="D20" s="293" t="s">
        <v>37</v>
      </c>
      <c r="E20" s="294" t="s">
        <v>63</v>
      </c>
      <c r="F20" s="294"/>
      <c r="G20" s="294"/>
      <c r="H20" s="294"/>
      <c r="I20" s="294"/>
      <c r="J20" s="25"/>
      <c r="K20" s="270" t="s">
        <v>307</v>
      </c>
      <c r="L20" s="268"/>
      <c r="M20" s="269"/>
      <c r="N20" s="270" t="s">
        <v>307</v>
      </c>
      <c r="O20" s="268"/>
      <c r="P20" s="269"/>
      <c r="Q20" s="270" t="s">
        <v>307</v>
      </c>
      <c r="R20" s="268"/>
      <c r="S20" s="269"/>
      <c r="T20" s="268"/>
      <c r="U20" s="268"/>
      <c r="V20" s="269"/>
      <c r="W20" s="9"/>
      <c r="X20" s="9"/>
      <c r="Y20" s="23"/>
    </row>
    <row r="21" spans="1:25" ht="40.5" customHeight="1" outlineLevel="2" x14ac:dyDescent="0.35">
      <c r="A21" s="18">
        <v>5.0000000000000001E-3</v>
      </c>
      <c r="B21" s="289"/>
      <c r="C21" s="289"/>
      <c r="D21" s="293"/>
      <c r="E21" s="294"/>
      <c r="F21" s="294"/>
      <c r="G21" s="294"/>
      <c r="H21" s="294"/>
      <c r="I21" s="294"/>
      <c r="J21" s="25"/>
      <c r="K21" s="270" t="s">
        <v>515</v>
      </c>
      <c r="L21" s="268"/>
      <c r="M21" s="269"/>
      <c r="N21" s="270" t="s">
        <v>338</v>
      </c>
      <c r="O21" s="268"/>
      <c r="P21" s="269"/>
      <c r="Q21" s="270" t="s">
        <v>516</v>
      </c>
      <c r="R21" s="268"/>
      <c r="S21" s="269"/>
      <c r="T21" s="268" t="s">
        <v>361</v>
      </c>
      <c r="U21" s="268"/>
      <c r="V21" s="268"/>
      <c r="W21" s="9"/>
      <c r="X21" s="9"/>
      <c r="Y21" s="23"/>
    </row>
    <row r="22" spans="1:25" ht="14.5" x14ac:dyDescent="0.35">
      <c r="A22" s="1"/>
      <c r="B22" s="9"/>
      <c r="C22" s="9"/>
      <c r="D22" s="9"/>
      <c r="E22" s="9"/>
      <c r="F22" s="9"/>
      <c r="G22" s="9"/>
      <c r="H22" s="9"/>
      <c r="I22" s="9"/>
      <c r="J22" s="9"/>
      <c r="K22" s="68"/>
      <c r="L22" s="9"/>
      <c r="M22" s="69"/>
      <c r="N22" s="68"/>
      <c r="O22" s="9"/>
      <c r="P22" s="69"/>
      <c r="Q22" s="68"/>
      <c r="R22" s="9"/>
      <c r="S22" s="69"/>
      <c r="T22" s="9"/>
      <c r="U22" s="9"/>
      <c r="V22" s="69"/>
      <c r="W22" s="9"/>
      <c r="X22" s="9"/>
      <c r="Y22" s="23"/>
    </row>
    <row r="23" spans="1:25" ht="41" x14ac:dyDescent="0.35">
      <c r="A23" s="1"/>
      <c r="B23" s="9"/>
      <c r="C23" s="9"/>
      <c r="D23" s="9"/>
      <c r="G23" s="9"/>
      <c r="H23" s="9"/>
      <c r="K23" s="54" t="s">
        <v>9</v>
      </c>
      <c r="L23" s="24" t="s">
        <v>261</v>
      </c>
      <c r="M23" s="55" t="s">
        <v>262</v>
      </c>
      <c r="N23" s="54" t="s">
        <v>9</v>
      </c>
      <c r="O23" s="24" t="s">
        <v>261</v>
      </c>
      <c r="P23" s="55" t="s">
        <v>262</v>
      </c>
      <c r="Q23" s="54" t="s">
        <v>9</v>
      </c>
      <c r="R23" s="24" t="s">
        <v>261</v>
      </c>
      <c r="S23" s="55" t="s">
        <v>262</v>
      </c>
      <c r="T23" s="64" t="s">
        <v>9</v>
      </c>
      <c r="U23" s="24" t="s">
        <v>261</v>
      </c>
      <c r="V23" s="55" t="s">
        <v>262</v>
      </c>
      <c r="X23" s="9"/>
      <c r="Y23" s="23"/>
    </row>
    <row r="24" spans="1:25" ht="36.75" customHeight="1" x14ac:dyDescent="0.35">
      <c r="A24" s="1"/>
      <c r="B24" s="9"/>
      <c r="C24" s="9"/>
      <c r="D24" s="9"/>
      <c r="F24" s="297" t="s">
        <v>308</v>
      </c>
      <c r="G24" s="298" t="s">
        <v>33</v>
      </c>
      <c r="H24" s="298"/>
      <c r="I24" s="298"/>
      <c r="K24" s="56">
        <v>3</v>
      </c>
      <c r="L24" s="40">
        <v>3</v>
      </c>
      <c r="M24" s="295"/>
      <c r="N24" s="56">
        <v>3</v>
      </c>
      <c r="O24" s="40">
        <v>3</v>
      </c>
      <c r="P24" s="295"/>
      <c r="Q24" s="56">
        <v>2</v>
      </c>
      <c r="R24" s="40">
        <v>3</v>
      </c>
      <c r="S24" s="295"/>
      <c r="T24" s="40"/>
      <c r="U24" s="40"/>
      <c r="V24" s="295"/>
      <c r="X24" s="9"/>
      <c r="Y24" s="23"/>
    </row>
    <row r="25" spans="1:25" ht="19.5" customHeight="1" x14ac:dyDescent="0.35">
      <c r="A25" s="1"/>
      <c r="B25" s="9"/>
      <c r="C25" s="9"/>
      <c r="D25" s="9"/>
      <c r="F25" s="297"/>
      <c r="G25" s="298"/>
      <c r="H25" s="298"/>
      <c r="I25" s="298"/>
      <c r="K25" s="57"/>
      <c r="L25" s="43"/>
      <c r="M25" s="295"/>
      <c r="N25" s="57"/>
      <c r="O25" s="43"/>
      <c r="P25" s="295"/>
      <c r="Q25" s="57"/>
      <c r="R25" s="43"/>
      <c r="S25" s="295"/>
      <c r="T25" s="43"/>
      <c r="U25" s="43"/>
      <c r="V25" s="295"/>
      <c r="X25" s="9"/>
      <c r="Y25" s="23"/>
    </row>
    <row r="26" spans="1:25" ht="208.5" customHeight="1" x14ac:dyDescent="0.35">
      <c r="A26" s="1"/>
      <c r="B26" s="9"/>
      <c r="C26" s="9"/>
      <c r="D26" s="9"/>
      <c r="F26" s="297"/>
      <c r="G26" s="298" t="s">
        <v>309</v>
      </c>
      <c r="H26" s="298"/>
      <c r="I26" s="298"/>
      <c r="K26" s="58" t="s">
        <v>517</v>
      </c>
      <c r="L26" s="45" t="s">
        <v>1112</v>
      </c>
      <c r="M26" s="295"/>
      <c r="N26" s="58" t="s">
        <v>517</v>
      </c>
      <c r="O26" s="45" t="s">
        <v>1112</v>
      </c>
      <c r="P26" s="295"/>
      <c r="Q26" s="58" t="s">
        <v>518</v>
      </c>
      <c r="R26" s="45" t="s">
        <v>1113</v>
      </c>
      <c r="S26" s="295"/>
      <c r="T26" s="45"/>
      <c r="U26" s="45"/>
      <c r="V26" s="295"/>
      <c r="X26" s="9"/>
      <c r="Y26" s="23"/>
    </row>
    <row r="27" spans="1:25" ht="18" customHeight="1" x14ac:dyDescent="0.35">
      <c r="A27" s="1"/>
      <c r="B27" s="9"/>
      <c r="C27" s="9"/>
      <c r="D27" s="9"/>
      <c r="F27" s="297"/>
      <c r="G27" s="298" t="s">
        <v>313</v>
      </c>
      <c r="H27" s="298"/>
      <c r="I27" s="298"/>
      <c r="K27" s="59"/>
      <c r="L27" s="25"/>
      <c r="M27" s="60"/>
      <c r="N27" s="59"/>
      <c r="O27" s="25"/>
      <c r="P27" s="101"/>
      <c r="Q27" s="59"/>
      <c r="R27" s="25"/>
      <c r="S27" s="60"/>
      <c r="T27" s="59"/>
      <c r="U27" s="25"/>
      <c r="V27" s="60"/>
      <c r="X27" s="9"/>
      <c r="Y27" s="23"/>
    </row>
    <row r="28" spans="1:25" ht="18" customHeight="1" x14ac:dyDescent="0.35">
      <c r="A28" s="1"/>
      <c r="B28" s="9"/>
      <c r="C28" s="9"/>
      <c r="D28" s="9"/>
      <c r="F28" s="297"/>
      <c r="G28" s="298"/>
      <c r="H28" s="298"/>
      <c r="I28" s="298"/>
      <c r="K28" s="59"/>
      <c r="L28" s="25"/>
      <c r="M28" s="60"/>
      <c r="N28" s="59"/>
      <c r="O28" s="25"/>
      <c r="P28" s="101"/>
      <c r="Q28" s="59"/>
      <c r="R28" s="25"/>
      <c r="S28" s="60"/>
      <c r="T28" s="59"/>
      <c r="U28" s="25"/>
      <c r="V28" s="60"/>
      <c r="X28" s="9"/>
      <c r="Y28" s="23"/>
    </row>
    <row r="29" spans="1:25" ht="18" customHeight="1" x14ac:dyDescent="0.35">
      <c r="A29" s="1"/>
      <c r="B29" s="9"/>
      <c r="C29" s="9"/>
      <c r="D29" s="9"/>
      <c r="F29" s="297"/>
      <c r="G29" s="298"/>
      <c r="H29" s="298"/>
      <c r="I29" s="298"/>
      <c r="K29" s="59"/>
      <c r="L29" s="25"/>
      <c r="M29" s="60"/>
      <c r="N29" s="59"/>
      <c r="O29" s="25"/>
      <c r="P29" s="101"/>
      <c r="Q29" s="59"/>
      <c r="R29" s="25"/>
      <c r="S29" s="60"/>
      <c r="T29" s="59"/>
      <c r="U29" s="25"/>
      <c r="V29" s="60"/>
      <c r="X29" s="9"/>
      <c r="Y29" s="23"/>
    </row>
    <row r="30" spans="1:25" ht="18" customHeight="1" x14ac:dyDescent="0.35">
      <c r="A30" s="1"/>
      <c r="B30" s="9"/>
      <c r="C30" s="9"/>
      <c r="D30" s="9"/>
      <c r="F30" s="297"/>
      <c r="G30" s="298"/>
      <c r="H30" s="298"/>
      <c r="I30" s="298"/>
      <c r="K30" s="59"/>
      <c r="L30" s="25"/>
      <c r="M30" s="60"/>
      <c r="N30" s="59"/>
      <c r="O30" s="25"/>
      <c r="P30" s="101"/>
      <c r="Q30" s="59"/>
      <c r="R30" s="25"/>
      <c r="S30" s="60"/>
      <c r="T30" s="59"/>
      <c r="U30" s="25"/>
      <c r="V30" s="60"/>
      <c r="X30" s="9"/>
      <c r="Y30" s="23"/>
    </row>
    <row r="31" spans="1:25" ht="18" customHeight="1" x14ac:dyDescent="0.35">
      <c r="A31" s="1"/>
      <c r="B31" s="9"/>
      <c r="C31" s="9"/>
      <c r="D31" s="9"/>
      <c r="F31" s="297"/>
      <c r="G31" s="298"/>
      <c r="H31" s="298"/>
      <c r="I31" s="298"/>
      <c r="K31" s="59"/>
      <c r="L31" s="25"/>
      <c r="M31" s="60"/>
      <c r="N31" s="59"/>
      <c r="O31" s="25"/>
      <c r="P31" s="101"/>
      <c r="Q31" s="59"/>
      <c r="R31" s="25"/>
      <c r="S31" s="60"/>
      <c r="T31" s="59"/>
      <c r="U31" s="25"/>
      <c r="V31" s="60"/>
      <c r="X31" s="9"/>
      <c r="Y31" s="23"/>
    </row>
    <row r="32" spans="1:25" ht="18" customHeight="1" x14ac:dyDescent="0.35">
      <c r="A32" s="1"/>
      <c r="B32" s="9"/>
      <c r="C32" s="9"/>
      <c r="D32" s="9"/>
      <c r="F32" s="297"/>
      <c r="G32" s="298"/>
      <c r="H32" s="298"/>
      <c r="I32" s="298"/>
      <c r="K32" s="59"/>
      <c r="L32" s="25"/>
      <c r="M32" s="60"/>
      <c r="N32" s="59"/>
      <c r="O32" s="25"/>
      <c r="P32" s="101"/>
      <c r="Q32" s="59"/>
      <c r="R32" s="25"/>
      <c r="S32" s="60"/>
      <c r="T32" s="59"/>
      <c r="U32" s="25"/>
      <c r="V32" s="60"/>
      <c r="X32" s="9"/>
      <c r="Y32" s="23"/>
    </row>
    <row r="33" spans="1:25" ht="18" customHeight="1" x14ac:dyDescent="0.35">
      <c r="A33" s="1"/>
      <c r="B33" s="9"/>
      <c r="C33" s="9"/>
      <c r="D33" s="9"/>
      <c r="F33" s="297"/>
      <c r="G33" s="298"/>
      <c r="H33" s="298"/>
      <c r="I33" s="298"/>
      <c r="K33" s="59"/>
      <c r="L33" s="25"/>
      <c r="M33" s="60"/>
      <c r="N33" s="59"/>
      <c r="O33" s="25"/>
      <c r="P33" s="101"/>
      <c r="Q33" s="59"/>
      <c r="R33" s="25"/>
      <c r="S33" s="60"/>
      <c r="T33" s="59"/>
      <c r="U33" s="25"/>
      <c r="V33" s="60"/>
      <c r="X33" s="9"/>
      <c r="Y33" s="23"/>
    </row>
    <row r="34" spans="1:25" ht="18" customHeight="1" x14ac:dyDescent="0.35">
      <c r="A34" s="1"/>
      <c r="B34" s="9"/>
      <c r="C34" s="9"/>
      <c r="D34" s="9"/>
      <c r="F34" s="297"/>
      <c r="G34" s="298"/>
      <c r="H34" s="298"/>
      <c r="I34" s="298"/>
      <c r="K34" s="59"/>
      <c r="L34" s="25"/>
      <c r="M34" s="60"/>
      <c r="N34" s="59"/>
      <c r="O34" s="25"/>
      <c r="P34" s="101"/>
      <c r="Q34" s="59"/>
      <c r="R34" s="25"/>
      <c r="S34" s="60"/>
      <c r="T34" s="59"/>
      <c r="U34" s="25"/>
      <c r="V34" s="60"/>
      <c r="X34" s="9"/>
      <c r="Y34" s="23"/>
    </row>
    <row r="35" spans="1:25" ht="18" customHeight="1" x14ac:dyDescent="0.35">
      <c r="A35" s="1"/>
      <c r="B35" s="9"/>
      <c r="C35" s="9"/>
      <c r="D35" s="9"/>
      <c r="F35" s="297"/>
      <c r="G35" s="298"/>
      <c r="H35" s="298"/>
      <c r="I35" s="298"/>
      <c r="K35" s="59"/>
      <c r="L35" s="25"/>
      <c r="M35" s="60"/>
      <c r="N35" s="59"/>
      <c r="O35" s="25"/>
      <c r="P35" s="101"/>
      <c r="Q35" s="59"/>
      <c r="R35" s="25"/>
      <c r="S35" s="60"/>
      <c r="T35" s="59"/>
      <c r="U35" s="25"/>
      <c r="V35" s="60"/>
      <c r="X35" s="9"/>
      <c r="Y35" s="23"/>
    </row>
    <row r="36" spans="1:25" ht="18" customHeight="1" x14ac:dyDescent="0.35">
      <c r="A36" s="1"/>
      <c r="B36" s="9"/>
      <c r="C36" s="9"/>
      <c r="D36" s="9"/>
      <c r="F36" s="297"/>
      <c r="G36" s="298"/>
      <c r="H36" s="298"/>
      <c r="I36" s="298"/>
      <c r="K36" s="59"/>
      <c r="L36" s="25"/>
      <c r="M36" s="60"/>
      <c r="N36" s="59"/>
      <c r="O36" s="25"/>
      <c r="P36" s="101"/>
      <c r="Q36" s="59"/>
      <c r="R36" s="25"/>
      <c r="S36" s="60"/>
      <c r="T36" s="59"/>
      <c r="U36" s="25"/>
      <c r="V36" s="60"/>
      <c r="X36" s="9"/>
      <c r="Y36" s="23"/>
    </row>
    <row r="37" spans="1:25" ht="18" customHeight="1" x14ac:dyDescent="0.35">
      <c r="A37" s="1"/>
      <c r="B37" s="9"/>
      <c r="C37" s="9"/>
      <c r="D37" s="9"/>
      <c r="F37" s="297"/>
      <c r="G37" s="298"/>
      <c r="H37" s="298"/>
      <c r="I37" s="298"/>
      <c r="K37" s="59"/>
      <c r="L37" s="25"/>
      <c r="M37" s="60"/>
      <c r="N37" s="59"/>
      <c r="O37" s="25"/>
      <c r="P37" s="101"/>
      <c r="Q37" s="59"/>
      <c r="R37" s="25"/>
      <c r="S37" s="60"/>
      <c r="T37" s="59"/>
      <c r="U37" s="25"/>
      <c r="V37" s="60"/>
      <c r="X37" s="9"/>
      <c r="Y37" s="23"/>
    </row>
    <row r="38" spans="1:25" ht="18" customHeight="1" x14ac:dyDescent="0.35">
      <c r="A38" s="1"/>
      <c r="B38" s="9"/>
      <c r="C38" s="9"/>
      <c r="D38" s="9"/>
      <c r="F38" s="297"/>
      <c r="G38" s="298"/>
      <c r="H38" s="298"/>
      <c r="I38" s="298"/>
      <c r="K38" s="59"/>
      <c r="L38" s="25"/>
      <c r="M38" s="60"/>
      <c r="N38" s="59"/>
      <c r="O38" s="25"/>
      <c r="P38" s="101"/>
      <c r="Q38" s="59"/>
      <c r="R38" s="25"/>
      <c r="S38" s="60"/>
      <c r="T38" s="59"/>
      <c r="U38" s="25"/>
      <c r="V38" s="60"/>
      <c r="X38" s="9"/>
      <c r="Y38" s="23"/>
    </row>
    <row r="39" spans="1:25" ht="18" customHeight="1" x14ac:dyDescent="0.35">
      <c r="A39" s="1"/>
      <c r="B39" s="9"/>
      <c r="C39" s="9"/>
      <c r="D39" s="9"/>
      <c r="F39" s="297"/>
      <c r="G39" s="298"/>
      <c r="H39" s="298"/>
      <c r="I39" s="298"/>
      <c r="K39" s="59"/>
      <c r="L39" s="25"/>
      <c r="M39" s="60"/>
      <c r="N39" s="59"/>
      <c r="O39" s="25"/>
      <c r="P39" s="101"/>
      <c r="Q39" s="59"/>
      <c r="R39" s="25"/>
      <c r="S39" s="60"/>
      <c r="T39" s="59"/>
      <c r="U39" s="25"/>
      <c r="V39" s="60"/>
      <c r="X39" s="9"/>
      <c r="Y39" s="23"/>
    </row>
    <row r="40" spans="1:25" ht="18" customHeight="1" x14ac:dyDescent="0.35">
      <c r="A40" s="1"/>
      <c r="B40" s="9"/>
      <c r="C40" s="9"/>
      <c r="D40" s="9"/>
      <c r="F40" s="297"/>
      <c r="G40" s="298"/>
      <c r="H40" s="298"/>
      <c r="I40" s="298"/>
      <c r="K40" s="59"/>
      <c r="L40" s="25"/>
      <c r="M40" s="60"/>
      <c r="N40" s="59"/>
      <c r="O40" s="25"/>
      <c r="P40" s="101"/>
      <c r="Q40" s="59"/>
      <c r="R40" s="25"/>
      <c r="S40" s="60"/>
      <c r="T40" s="59"/>
      <c r="U40" s="25"/>
      <c r="V40" s="60"/>
      <c r="X40" s="9"/>
      <c r="Y40" s="23"/>
    </row>
    <row r="41" spans="1:25" ht="18" customHeight="1" x14ac:dyDescent="0.35">
      <c r="A41" s="1"/>
      <c r="B41" s="9"/>
      <c r="C41" s="9"/>
      <c r="D41" s="9"/>
      <c r="F41" s="297"/>
      <c r="G41" s="298"/>
      <c r="H41" s="298"/>
      <c r="I41" s="298"/>
      <c r="K41" s="59"/>
      <c r="L41" s="25"/>
      <c r="M41" s="60"/>
      <c r="N41" s="59"/>
      <c r="O41" s="25"/>
      <c r="P41" s="101"/>
      <c r="Q41" s="59"/>
      <c r="R41" s="25"/>
      <c r="S41" s="60"/>
      <c r="T41" s="59"/>
      <c r="U41" s="25"/>
      <c r="V41" s="60"/>
      <c r="X41" s="9"/>
      <c r="Y41" s="23"/>
    </row>
    <row r="42" spans="1:25" ht="18" customHeight="1" x14ac:dyDescent="0.35">
      <c r="A42" s="1"/>
      <c r="B42" s="9"/>
      <c r="C42" s="9"/>
      <c r="D42" s="9"/>
      <c r="F42" s="297"/>
      <c r="G42" s="298"/>
      <c r="H42" s="298"/>
      <c r="I42" s="298"/>
      <c r="K42" s="59"/>
      <c r="L42" s="25"/>
      <c r="M42" s="60"/>
      <c r="N42" s="59"/>
      <c r="O42" s="25"/>
      <c r="P42" s="101"/>
      <c r="Q42" s="59"/>
      <c r="R42" s="25"/>
      <c r="S42" s="60"/>
      <c r="T42" s="59"/>
      <c r="U42" s="25"/>
      <c r="V42" s="60"/>
      <c r="X42" s="9"/>
      <c r="Y42" s="23"/>
    </row>
    <row r="43" spans="1:25" ht="18" customHeight="1" x14ac:dyDescent="0.35">
      <c r="A43" s="1"/>
      <c r="B43" s="9"/>
      <c r="C43" s="9"/>
      <c r="D43" s="9"/>
      <c r="F43" s="297"/>
      <c r="G43" s="298"/>
      <c r="H43" s="298"/>
      <c r="I43" s="298"/>
      <c r="K43" s="59"/>
      <c r="L43" s="25"/>
      <c r="M43" s="60"/>
      <c r="N43" s="59"/>
      <c r="O43" s="25"/>
      <c r="P43" s="101"/>
      <c r="Q43" s="59"/>
      <c r="R43" s="25"/>
      <c r="S43" s="60"/>
      <c r="T43" s="59"/>
      <c r="U43" s="25"/>
      <c r="V43" s="60"/>
      <c r="X43" s="9"/>
      <c r="Y43" s="23"/>
    </row>
    <row r="44" spans="1:25" ht="18" customHeight="1" x14ac:dyDescent="0.35">
      <c r="A44" s="1"/>
      <c r="B44" s="9"/>
      <c r="C44" s="9"/>
      <c r="D44" s="9"/>
      <c r="F44" s="297"/>
      <c r="G44" s="298"/>
      <c r="H44" s="298"/>
      <c r="I44" s="298"/>
      <c r="K44" s="59"/>
      <c r="L44" s="25"/>
      <c r="M44" s="60"/>
      <c r="N44" s="59"/>
      <c r="O44" s="25"/>
      <c r="P44" s="101"/>
      <c r="Q44" s="59"/>
      <c r="R44" s="25"/>
      <c r="S44" s="60"/>
      <c r="T44" s="59"/>
      <c r="U44" s="25"/>
      <c r="V44" s="60"/>
      <c r="X44" s="9"/>
      <c r="Y44" s="23"/>
    </row>
    <row r="45" spans="1:25" ht="18" customHeight="1" x14ac:dyDescent="0.35">
      <c r="A45" s="1"/>
      <c r="B45" s="9"/>
      <c r="C45" s="9"/>
      <c r="D45" s="9"/>
      <c r="F45" s="297"/>
      <c r="G45" s="298"/>
      <c r="H45" s="298"/>
      <c r="I45" s="298"/>
      <c r="K45" s="59"/>
      <c r="L45" s="25"/>
      <c r="M45" s="60"/>
      <c r="N45" s="59"/>
      <c r="O45" s="25"/>
      <c r="P45" s="101"/>
      <c r="Q45" s="59"/>
      <c r="R45" s="25"/>
      <c r="S45" s="60"/>
      <c r="T45" s="59"/>
      <c r="U45" s="25"/>
      <c r="V45" s="60"/>
      <c r="X45" s="9"/>
      <c r="Y45" s="23"/>
    </row>
    <row r="46" spans="1:25" ht="18" customHeight="1" x14ac:dyDescent="0.35">
      <c r="A46" s="1"/>
      <c r="B46" s="9"/>
      <c r="C46" s="9"/>
      <c r="D46" s="9"/>
      <c r="F46" s="297"/>
      <c r="G46" s="298"/>
      <c r="H46" s="298"/>
      <c r="I46" s="298"/>
      <c r="K46" s="59"/>
      <c r="L46" s="25"/>
      <c r="M46" s="60"/>
      <c r="N46" s="59"/>
      <c r="O46" s="25"/>
      <c r="P46" s="101"/>
      <c r="Q46" s="59"/>
      <c r="R46" s="25"/>
      <c r="S46" s="60"/>
      <c r="T46" s="59"/>
      <c r="U46" s="25"/>
      <c r="V46" s="60"/>
      <c r="X46" s="9"/>
      <c r="Y46" s="23"/>
    </row>
    <row r="47" spans="1:25" ht="18" customHeight="1" x14ac:dyDescent="0.35">
      <c r="A47" s="1"/>
      <c r="B47" s="9"/>
      <c r="C47" s="9"/>
      <c r="D47" s="9"/>
      <c r="F47" s="297"/>
      <c r="G47" s="298"/>
      <c r="H47" s="298"/>
      <c r="I47" s="298"/>
      <c r="K47" s="59"/>
      <c r="L47" s="25"/>
      <c r="M47" s="60"/>
      <c r="N47" s="59"/>
      <c r="O47" s="25"/>
      <c r="P47" s="101"/>
      <c r="Q47" s="59"/>
      <c r="R47" s="25"/>
      <c r="S47" s="60"/>
      <c r="T47" s="59"/>
      <c r="U47" s="25"/>
      <c r="V47" s="60"/>
      <c r="X47" s="9"/>
      <c r="Y47" s="23"/>
    </row>
    <row r="48" spans="1:25" ht="18" customHeight="1" x14ac:dyDescent="0.35">
      <c r="A48" s="1"/>
      <c r="B48" s="9"/>
      <c r="C48" s="9"/>
      <c r="D48" s="9"/>
      <c r="F48" s="297"/>
      <c r="G48" s="298"/>
      <c r="H48" s="298"/>
      <c r="I48" s="298"/>
      <c r="K48" s="59"/>
      <c r="L48" s="25"/>
      <c r="M48" s="60"/>
      <c r="N48" s="59"/>
      <c r="O48" s="25"/>
      <c r="P48" s="101"/>
      <c r="Q48" s="59"/>
      <c r="R48" s="25"/>
      <c r="S48" s="60"/>
      <c r="T48" s="59"/>
      <c r="U48" s="25"/>
      <c r="V48" s="60"/>
      <c r="X48" s="9"/>
      <c r="Y48" s="23"/>
    </row>
    <row r="49" spans="1:25" ht="18" customHeight="1" x14ac:dyDescent="0.35">
      <c r="A49" s="1"/>
      <c r="B49" s="9"/>
      <c r="C49" s="9"/>
      <c r="D49" s="9"/>
      <c r="F49" s="297"/>
      <c r="G49" s="298"/>
      <c r="H49" s="298"/>
      <c r="I49" s="298"/>
      <c r="K49" s="59"/>
      <c r="L49" s="25"/>
      <c r="M49" s="60"/>
      <c r="N49" s="59"/>
      <c r="O49" s="25"/>
      <c r="P49" s="60"/>
      <c r="Q49" s="59"/>
      <c r="R49" s="25"/>
      <c r="S49" s="60"/>
      <c r="T49" s="59"/>
      <c r="U49" s="25"/>
      <c r="V49" s="60"/>
      <c r="X49" s="9"/>
      <c r="Y49" s="23"/>
    </row>
    <row r="50" spans="1:25" ht="14.5" x14ac:dyDescent="0.35">
      <c r="S50" s="1"/>
      <c r="V50" s="1"/>
    </row>
    <row r="51" spans="1:25" ht="15" customHeight="1" x14ac:dyDescent="0.35"/>
  </sheetData>
  <mergeCells count="63">
    <mergeCell ref="F24:F49"/>
    <mergeCell ref="G24:I25"/>
    <mergeCell ref="M24:M26"/>
    <mergeCell ref="P24:P26"/>
    <mergeCell ref="S24:S26"/>
    <mergeCell ref="V24:V26"/>
    <mergeCell ref="G26:I26"/>
    <mergeCell ref="G27:I49"/>
    <mergeCell ref="Q20:S20"/>
    <mergeCell ref="T20:V20"/>
    <mergeCell ref="K21:M21"/>
    <mergeCell ref="N21:P21"/>
    <mergeCell ref="Q21:S21"/>
    <mergeCell ref="T21:V21"/>
    <mergeCell ref="T18:V19"/>
    <mergeCell ref="E19:I19"/>
    <mergeCell ref="D20:D21"/>
    <mergeCell ref="E20:I21"/>
    <mergeCell ref="K20:M20"/>
    <mergeCell ref="N20:P20"/>
    <mergeCell ref="D15:I15"/>
    <mergeCell ref="B18:C21"/>
    <mergeCell ref="K18:M19"/>
    <mergeCell ref="N18:P19"/>
    <mergeCell ref="Q18:S19"/>
    <mergeCell ref="Q17:S17"/>
    <mergeCell ref="T17:V17"/>
    <mergeCell ref="S12:T12"/>
    <mergeCell ref="U12:V12"/>
    <mergeCell ref="L13:M13"/>
    <mergeCell ref="P13:Q13"/>
    <mergeCell ref="T13:U13"/>
    <mergeCell ref="L14:M15"/>
    <mergeCell ref="N14:N15"/>
    <mergeCell ref="O14:O15"/>
    <mergeCell ref="P14:Q15"/>
    <mergeCell ref="Q12:R12"/>
    <mergeCell ref="R14:R15"/>
    <mergeCell ref="S14:S15"/>
    <mergeCell ref="T14:U15"/>
    <mergeCell ref="V14:V15"/>
    <mergeCell ref="K12:L12"/>
    <mergeCell ref="M12:N12"/>
    <mergeCell ref="O12:P12"/>
    <mergeCell ref="K17:M17"/>
    <mergeCell ref="N17:P17"/>
    <mergeCell ref="K14:K15"/>
    <mergeCell ref="B7:C7"/>
    <mergeCell ref="M7:O8"/>
    <mergeCell ref="Q7:S8"/>
    <mergeCell ref="G12:G13"/>
    <mergeCell ref="D2:I2"/>
    <mergeCell ref="D3:I4"/>
    <mergeCell ref="K3:S4"/>
    <mergeCell ref="D5:I5"/>
    <mergeCell ref="K5:R5"/>
    <mergeCell ref="B10:C10"/>
    <mergeCell ref="B12:C15"/>
    <mergeCell ref="D12:D14"/>
    <mergeCell ref="E12:E14"/>
    <mergeCell ref="F12:F13"/>
    <mergeCell ref="H12:H13"/>
    <mergeCell ref="I12:I13"/>
  </mergeCells>
  <conditionalFormatting sqref="D15:I15">
    <cfRule type="containsText" dxfId="735" priority="2" operator="containsText" text="Finalizado">
      <formula>NOT(ISERROR(SEARCH("Finalizado",D15)))</formula>
    </cfRule>
    <cfRule type="containsText" dxfId="734" priority="3" operator="containsText" text="Não Planificado">
      <formula>NOT(ISERROR(SEARCH("Não Planificado",D15)))</formula>
    </cfRule>
    <cfRule type="containsText" dxfId="733" priority="4" operator="containsText" text="No Prazo">
      <formula>NOT(ISERROR(SEARCH("No Prazo",D15)))</formula>
    </cfRule>
    <cfRule type="containsText" dxfId="732" priority="5" operator="containsText" text="Atrasado">
      <formula>NOT(ISERROR(SEARCH("Atrasado",D15)))</formula>
    </cfRule>
  </conditionalFormatting>
  <conditionalFormatting sqref="F7:F8">
    <cfRule type="iconSet" priority="9">
      <iconSet showValue="0">
        <cfvo type="percent" val="0"/>
        <cfvo type="num" val="2"/>
        <cfvo type="num" val="3"/>
      </iconSet>
    </cfRule>
  </conditionalFormatting>
  <conditionalFormatting sqref="F12 F14">
    <cfRule type="iconSet" priority="7">
      <iconSet showValue="0">
        <cfvo type="percent" val="0"/>
        <cfvo type="num" val="2"/>
        <cfvo type="num" val="3"/>
      </iconSet>
    </cfRule>
  </conditionalFormatting>
  <conditionalFormatting sqref="G7:I8">
    <cfRule type="iconSet" priority="8">
      <iconSet showValue="0">
        <cfvo type="percent" val="0"/>
        <cfvo type="num" val="2"/>
        <cfvo type="num" val="3"/>
      </iconSet>
    </cfRule>
  </conditionalFormatting>
  <conditionalFormatting sqref="G12:I12 G14:I14">
    <cfRule type="iconSet" priority="6">
      <iconSet showValue="0">
        <cfvo type="percent" val="0"/>
        <cfvo type="num" val="2"/>
        <cfvo type="num" val="3"/>
      </iconSet>
    </cfRule>
  </conditionalFormatting>
  <conditionalFormatting sqref="K24:L24 N24:O24 Q24:R24 T24:U24">
    <cfRule type="iconSet" priority="28">
      <iconSet showValue="0">
        <cfvo type="percent" val="0"/>
        <cfvo type="num" val="2"/>
        <cfvo type="num" val="3"/>
      </iconSet>
    </cfRule>
  </conditionalFormatting>
  <conditionalFormatting sqref="K25:L25">
    <cfRule type="containsText" dxfId="731" priority="38" operator="containsText" text="PENDIENTE">
      <formula>NOT(ISERROR(SEARCH("PENDIENTE",K25)))</formula>
    </cfRule>
    <cfRule type="containsText" dxfId="730" priority="39" operator="containsText" text="NO VALIDADO">
      <formula>NOT(ISERROR(SEARCH("NO VALIDADO",K25)))</formula>
    </cfRule>
    <cfRule type="containsText" dxfId="729" priority="40" operator="containsText" text="VALIDADO">
      <formula>NOT(ISERROR(SEARCH("VALIDADO",K25)))</formula>
    </cfRule>
  </conditionalFormatting>
  <conditionalFormatting sqref="N25:O25">
    <cfRule type="containsText" dxfId="728" priority="35" operator="containsText" text="PENDIENTE">
      <formula>NOT(ISERROR(SEARCH("PENDIENTE",N25)))</formula>
    </cfRule>
    <cfRule type="containsText" dxfId="727" priority="36" operator="containsText" text="NO VALIDADO">
      <formula>NOT(ISERROR(SEARCH("NO VALIDADO",N25)))</formula>
    </cfRule>
    <cfRule type="containsText" dxfId="726" priority="37" operator="containsText" text="VALIDADO">
      <formula>NOT(ISERROR(SEARCH("VALIDADO",N25)))</formula>
    </cfRule>
  </conditionalFormatting>
  <conditionalFormatting sqref="Q25:R25">
    <cfRule type="containsText" dxfId="725" priority="32" operator="containsText" text="PENDIENTE">
      <formula>NOT(ISERROR(SEARCH("PENDIENTE",Q25)))</formula>
    </cfRule>
    <cfRule type="containsText" dxfId="724" priority="33" operator="containsText" text="NO VALIDADO">
      <formula>NOT(ISERROR(SEARCH("NO VALIDADO",Q25)))</formula>
    </cfRule>
    <cfRule type="containsText" dxfId="723" priority="34" operator="containsText" text="VALIDADO">
      <formula>NOT(ISERROR(SEARCH("VALIDADO",Q25)))</formula>
    </cfRule>
  </conditionalFormatting>
  <conditionalFormatting sqref="T25:U25">
    <cfRule type="containsText" dxfId="722" priority="29" operator="containsText" text="PENDIENTE">
      <formula>NOT(ISERROR(SEARCH("PENDIENTE",T25)))</formula>
    </cfRule>
    <cfRule type="containsText" dxfId="721" priority="30" operator="containsText" text="NO VALIDADO">
      <formula>NOT(ISERROR(SEARCH("NO VALIDADO",T25)))</formula>
    </cfRule>
    <cfRule type="containsText" dxfId="720" priority="31" operator="containsText" text="VALIDADO">
      <formula>NOT(ISERROR(SEARCH("VALIDADO",T25)))</formula>
    </cfRule>
  </conditionalFormatting>
  <dataValidations count="6">
    <dataValidation type="list" allowBlank="1" showInputMessage="1" showErrorMessage="1" sqref="K14:K15 O14:O15 S14:S15" xr:uid="{95A004A6-8E5E-46EE-A9C5-0C6770868942}">
      <formula1>"No Iniciado, En Progreso,Finalizado"</formula1>
    </dataValidation>
    <dataValidation type="list" allowBlank="1" showInputMessage="1" showErrorMessage="1" sqref="AB14:AB15" xr:uid="{6BA05747-FD58-48DD-846B-2C22BB5ACC86}">
      <formula1>"No Cumple, Parcial, Cumple, Más que Cumple, Mejor Práctica"</formula1>
    </dataValidation>
    <dataValidation type="list" allowBlank="1" showInputMessage="1" showErrorMessage="1" sqref="D10 R14:R15 N14:N15 V14:V15" xr:uid="{AAE3DA88-BB7E-4BBE-8987-6BA5C8D7DB19}">
      <formula1>"Não Cumpre, Parcial, Cumpre, Mais que Cumpre, Melhor Prática"</formula1>
    </dataValidation>
    <dataValidation type="list" allowBlank="1" showInputMessage="1" showErrorMessage="1" sqref="O10" xr:uid="{4FD55E11-B3FC-4AC3-8DB2-61EAFFC52F67}">
      <formula1>"Alta,Baixa,Não Planificado"</formula1>
    </dataValidation>
    <dataValidation type="list" allowBlank="1" showInputMessage="1" showErrorMessage="1" sqref="M12:N12 Q12:R12 U12:V12" xr:uid="{04473ECF-152D-45E2-9162-5E298E767AA2}">
      <formula1>"Maio,Junho,Julho,Agosto,Setembro,Outubro"</formula1>
    </dataValidation>
    <dataValidation type="list" allowBlank="1" showInputMessage="1" showErrorMessage="1" sqref="Q10 S10" xr:uid="{93B2FE15-937A-4ADB-822A-645DB502A087}">
      <formula1>" Junho,Julho,Agosto,Setembro,Outubro"</formula1>
    </dataValidation>
  </dataValidations>
  <pageMargins left="0.511811024" right="0.511811024" top="0.78740157499999996" bottom="0.78740157499999996" header="0.31496062000000002" footer="0.31496062000000002"/>
  <pageSetup paperSize="9" orientation="portrait" r:id="rId1"/>
  <drawing r:id="rId2"/>
  <extLst>
    <ext xmlns:x14="http://schemas.microsoft.com/office/spreadsheetml/2009/9/main" uri="{78C0D931-6437-407d-A8EE-F0AAD7539E65}">
      <x14:conditionalFormattings>
        <x14:conditionalFormatting xmlns:xm="http://schemas.microsoft.com/office/excel/2006/main">
          <x14:cfRule type="iconSet" priority="1" id="{0B6139D3-821B-45FD-85F6-090B97B470C9}">
            <x14:iconSet iconSet="3Stars" showValue="0">
              <x14:cfvo type="percent">
                <xm:f>0</xm:f>
              </x14:cfvo>
              <x14:cfvo type="num">
                <xm:f>2</xm:f>
              </x14:cfvo>
              <x14:cfvo type="num">
                <xm:f>3</xm:f>
              </x14:cfvo>
            </x14:iconSet>
          </x14:cfRule>
          <xm:sqref>M10</xm:sqref>
        </x14:conditionalFormatting>
      </x14:conditionalFormattings>
    </ext>
  </extLst>
</worksheet>
</file>

<file path=xl/worksheets/sheet3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CC48762-5429-40B6-93A1-9A45563687E7}">
  <dimension ref="A1:AB51"/>
  <sheetViews>
    <sheetView showGridLines="0" zoomScale="50" zoomScaleNormal="50" workbookViewId="0">
      <pane xSplit="3" ySplit="4" topLeftCell="E18" activePane="bottomRight" state="frozen"/>
      <selection activeCell="O2" sqref="O2"/>
      <selection pane="topRight" activeCell="O2" sqref="O2"/>
      <selection pane="bottomLeft" activeCell="O2" sqref="O2"/>
      <selection pane="bottomRight" activeCell="R24" sqref="R24"/>
    </sheetView>
  </sheetViews>
  <sheetFormatPr defaultColWidth="0" defaultRowHeight="15" customHeight="1" zeroHeight="1" outlineLevelRow="2" outlineLevelCol="1" x14ac:dyDescent="0.35"/>
  <cols>
    <col min="1" max="1" width="1.26953125" customWidth="1"/>
    <col min="2" max="2" width="4.7265625" customWidth="1"/>
    <col min="3" max="3" width="20.1796875" customWidth="1"/>
    <col min="4" max="4" width="17.453125" customWidth="1" outlineLevel="1"/>
    <col min="5" max="5" width="10" customWidth="1" outlineLevel="1"/>
    <col min="6" max="8" width="6.1796875" customWidth="1" outlineLevel="1"/>
    <col min="9" max="9" width="6.26953125" customWidth="1" outlineLevel="1"/>
    <col min="10" max="10" width="2.1796875" customWidth="1"/>
    <col min="11" max="23" width="23" customWidth="1"/>
    <col min="24" max="24" width="17" hidden="1" customWidth="1"/>
    <col min="25" max="25" width="16.453125" hidden="1" customWidth="1"/>
    <col min="26" max="26" width="10.54296875" hidden="1" customWidth="1"/>
    <col min="27" max="27" width="16.81640625" hidden="1" customWidth="1"/>
    <col min="28" max="28" width="14.54296875" hidden="1" customWidth="1"/>
  </cols>
  <sheetData>
    <row r="1" spans="1:28" ht="11.25" customHeight="1" x14ac:dyDescent="0.35">
      <c r="A1" s="13"/>
      <c r="B1" s="13"/>
      <c r="C1" s="13"/>
      <c r="D1" s="13"/>
      <c r="E1" s="13"/>
      <c r="F1" s="13"/>
      <c r="G1" s="13"/>
      <c r="H1" s="13"/>
      <c r="I1" s="13"/>
      <c r="J1" s="13"/>
      <c r="K1" s="13"/>
      <c r="L1" s="13"/>
      <c r="M1" s="13"/>
      <c r="N1" s="13"/>
      <c r="O1" s="13"/>
      <c r="P1" s="13"/>
      <c r="Q1" s="13"/>
      <c r="R1" s="13"/>
      <c r="S1" s="13"/>
      <c r="T1" s="13"/>
      <c r="U1" s="13"/>
      <c r="V1" s="13"/>
      <c r="W1" s="13"/>
      <c r="X1" s="13"/>
      <c r="Y1" s="19"/>
      <c r="Z1" s="19"/>
      <c r="AA1" s="19"/>
    </row>
    <row r="2" spans="1:28" ht="43.5" customHeight="1" x14ac:dyDescent="0.5">
      <c r="A2" s="1"/>
      <c r="C2" s="11"/>
      <c r="D2" s="279" t="s">
        <v>0</v>
      </c>
      <c r="E2" s="279"/>
      <c r="F2" s="279"/>
      <c r="G2" s="279"/>
      <c r="H2" s="279"/>
      <c r="I2" s="279"/>
      <c r="J2" s="62"/>
      <c r="K2" s="62"/>
      <c r="L2" s="62"/>
      <c r="M2" s="62"/>
      <c r="N2" s="62"/>
      <c r="O2" s="62"/>
      <c r="P2" s="62"/>
      <c r="Q2" s="62"/>
      <c r="R2" s="62"/>
      <c r="S2" s="62"/>
      <c r="T2" s="62"/>
      <c r="U2" s="62"/>
      <c r="V2" s="62"/>
      <c r="W2" s="11"/>
      <c r="X2" s="11"/>
      <c r="Y2" s="20"/>
      <c r="Z2" s="20"/>
      <c r="AA2" s="20"/>
    </row>
    <row r="3" spans="1:28" ht="19.5" customHeight="1" x14ac:dyDescent="0.35">
      <c r="A3" s="1"/>
      <c r="C3" s="10"/>
      <c r="D3" s="280" t="s">
        <v>1</v>
      </c>
      <c r="E3" s="280"/>
      <c r="F3" s="280"/>
      <c r="G3" s="280"/>
      <c r="H3" s="280"/>
      <c r="I3" s="280"/>
      <c r="J3" s="63"/>
      <c r="K3" s="303" t="s">
        <v>519</v>
      </c>
      <c r="L3" s="303"/>
      <c r="M3" s="303"/>
      <c r="N3" s="303"/>
      <c r="O3" s="303"/>
      <c r="P3" s="303"/>
      <c r="Q3" s="303"/>
      <c r="R3" s="303"/>
      <c r="S3" s="303"/>
      <c r="T3" s="63"/>
      <c r="U3" s="63"/>
      <c r="V3" s="63"/>
      <c r="W3" s="10"/>
      <c r="X3" s="10"/>
      <c r="Y3" s="12"/>
      <c r="Z3" s="12"/>
      <c r="AA3" s="12"/>
    </row>
    <row r="4" spans="1:28" ht="35.25" customHeight="1" x14ac:dyDescent="0.35">
      <c r="A4" s="1"/>
      <c r="B4" s="1"/>
      <c r="C4" s="10"/>
      <c r="D4" s="281"/>
      <c r="E4" s="281"/>
      <c r="F4" s="281"/>
      <c r="G4" s="281"/>
      <c r="H4" s="281"/>
      <c r="I4" s="281"/>
      <c r="J4" s="61"/>
      <c r="K4" s="304"/>
      <c r="L4" s="304"/>
      <c r="M4" s="304"/>
      <c r="N4" s="304"/>
      <c r="O4" s="304"/>
      <c r="P4" s="304"/>
      <c r="Q4" s="304"/>
      <c r="R4" s="304"/>
      <c r="S4" s="304"/>
      <c r="T4" s="61"/>
      <c r="U4" s="61"/>
      <c r="V4" s="61"/>
      <c r="W4" s="61"/>
      <c r="X4" s="14"/>
      <c r="Y4" s="21"/>
      <c r="Z4" s="22"/>
      <c r="AA4" s="22"/>
    </row>
    <row r="5" spans="1:28" ht="32.5" x14ac:dyDescent="0.6">
      <c r="A5" s="1"/>
      <c r="B5" s="15"/>
      <c r="C5" s="13"/>
      <c r="D5" s="284" t="s">
        <v>294</v>
      </c>
      <c r="E5" s="284"/>
      <c r="F5" s="284"/>
      <c r="G5" s="284"/>
      <c r="H5" s="284"/>
      <c r="I5" s="284"/>
      <c r="J5" s="26"/>
      <c r="K5" s="284" t="s">
        <v>295</v>
      </c>
      <c r="L5" s="284"/>
      <c r="M5" s="284"/>
      <c r="N5" s="284"/>
      <c r="O5" s="284"/>
      <c r="P5" s="284"/>
      <c r="Q5" s="284"/>
      <c r="R5" s="284"/>
      <c r="S5" s="27"/>
      <c r="T5" s="25"/>
      <c r="U5" s="25"/>
      <c r="V5" s="25"/>
      <c r="W5" s="9"/>
      <c r="X5" s="9"/>
      <c r="Y5" s="23"/>
    </row>
    <row r="6" spans="1:28" ht="33" customHeight="1" x14ac:dyDescent="0.8">
      <c r="A6" s="1"/>
      <c r="B6" s="15"/>
      <c r="C6" s="15"/>
      <c r="D6" s="28" t="s">
        <v>296</v>
      </c>
      <c r="E6" s="28" t="s">
        <v>16</v>
      </c>
      <c r="F6" s="28" t="s">
        <v>19</v>
      </c>
      <c r="G6" s="28" t="s">
        <v>20</v>
      </c>
      <c r="H6" s="28" t="s">
        <v>21</v>
      </c>
      <c r="I6" s="28" t="s">
        <v>22</v>
      </c>
      <c r="J6" s="29"/>
      <c r="K6" s="44" t="s">
        <v>221</v>
      </c>
      <c r="L6" s="66"/>
      <c r="M6" s="30"/>
      <c r="N6" s="30"/>
      <c r="O6" s="30"/>
      <c r="P6" s="30"/>
      <c r="Q6" s="30"/>
      <c r="R6" s="31"/>
      <c r="S6" s="31"/>
      <c r="T6" s="25"/>
      <c r="U6" s="25"/>
      <c r="V6" s="25"/>
      <c r="W6" s="9"/>
      <c r="X6" s="9"/>
      <c r="Y6" s="23"/>
    </row>
    <row r="7" spans="1:28" ht="78" customHeight="1" outlineLevel="1" x14ac:dyDescent="0.35">
      <c r="A7" s="1"/>
      <c r="B7" s="267" t="s">
        <v>222</v>
      </c>
      <c r="C7" s="267"/>
      <c r="D7" s="67" t="str">
        <f>IF(F7="","",IF(AND(I7=3,H7=3,G7=3,F7=3),"Melhor Prática",
IF(AND(H7=3,G7=3,F7=3),"Mais que Cumpre",
IF(AND(G7=3,F7=3),"Cumpre",
IF(F7=3,"Parcial","Não cumpre")))))</f>
        <v>Parcial</v>
      </c>
      <c r="E7" s="47">
        <f>IF($D7="Não cumpre",0,IF($D7="Parcial",$E$18*0.4,IF($D7="Cumpre",$E$18*0.7,IF($D7="Mais que Cumpre",$E$18*0.85,IF($D7="Melhor Prática",$E$18,0)))))</f>
        <v>4.0000000000000001E-3</v>
      </c>
      <c r="F7" s="48">
        <f>IF($K$24&lt;&gt;"",IF($K$24=3,3,IF($K$24=2,2,1)),"")</f>
        <v>3</v>
      </c>
      <c r="G7" s="48">
        <f>IF($N$24&lt;&gt;"",IF($N$24=3,3,IF($N$24=2,2,1)),"")</f>
        <v>2</v>
      </c>
      <c r="H7" s="48">
        <f>IF($Q$24&lt;&gt;"",IF($Q$24=3,3,IF($Q$24=2,2,1)),"")</f>
        <v>2</v>
      </c>
      <c r="I7" s="48" t="str">
        <f>IF($T$24&lt;&gt;"",IF($T$24=3,3,IF($T$24=2,2,1)),"")</f>
        <v/>
      </c>
      <c r="J7" s="32"/>
      <c r="K7" s="49" t="s">
        <v>298</v>
      </c>
      <c r="L7" s="46" t="s">
        <v>224</v>
      </c>
      <c r="M7" s="271"/>
      <c r="N7" s="271"/>
      <c r="O7" s="271"/>
      <c r="P7" s="46" t="s">
        <v>226</v>
      </c>
      <c r="Q7" s="271"/>
      <c r="R7" s="271"/>
      <c r="S7" s="271"/>
      <c r="U7" s="25"/>
      <c r="V7" s="25"/>
      <c r="W7" s="9"/>
      <c r="X7" s="9"/>
      <c r="Y7" s="23"/>
    </row>
    <row r="8" spans="1:28" ht="14.25" customHeight="1" outlineLevel="1" x14ac:dyDescent="0.35">
      <c r="A8" s="1"/>
      <c r="B8" s="64"/>
      <c r="C8" s="64"/>
      <c r="D8" s="67"/>
      <c r="E8" s="47"/>
      <c r="F8" s="48"/>
      <c r="G8" s="48"/>
      <c r="H8" s="48"/>
      <c r="I8" s="48"/>
      <c r="J8" s="32"/>
      <c r="K8" s="49"/>
      <c r="L8" s="46"/>
      <c r="M8" s="271"/>
      <c r="N8" s="271"/>
      <c r="O8" s="271"/>
      <c r="P8" s="46"/>
      <c r="Q8" s="271"/>
      <c r="R8" s="271"/>
      <c r="S8" s="271"/>
      <c r="U8" s="25"/>
      <c r="V8" s="25"/>
      <c r="W8" s="9"/>
      <c r="X8" s="9"/>
      <c r="Y8" s="23"/>
    </row>
    <row r="9" spans="1:28" ht="9.75" customHeight="1" x14ac:dyDescent="0.45">
      <c r="A9" s="1"/>
      <c r="B9" s="1"/>
      <c r="C9" s="1"/>
      <c r="D9" s="34"/>
      <c r="E9" s="35"/>
      <c r="F9" s="35"/>
      <c r="G9" s="35"/>
      <c r="H9" s="35"/>
      <c r="I9" s="35"/>
      <c r="J9" s="35"/>
      <c r="K9" s="35"/>
      <c r="L9" s="35"/>
      <c r="M9" s="35"/>
      <c r="N9" s="35"/>
      <c r="O9" s="35"/>
      <c r="P9" s="35"/>
      <c r="Q9" s="92">
        <f>IF(Q10="Junio",6,IF(Q10="Julio",7,IF(Q10="Agosto",8,IF(Q10="Septiembre",9,IF(Q10="Octubre",10,"")))))</f>
        <v>8</v>
      </c>
      <c r="R9" s="35"/>
      <c r="S9" s="92" t="str">
        <f>IF(S10="Junio",6,IF(S10="Julio",7,IF(S10="Agosto",8,IF(S10="Septiembre",9,IF(S10="Octubre",10,"")))))</f>
        <v/>
      </c>
      <c r="T9" s="33"/>
      <c r="U9" s="33"/>
      <c r="V9" s="33"/>
      <c r="W9" s="1"/>
      <c r="X9" s="1"/>
    </row>
    <row r="10" spans="1:28" ht="59.25" customHeight="1" outlineLevel="1" x14ac:dyDescent="0.35">
      <c r="A10" s="1"/>
      <c r="B10" s="273" t="s">
        <v>299</v>
      </c>
      <c r="C10" s="273"/>
      <c r="D10" s="110" t="s">
        <v>228</v>
      </c>
      <c r="E10" s="51">
        <f>IF($D10="Não cumpre",0,IF($D10="Parcial",$E$18*0.4,IF($D10="Cumpre",$E$18*0.7,IF($D10="Mais que Cumpre",$E$18*0.85,IF($D10="Melhor Prática",$E$18,0)))))</f>
        <v>8.5000000000000006E-3</v>
      </c>
      <c r="F10" s="52" t="str">
        <f>IF(K20="D","D","-")</f>
        <v>-</v>
      </c>
      <c r="G10" s="52" t="str">
        <f>IF(N20="D","D","-")</f>
        <v>-</v>
      </c>
      <c r="H10" s="52" t="str">
        <f>IF(Q20="D","D","-")</f>
        <v>-</v>
      </c>
      <c r="I10" s="52" t="str">
        <f>IF(T20="D","D","-")</f>
        <v>-</v>
      </c>
      <c r="J10" s="32"/>
      <c r="K10" s="65" t="s">
        <v>300</v>
      </c>
      <c r="L10" s="50" t="s">
        <v>230</v>
      </c>
      <c r="M10" s="74">
        <v>2</v>
      </c>
      <c r="N10" s="50" t="s">
        <v>231</v>
      </c>
      <c r="O10" s="53" t="s">
        <v>232</v>
      </c>
      <c r="P10" s="50" t="s">
        <v>233</v>
      </c>
      <c r="Q10" s="91" t="s">
        <v>303</v>
      </c>
      <c r="R10" s="50" t="s">
        <v>235</v>
      </c>
      <c r="S10" s="91" t="s">
        <v>331</v>
      </c>
      <c r="T10" s="50" t="s">
        <v>237</v>
      </c>
      <c r="U10" s="53" t="s">
        <v>302</v>
      </c>
      <c r="V10" s="25"/>
      <c r="W10" s="9"/>
      <c r="X10" s="9"/>
      <c r="Y10" s="23"/>
    </row>
    <row r="11" spans="1:28" ht="20.5" x14ac:dyDescent="0.4">
      <c r="A11" s="1"/>
      <c r="B11" s="17"/>
      <c r="C11" s="17"/>
      <c r="D11" s="36"/>
      <c r="E11" s="31"/>
      <c r="F11" s="37"/>
      <c r="G11" s="37"/>
      <c r="H11" s="37"/>
      <c r="I11" s="37"/>
      <c r="J11" s="31"/>
      <c r="K11" s="25"/>
      <c r="L11" s="25"/>
      <c r="M11" s="25"/>
      <c r="N11" s="25"/>
      <c r="O11" s="25"/>
      <c r="P11" s="25"/>
      <c r="Q11" s="25"/>
      <c r="R11" s="25"/>
      <c r="S11" s="25"/>
      <c r="T11" s="25"/>
      <c r="U11" s="25"/>
      <c r="V11" s="25"/>
      <c r="W11" s="9"/>
      <c r="X11" s="9"/>
      <c r="Y11" s="23"/>
    </row>
    <row r="12" spans="1:28" ht="18" customHeight="1" outlineLevel="1" x14ac:dyDescent="0.35">
      <c r="A12" s="1"/>
      <c r="B12" s="274" t="s">
        <v>239</v>
      </c>
      <c r="C12" s="274"/>
      <c r="D12" s="276" t="str">
        <f>IF(F12="","",IF(AND(I12=3,H12=3,G12=3,F12=3),"Melhor Prática",
IF(AND(H12=3,G12=3,F12=3),"Mais que Cumpre",
IF(AND(G12=3,F12=3),"Cumpre",
IF(F12=3,"Parcial","Não cumpre")))))</f>
        <v>Mais que Cumpre</v>
      </c>
      <c r="E12" s="277">
        <f>IF($D12="Não cumpre",0,IF($D12="Parcial",$E$18*0.4,IF($D12="Cumpre",$E$18*0.7,IF($D12="Mais que Cumpre",$E$18*0.85,IF($D12="Melhor Prática",$E$18,0)))))</f>
        <v>8.5000000000000006E-3</v>
      </c>
      <c r="F12" s="272">
        <f>IF($L$24&lt;&gt;"",IF($L$24=3,3,IF($L$24=2,2,1)),"")</f>
        <v>3</v>
      </c>
      <c r="G12" s="272">
        <f>IF($O$24&lt;&gt;"",IF($O$24=3,3,IF($O$24=2,2,1)),"")</f>
        <v>3</v>
      </c>
      <c r="H12" s="272">
        <f>IF($R$24&lt;&gt;"",IF($R$24=3,3,IF($R$24=2,2,1)),"")</f>
        <v>3</v>
      </c>
      <c r="I12" s="272" t="str">
        <f>IF($U$24&lt;&gt;"",IF($U$24=3,3,IF($U$24=2,2,1)),"")</f>
        <v/>
      </c>
      <c r="J12" s="32"/>
      <c r="K12" s="305" t="s">
        <v>240</v>
      </c>
      <c r="L12" s="278"/>
      <c r="M12" s="285"/>
      <c r="N12" s="286"/>
      <c r="O12" s="305" t="s">
        <v>240</v>
      </c>
      <c r="P12" s="278"/>
      <c r="Q12" s="285"/>
      <c r="R12" s="286"/>
      <c r="S12" s="278" t="s">
        <v>240</v>
      </c>
      <c r="T12" s="278"/>
      <c r="U12" s="285" t="s">
        <v>303</v>
      </c>
      <c r="V12" s="286"/>
      <c r="W12" s="9"/>
      <c r="X12" s="9"/>
      <c r="Y12" s="23"/>
      <c r="Z12" s="2"/>
      <c r="AA12" s="2"/>
      <c r="AB12" s="2"/>
    </row>
    <row r="13" spans="1:28" ht="35.25" customHeight="1" outlineLevel="1" x14ac:dyDescent="0.35">
      <c r="A13" s="1"/>
      <c r="B13" s="275"/>
      <c r="C13" s="275"/>
      <c r="D13" s="276" t="str">
        <f t="shared" ref="D13:D14" si="0">IF(F13="","",IF(AND(I13=3,H13=3,G13=3,F13=3),"MEJOR PRÁCTICA",
IF(AND(H13=3,G13=3,F13=3),"MÁS QUE CUMPLE",
IF(AND(G13=3,F13=3),"CUMPLE",
IF(F13=3,"PARCIAL","NO CUMPLE")))))</f>
        <v/>
      </c>
      <c r="E13" s="277">
        <f>IF($D13="No Cumple",0,IF($D13="Parcial",$E$18*0.4,IF($D13="Cumple",$E$18*0.7,IF($D13="Más que Cumple",$E$18*0.85,IF($D13="Mejor Práctica",$E$18,0)))))</f>
        <v>0</v>
      </c>
      <c r="F13" s="272"/>
      <c r="G13" s="272"/>
      <c r="H13" s="272"/>
      <c r="I13" s="272"/>
      <c r="J13" s="32"/>
      <c r="K13" s="168" t="s">
        <v>33</v>
      </c>
      <c r="L13" s="287" t="s">
        <v>242</v>
      </c>
      <c r="M13" s="287"/>
      <c r="N13" s="169" t="s">
        <v>243</v>
      </c>
      <c r="O13" s="168" t="s">
        <v>33</v>
      </c>
      <c r="P13" s="287" t="s">
        <v>242</v>
      </c>
      <c r="Q13" s="287"/>
      <c r="R13" s="169" t="s">
        <v>243</v>
      </c>
      <c r="S13" s="100" t="s">
        <v>33</v>
      </c>
      <c r="T13" s="287" t="s">
        <v>242</v>
      </c>
      <c r="U13" s="287"/>
      <c r="V13" s="100" t="s">
        <v>304</v>
      </c>
      <c r="W13" s="1"/>
      <c r="X13" s="1"/>
      <c r="Z13" s="3"/>
      <c r="AA13" s="4"/>
      <c r="AB13" s="5"/>
    </row>
    <row r="14" spans="1:28" ht="18.75" customHeight="1" outlineLevel="1" x14ac:dyDescent="0.35">
      <c r="A14" s="1"/>
      <c r="B14" s="275"/>
      <c r="C14" s="275"/>
      <c r="D14" s="276" t="str">
        <f t="shared" si="0"/>
        <v/>
      </c>
      <c r="E14" s="277">
        <f>IF($D14="No Cumple",0,IF($D14="Parcial",$E$18*0.4,IF($D14="Cumple",$E$18*0.7,IF($D14="Más que Cumple",$E$18*0.85,IF($D14="Mejor Práctica",$E$18,0)))))</f>
        <v>0</v>
      </c>
      <c r="F14" s="38"/>
      <c r="G14" s="38"/>
      <c r="H14" s="38"/>
      <c r="I14" s="38"/>
      <c r="J14" s="32"/>
      <c r="K14" s="270"/>
      <c r="L14" s="292"/>
      <c r="M14" s="292"/>
      <c r="N14" s="269"/>
      <c r="O14" s="270"/>
      <c r="P14" s="292"/>
      <c r="Q14" s="292"/>
      <c r="R14" s="269"/>
      <c r="S14" s="268"/>
      <c r="T14" s="292"/>
      <c r="U14" s="292"/>
      <c r="V14" s="269"/>
      <c r="W14" s="1"/>
      <c r="X14" s="1"/>
      <c r="Z14" s="6"/>
      <c r="AA14" s="7"/>
      <c r="AB14" s="8"/>
    </row>
    <row r="15" spans="1:28" ht="21" customHeight="1" outlineLevel="1" x14ac:dyDescent="0.35">
      <c r="A15" s="1"/>
      <c r="B15" s="275"/>
      <c r="C15" s="275"/>
      <c r="D15" s="288" t="str">
        <f>IF(S10&lt;&gt;"",IF(OR(S14="finalizado",O14="finalizado",K14="finalizado"),"Finalizado",
IF(OR(AND(S10=U12,S14&lt;&gt;"finalizado"),AND(S10=Q12,O14&lt;&gt;"finalizado"),AND(S10=M12,K14&lt;&gt;"finalizado")),"Atrasado","No Prazo")),"Não Planificado")</f>
        <v>No Prazo</v>
      </c>
      <c r="E15" s="288"/>
      <c r="F15" s="288"/>
      <c r="G15" s="288"/>
      <c r="H15" s="288"/>
      <c r="I15" s="288"/>
      <c r="J15" s="26"/>
      <c r="K15" s="270"/>
      <c r="L15" s="292"/>
      <c r="M15" s="292"/>
      <c r="N15" s="269"/>
      <c r="O15" s="270"/>
      <c r="P15" s="292"/>
      <c r="Q15" s="292"/>
      <c r="R15" s="269"/>
      <c r="S15" s="268"/>
      <c r="T15" s="292"/>
      <c r="U15" s="292"/>
      <c r="V15" s="269"/>
      <c r="W15" s="1"/>
      <c r="X15" s="1"/>
      <c r="Z15" s="6"/>
      <c r="AA15" s="7"/>
      <c r="AB15" s="7"/>
    </row>
    <row r="16" spans="1:28" ht="21" customHeight="1" x14ac:dyDescent="0.4">
      <c r="A16" s="1"/>
      <c r="B16" s="17"/>
      <c r="C16" s="17"/>
      <c r="D16" s="9"/>
      <c r="E16" s="86" t="str">
        <f>IF(COUNTA(F16:I16)=0,"NBC","BC")</f>
        <v>NBC</v>
      </c>
      <c r="F16" s="86"/>
      <c r="G16" s="86"/>
      <c r="H16" s="86"/>
      <c r="I16" s="9"/>
      <c r="J16" s="16"/>
      <c r="K16" s="9"/>
      <c r="L16" s="9"/>
      <c r="M16" s="9"/>
      <c r="N16" s="9"/>
      <c r="O16" s="9"/>
      <c r="P16" s="9"/>
      <c r="Q16" s="9"/>
      <c r="R16" s="9"/>
      <c r="S16" s="9"/>
      <c r="T16" s="9"/>
      <c r="U16" s="9"/>
      <c r="V16" s="9"/>
      <c r="W16" s="9"/>
      <c r="X16" s="9"/>
      <c r="Y16" s="23"/>
    </row>
    <row r="17" spans="1:25" ht="21" customHeight="1" x14ac:dyDescent="0.4">
      <c r="A17" s="1"/>
      <c r="B17" s="17"/>
      <c r="C17" s="17"/>
      <c r="D17" s="9"/>
      <c r="E17" s="9"/>
      <c r="F17" s="9"/>
      <c r="G17" s="9"/>
      <c r="H17" s="9"/>
      <c r="I17" s="9"/>
      <c r="J17" s="16"/>
      <c r="K17" s="290" t="s">
        <v>246</v>
      </c>
      <c r="L17" s="291"/>
      <c r="M17" s="296"/>
      <c r="N17" s="290" t="s">
        <v>247</v>
      </c>
      <c r="O17" s="291"/>
      <c r="P17" s="296"/>
      <c r="Q17" s="290" t="s">
        <v>228</v>
      </c>
      <c r="R17" s="291"/>
      <c r="S17" s="296"/>
      <c r="T17" s="291" t="s">
        <v>249</v>
      </c>
      <c r="U17" s="291"/>
      <c r="V17" s="296"/>
      <c r="W17" s="9"/>
      <c r="X17" s="9"/>
      <c r="Y17" s="23"/>
    </row>
    <row r="18" spans="1:25" ht="20.25" customHeight="1" outlineLevel="2" x14ac:dyDescent="0.35">
      <c r="A18" s="1"/>
      <c r="B18" s="289" t="s">
        <v>316</v>
      </c>
      <c r="C18" s="289"/>
      <c r="D18" s="42" t="s">
        <v>16</v>
      </c>
      <c r="E18" s="39">
        <v>0.01</v>
      </c>
      <c r="F18" s="41"/>
      <c r="G18" s="41"/>
      <c r="H18" s="41"/>
      <c r="I18" s="41"/>
      <c r="J18" s="9"/>
      <c r="K18" s="270" t="s">
        <v>520</v>
      </c>
      <c r="L18" s="268"/>
      <c r="M18" s="269"/>
      <c r="N18" s="270" t="s">
        <v>521</v>
      </c>
      <c r="O18" s="268"/>
      <c r="P18" s="269"/>
      <c r="Q18" s="270" t="s">
        <v>522</v>
      </c>
      <c r="R18" s="268"/>
      <c r="S18" s="269"/>
      <c r="T18" s="268" t="s">
        <v>523</v>
      </c>
      <c r="U18" s="268"/>
      <c r="V18" s="269"/>
      <c r="W18" s="9"/>
      <c r="X18" s="9"/>
      <c r="Y18" s="23"/>
    </row>
    <row r="19" spans="1:25" ht="124.5" customHeight="1" outlineLevel="2" x14ac:dyDescent="0.35">
      <c r="A19" s="1"/>
      <c r="B19" s="289"/>
      <c r="C19" s="289"/>
      <c r="D19" s="42" t="s">
        <v>255</v>
      </c>
      <c r="E19" s="311" t="s">
        <v>524</v>
      </c>
      <c r="F19" s="311"/>
      <c r="G19" s="311"/>
      <c r="H19" s="311"/>
      <c r="I19" s="311"/>
      <c r="J19" s="25"/>
      <c r="K19" s="270"/>
      <c r="L19" s="268"/>
      <c r="M19" s="269"/>
      <c r="N19" s="270"/>
      <c r="O19" s="268"/>
      <c r="P19" s="269"/>
      <c r="Q19" s="270"/>
      <c r="R19" s="268"/>
      <c r="S19" s="269"/>
      <c r="T19" s="268"/>
      <c r="U19" s="268"/>
      <c r="V19" s="269"/>
      <c r="W19" s="9"/>
      <c r="X19" s="9"/>
      <c r="Y19" s="23"/>
    </row>
    <row r="20" spans="1:25" ht="18.75" customHeight="1" outlineLevel="2" x14ac:dyDescent="0.35">
      <c r="A20" s="1"/>
      <c r="B20" s="289"/>
      <c r="C20" s="289"/>
      <c r="D20" s="293" t="s">
        <v>37</v>
      </c>
      <c r="E20" s="294" t="s">
        <v>63</v>
      </c>
      <c r="F20" s="294"/>
      <c r="G20" s="294"/>
      <c r="H20" s="294"/>
      <c r="I20" s="294"/>
      <c r="J20" s="25"/>
      <c r="K20" s="270"/>
      <c r="L20" s="268"/>
      <c r="M20" s="269"/>
      <c r="N20" s="270"/>
      <c r="O20" s="268"/>
      <c r="P20" s="269"/>
      <c r="Q20" s="270"/>
      <c r="R20" s="268"/>
      <c r="S20" s="269"/>
      <c r="T20" s="268"/>
      <c r="U20" s="268"/>
      <c r="V20" s="269"/>
      <c r="W20" s="9"/>
      <c r="X20" s="9"/>
      <c r="Y20" s="23"/>
    </row>
    <row r="21" spans="1:25" ht="40.5" customHeight="1" outlineLevel="2" x14ac:dyDescent="0.35">
      <c r="A21" s="18">
        <v>5.0000000000000001E-3</v>
      </c>
      <c r="B21" s="289"/>
      <c r="C21" s="289"/>
      <c r="D21" s="293"/>
      <c r="E21" s="294"/>
      <c r="F21" s="294"/>
      <c r="G21" s="294"/>
      <c r="H21" s="294"/>
      <c r="I21" s="294"/>
      <c r="J21" s="25"/>
      <c r="K21" s="270" t="s">
        <v>525</v>
      </c>
      <c r="L21" s="268"/>
      <c r="M21" s="269"/>
      <c r="N21" s="270" t="s">
        <v>525</v>
      </c>
      <c r="O21" s="268"/>
      <c r="P21" s="269"/>
      <c r="Q21" s="270" t="s">
        <v>448</v>
      </c>
      <c r="R21" s="268"/>
      <c r="S21" s="269"/>
      <c r="T21" s="268" t="s">
        <v>390</v>
      </c>
      <c r="U21" s="268"/>
      <c r="V21" s="268"/>
      <c r="W21" s="9"/>
      <c r="X21" s="9"/>
      <c r="Y21" s="23"/>
    </row>
    <row r="22" spans="1:25" ht="14.5" x14ac:dyDescent="0.35">
      <c r="A22" s="1"/>
      <c r="B22" s="9"/>
      <c r="C22" s="9"/>
      <c r="D22" s="9"/>
      <c r="E22" s="9"/>
      <c r="F22" s="9"/>
      <c r="G22" s="9"/>
      <c r="H22" s="9"/>
      <c r="I22" s="9"/>
      <c r="J22" s="9"/>
      <c r="K22" s="68"/>
      <c r="L22" s="9"/>
      <c r="M22" s="69"/>
      <c r="N22" s="68"/>
      <c r="O22" s="9"/>
      <c r="P22" s="69"/>
      <c r="Q22" s="68"/>
      <c r="R22" s="9"/>
      <c r="S22" s="69"/>
      <c r="T22" s="9"/>
      <c r="U22" s="9"/>
      <c r="V22" s="69"/>
      <c r="W22" s="9"/>
      <c r="X22" s="9"/>
      <c r="Y22" s="23"/>
    </row>
    <row r="23" spans="1:25" ht="41" x14ac:dyDescent="0.35">
      <c r="A23" s="1"/>
      <c r="B23" s="9"/>
      <c r="C23" s="9"/>
      <c r="D23" s="9"/>
      <c r="G23" s="9"/>
      <c r="H23" s="9"/>
      <c r="K23" s="54" t="s">
        <v>9</v>
      </c>
      <c r="L23" s="24" t="s">
        <v>261</v>
      </c>
      <c r="M23" s="55" t="s">
        <v>262</v>
      </c>
      <c r="N23" s="54" t="s">
        <v>9</v>
      </c>
      <c r="O23" s="24" t="s">
        <v>261</v>
      </c>
      <c r="P23" s="55" t="s">
        <v>262</v>
      </c>
      <c r="Q23" s="54" t="s">
        <v>9</v>
      </c>
      <c r="R23" s="24" t="s">
        <v>261</v>
      </c>
      <c r="S23" s="55" t="s">
        <v>262</v>
      </c>
      <c r="T23" s="64" t="s">
        <v>9</v>
      </c>
      <c r="U23" s="24" t="s">
        <v>261</v>
      </c>
      <c r="V23" s="55" t="s">
        <v>262</v>
      </c>
      <c r="X23" s="9"/>
      <c r="Y23" s="23"/>
    </row>
    <row r="24" spans="1:25" ht="36.75" customHeight="1" x14ac:dyDescent="0.35">
      <c r="A24" s="1"/>
      <c r="B24" s="9"/>
      <c r="C24" s="9"/>
      <c r="D24" s="9"/>
      <c r="F24" s="297" t="s">
        <v>308</v>
      </c>
      <c r="G24" s="298" t="s">
        <v>33</v>
      </c>
      <c r="H24" s="298"/>
      <c r="I24" s="298"/>
      <c r="K24" s="56">
        <v>3</v>
      </c>
      <c r="L24" s="40">
        <v>3</v>
      </c>
      <c r="M24" s="295"/>
      <c r="N24" s="56">
        <v>2</v>
      </c>
      <c r="O24" s="40">
        <v>3</v>
      </c>
      <c r="P24" s="295"/>
      <c r="Q24" s="56">
        <v>2</v>
      </c>
      <c r="R24" s="40">
        <v>3</v>
      </c>
      <c r="S24" s="295"/>
      <c r="T24" s="40"/>
      <c r="U24" s="40"/>
      <c r="V24" s="295"/>
      <c r="X24" s="9"/>
      <c r="Y24" s="23"/>
    </row>
    <row r="25" spans="1:25" ht="20.5" x14ac:dyDescent="0.35">
      <c r="A25" s="1"/>
      <c r="B25" s="9"/>
      <c r="C25" s="9"/>
      <c r="D25" s="9"/>
      <c r="F25" s="297"/>
      <c r="G25" s="298"/>
      <c r="H25" s="298"/>
      <c r="I25" s="298"/>
      <c r="K25" s="57"/>
      <c r="L25" s="43"/>
      <c r="M25" s="295"/>
      <c r="N25" s="57"/>
      <c r="O25" s="43"/>
      <c r="P25" s="295"/>
      <c r="Q25" s="57"/>
      <c r="R25" s="43"/>
      <c r="S25" s="295"/>
      <c r="T25" s="43"/>
      <c r="U25" s="43"/>
      <c r="V25" s="295"/>
      <c r="X25" s="9"/>
      <c r="Y25" s="23"/>
    </row>
    <row r="26" spans="1:25" ht="208.5" customHeight="1" x14ac:dyDescent="0.35">
      <c r="A26" s="1"/>
      <c r="B26" s="9"/>
      <c r="C26" s="9"/>
      <c r="D26" s="9"/>
      <c r="F26" s="297"/>
      <c r="G26" s="298" t="s">
        <v>309</v>
      </c>
      <c r="H26" s="298"/>
      <c r="I26" s="298"/>
      <c r="K26" s="58" t="s">
        <v>526</v>
      </c>
      <c r="L26" s="45" t="s">
        <v>1114</v>
      </c>
      <c r="M26" s="295"/>
      <c r="N26" s="58" t="s">
        <v>527</v>
      </c>
      <c r="O26" s="45" t="s">
        <v>1114</v>
      </c>
      <c r="P26" s="295"/>
      <c r="Q26" s="58" t="s">
        <v>528</v>
      </c>
      <c r="R26" s="45" t="s">
        <v>1115</v>
      </c>
      <c r="S26" s="295"/>
      <c r="T26" s="45"/>
      <c r="U26" s="45"/>
      <c r="V26" s="295"/>
      <c r="X26" s="9"/>
      <c r="Y26" s="23"/>
    </row>
    <row r="27" spans="1:25" ht="16.5" customHeight="1" x14ac:dyDescent="0.35">
      <c r="A27" s="1"/>
      <c r="B27" s="9"/>
      <c r="C27" s="9"/>
      <c r="D27" s="9"/>
      <c r="F27" s="297"/>
      <c r="G27" s="298" t="s">
        <v>313</v>
      </c>
      <c r="H27" s="298"/>
      <c r="I27" s="298"/>
      <c r="K27" s="59"/>
      <c r="L27" s="25"/>
      <c r="M27" s="60"/>
      <c r="N27" s="59"/>
      <c r="O27" s="25"/>
      <c r="P27" s="101"/>
      <c r="Q27" s="59"/>
      <c r="R27" s="25"/>
      <c r="S27" s="60"/>
      <c r="T27" s="59"/>
      <c r="U27" s="25"/>
      <c r="V27" s="60"/>
      <c r="X27" s="9"/>
      <c r="Y27" s="23"/>
    </row>
    <row r="28" spans="1:25" ht="16.5" customHeight="1" x14ac:dyDescent="0.35">
      <c r="A28" s="1"/>
      <c r="B28" s="9"/>
      <c r="C28" s="9"/>
      <c r="D28" s="9"/>
      <c r="F28" s="297"/>
      <c r="G28" s="298"/>
      <c r="H28" s="298"/>
      <c r="I28" s="298"/>
      <c r="K28" s="59"/>
      <c r="L28" s="25"/>
      <c r="M28" s="60"/>
      <c r="N28" s="59"/>
      <c r="O28" s="25"/>
      <c r="P28" s="101"/>
      <c r="Q28" s="59"/>
      <c r="R28" s="25"/>
      <c r="S28" s="60"/>
      <c r="T28" s="59"/>
      <c r="U28" s="25"/>
      <c r="V28" s="60"/>
      <c r="X28" s="9"/>
      <c r="Y28" s="23"/>
    </row>
    <row r="29" spans="1:25" ht="16.5" customHeight="1" x14ac:dyDescent="0.35">
      <c r="A29" s="1"/>
      <c r="B29" s="9"/>
      <c r="C29" s="9"/>
      <c r="D29" s="9"/>
      <c r="F29" s="297"/>
      <c r="G29" s="298"/>
      <c r="H29" s="298"/>
      <c r="I29" s="298"/>
      <c r="K29" s="59"/>
      <c r="L29" s="25"/>
      <c r="M29" s="60"/>
      <c r="N29" s="59"/>
      <c r="O29" s="25"/>
      <c r="P29" s="101"/>
      <c r="Q29" s="59"/>
      <c r="R29" s="25"/>
      <c r="S29" s="60"/>
      <c r="T29" s="59"/>
      <c r="U29" s="25"/>
      <c r="V29" s="60"/>
      <c r="X29" s="9"/>
      <c r="Y29" s="23"/>
    </row>
    <row r="30" spans="1:25" ht="16.5" customHeight="1" x14ac:dyDescent="0.35">
      <c r="A30" s="1"/>
      <c r="B30" s="9"/>
      <c r="C30" s="9"/>
      <c r="D30" s="9"/>
      <c r="F30" s="297"/>
      <c r="G30" s="298"/>
      <c r="H30" s="298"/>
      <c r="I30" s="298"/>
      <c r="K30" s="59"/>
      <c r="L30" s="25"/>
      <c r="M30" s="60"/>
      <c r="N30" s="59"/>
      <c r="O30" s="25"/>
      <c r="P30" s="101"/>
      <c r="Q30" s="59"/>
      <c r="R30" s="25"/>
      <c r="S30" s="60"/>
      <c r="T30" s="59"/>
      <c r="U30" s="25"/>
      <c r="V30" s="60"/>
      <c r="X30" s="9"/>
      <c r="Y30" s="23"/>
    </row>
    <row r="31" spans="1:25" ht="16.5" customHeight="1" x14ac:dyDescent="0.35">
      <c r="A31" s="1"/>
      <c r="B31" s="9"/>
      <c r="C31" s="9"/>
      <c r="D31" s="9"/>
      <c r="F31" s="297"/>
      <c r="G31" s="298"/>
      <c r="H31" s="298"/>
      <c r="I31" s="298"/>
      <c r="K31" s="59"/>
      <c r="L31" s="25"/>
      <c r="M31" s="60"/>
      <c r="N31" s="59"/>
      <c r="O31" s="25"/>
      <c r="P31" s="101"/>
      <c r="Q31" s="59"/>
      <c r="R31" s="25"/>
      <c r="S31" s="60"/>
      <c r="T31" s="59"/>
      <c r="U31" s="25"/>
      <c r="V31" s="60"/>
      <c r="X31" s="9"/>
      <c r="Y31" s="23"/>
    </row>
    <row r="32" spans="1:25" ht="16.5" customHeight="1" x14ac:dyDescent="0.35">
      <c r="A32" s="1"/>
      <c r="B32" s="9"/>
      <c r="C32" s="9"/>
      <c r="D32" s="9"/>
      <c r="F32" s="297"/>
      <c r="G32" s="298"/>
      <c r="H32" s="298"/>
      <c r="I32" s="298"/>
      <c r="K32" s="59"/>
      <c r="L32" s="25"/>
      <c r="M32" s="60"/>
      <c r="N32" s="59"/>
      <c r="O32" s="25"/>
      <c r="P32" s="101"/>
      <c r="Q32" s="59"/>
      <c r="R32" s="25"/>
      <c r="S32" s="60"/>
      <c r="T32" s="59"/>
      <c r="U32" s="25"/>
      <c r="V32" s="60"/>
      <c r="X32" s="9"/>
      <c r="Y32" s="23"/>
    </row>
    <row r="33" spans="1:25" ht="16.5" customHeight="1" x14ac:dyDescent="0.35">
      <c r="A33" s="1"/>
      <c r="B33" s="9"/>
      <c r="C33" s="9"/>
      <c r="D33" s="9"/>
      <c r="F33" s="297"/>
      <c r="G33" s="298"/>
      <c r="H33" s="298"/>
      <c r="I33" s="298"/>
      <c r="K33" s="59"/>
      <c r="L33" s="25"/>
      <c r="M33" s="60"/>
      <c r="N33" s="59"/>
      <c r="O33" s="25"/>
      <c r="P33" s="101"/>
      <c r="Q33" s="59"/>
      <c r="R33" s="25"/>
      <c r="S33" s="60"/>
      <c r="T33" s="59"/>
      <c r="U33" s="25"/>
      <c r="V33" s="60"/>
      <c r="X33" s="9"/>
      <c r="Y33" s="23"/>
    </row>
    <row r="34" spans="1:25" ht="16.5" customHeight="1" x14ac:dyDescent="0.35">
      <c r="A34" s="1"/>
      <c r="B34" s="9"/>
      <c r="C34" s="9"/>
      <c r="D34" s="9"/>
      <c r="F34" s="297"/>
      <c r="G34" s="298"/>
      <c r="H34" s="298"/>
      <c r="I34" s="298"/>
      <c r="K34" s="59"/>
      <c r="L34" s="25"/>
      <c r="M34" s="60"/>
      <c r="N34" s="59"/>
      <c r="O34" s="25"/>
      <c r="P34" s="101"/>
      <c r="Q34" s="59"/>
      <c r="R34" s="25"/>
      <c r="S34" s="60"/>
      <c r="T34" s="59"/>
      <c r="U34" s="25"/>
      <c r="V34" s="60"/>
      <c r="X34" s="9"/>
      <c r="Y34" s="23"/>
    </row>
    <row r="35" spans="1:25" ht="16.5" customHeight="1" x14ac:dyDescent="0.35">
      <c r="A35" s="1"/>
      <c r="B35" s="9"/>
      <c r="C35" s="9"/>
      <c r="D35" s="9"/>
      <c r="F35" s="297"/>
      <c r="G35" s="298"/>
      <c r="H35" s="298"/>
      <c r="I35" s="298"/>
      <c r="K35" s="59"/>
      <c r="L35" s="25"/>
      <c r="M35" s="60"/>
      <c r="N35" s="59"/>
      <c r="O35" s="25"/>
      <c r="P35" s="101"/>
      <c r="Q35" s="59"/>
      <c r="R35" s="25"/>
      <c r="S35" s="60"/>
      <c r="T35" s="59"/>
      <c r="U35" s="25"/>
      <c r="V35" s="60"/>
      <c r="X35" s="9"/>
      <c r="Y35" s="23"/>
    </row>
    <row r="36" spans="1:25" ht="16.5" customHeight="1" x14ac:dyDescent="0.35">
      <c r="A36" s="1"/>
      <c r="B36" s="9"/>
      <c r="C36" s="9"/>
      <c r="D36" s="9"/>
      <c r="F36" s="297"/>
      <c r="G36" s="298"/>
      <c r="H36" s="298"/>
      <c r="I36" s="298"/>
      <c r="K36" s="59"/>
      <c r="L36" s="25"/>
      <c r="M36" s="60"/>
      <c r="N36" s="59"/>
      <c r="O36" s="25"/>
      <c r="P36" s="101"/>
      <c r="Q36" s="59"/>
      <c r="R36" s="25"/>
      <c r="S36" s="60"/>
      <c r="T36" s="59"/>
      <c r="U36" s="25"/>
      <c r="V36" s="60"/>
      <c r="X36" s="9"/>
      <c r="Y36" s="23"/>
    </row>
    <row r="37" spans="1:25" ht="16.5" customHeight="1" x14ac:dyDescent="0.35">
      <c r="A37" s="1"/>
      <c r="B37" s="9"/>
      <c r="C37" s="9"/>
      <c r="D37" s="9"/>
      <c r="F37" s="297"/>
      <c r="G37" s="298"/>
      <c r="H37" s="298"/>
      <c r="I37" s="298"/>
      <c r="K37" s="59"/>
      <c r="L37" s="25"/>
      <c r="M37" s="60"/>
      <c r="N37" s="59"/>
      <c r="O37" s="25"/>
      <c r="P37" s="101"/>
      <c r="Q37" s="59"/>
      <c r="R37" s="25"/>
      <c r="S37" s="60"/>
      <c r="T37" s="59"/>
      <c r="U37" s="25"/>
      <c r="V37" s="60"/>
      <c r="X37" s="9"/>
      <c r="Y37" s="23"/>
    </row>
    <row r="38" spans="1:25" ht="16.5" customHeight="1" x14ac:dyDescent="0.35">
      <c r="A38" s="1"/>
      <c r="B38" s="9"/>
      <c r="C38" s="9"/>
      <c r="D38" s="9"/>
      <c r="F38" s="297"/>
      <c r="G38" s="298"/>
      <c r="H38" s="298"/>
      <c r="I38" s="298"/>
      <c r="K38" s="59"/>
      <c r="L38" s="25"/>
      <c r="M38" s="60"/>
      <c r="N38" s="59"/>
      <c r="O38" s="25"/>
      <c r="P38" s="101"/>
      <c r="Q38" s="59"/>
      <c r="R38" s="25"/>
      <c r="S38" s="60"/>
      <c r="T38" s="59"/>
      <c r="U38" s="25"/>
      <c r="V38" s="60"/>
      <c r="X38" s="9"/>
      <c r="Y38" s="23"/>
    </row>
    <row r="39" spans="1:25" ht="16.5" customHeight="1" x14ac:dyDescent="0.35">
      <c r="A39" s="1"/>
      <c r="B39" s="9"/>
      <c r="C39" s="9"/>
      <c r="D39" s="9"/>
      <c r="F39" s="297"/>
      <c r="G39" s="298"/>
      <c r="H39" s="298"/>
      <c r="I39" s="298"/>
      <c r="K39" s="59"/>
      <c r="L39" s="25"/>
      <c r="M39" s="60"/>
      <c r="N39" s="59"/>
      <c r="O39" s="25"/>
      <c r="P39" s="101"/>
      <c r="Q39" s="59"/>
      <c r="R39" s="25"/>
      <c r="S39" s="60"/>
      <c r="T39" s="59"/>
      <c r="U39" s="25"/>
      <c r="V39" s="60"/>
      <c r="X39" s="9"/>
      <c r="Y39" s="23"/>
    </row>
    <row r="40" spans="1:25" ht="16.5" customHeight="1" x14ac:dyDescent="0.35">
      <c r="A40" s="1"/>
      <c r="B40" s="9"/>
      <c r="C40" s="9"/>
      <c r="D40" s="9"/>
      <c r="F40" s="297"/>
      <c r="G40" s="298"/>
      <c r="H40" s="298"/>
      <c r="I40" s="298"/>
      <c r="K40" s="59"/>
      <c r="L40" s="25"/>
      <c r="M40" s="60"/>
      <c r="N40" s="59"/>
      <c r="O40" s="25"/>
      <c r="P40" s="101"/>
      <c r="Q40" s="59"/>
      <c r="R40" s="25"/>
      <c r="S40" s="60"/>
      <c r="T40" s="59"/>
      <c r="U40" s="25"/>
      <c r="V40" s="60"/>
      <c r="X40" s="9"/>
      <c r="Y40" s="23"/>
    </row>
    <row r="41" spans="1:25" ht="16.5" customHeight="1" x14ac:dyDescent="0.35">
      <c r="A41" s="1"/>
      <c r="B41" s="9"/>
      <c r="C41" s="9"/>
      <c r="D41" s="9"/>
      <c r="F41" s="297"/>
      <c r="G41" s="298"/>
      <c r="H41" s="298"/>
      <c r="I41" s="298"/>
      <c r="K41" s="59"/>
      <c r="L41" s="25"/>
      <c r="M41" s="60"/>
      <c r="N41" s="59"/>
      <c r="O41" s="25"/>
      <c r="P41" s="101"/>
      <c r="Q41" s="59"/>
      <c r="R41" s="25"/>
      <c r="S41" s="60"/>
      <c r="T41" s="59"/>
      <c r="U41" s="25"/>
      <c r="V41" s="60"/>
      <c r="X41" s="9"/>
      <c r="Y41" s="23"/>
    </row>
    <row r="42" spans="1:25" ht="16.5" customHeight="1" x14ac:dyDescent="0.35">
      <c r="A42" s="1"/>
      <c r="B42" s="9"/>
      <c r="C42" s="9"/>
      <c r="D42" s="9"/>
      <c r="F42" s="297"/>
      <c r="G42" s="298"/>
      <c r="H42" s="298"/>
      <c r="I42" s="298"/>
      <c r="K42" s="59"/>
      <c r="L42" s="25"/>
      <c r="M42" s="60"/>
      <c r="N42" s="59"/>
      <c r="O42" s="25"/>
      <c r="P42" s="101"/>
      <c r="Q42" s="59"/>
      <c r="R42" s="25"/>
      <c r="S42" s="60"/>
      <c r="T42" s="59"/>
      <c r="U42" s="25"/>
      <c r="V42" s="60"/>
      <c r="X42" s="9"/>
      <c r="Y42" s="23"/>
    </row>
    <row r="43" spans="1:25" ht="16.5" customHeight="1" x14ac:dyDescent="0.35">
      <c r="A43" s="1"/>
      <c r="B43" s="9"/>
      <c r="C43" s="9"/>
      <c r="D43" s="9"/>
      <c r="F43" s="297"/>
      <c r="G43" s="298"/>
      <c r="H43" s="298"/>
      <c r="I43" s="298"/>
      <c r="K43" s="59"/>
      <c r="L43" s="25"/>
      <c r="M43" s="60"/>
      <c r="N43" s="59"/>
      <c r="O43" s="25"/>
      <c r="P43" s="101"/>
      <c r="Q43" s="59"/>
      <c r="R43" s="25"/>
      <c r="S43" s="60"/>
      <c r="T43" s="59"/>
      <c r="U43" s="25"/>
      <c r="V43" s="60"/>
      <c r="X43" s="9"/>
      <c r="Y43" s="23"/>
    </row>
    <row r="44" spans="1:25" ht="16.5" customHeight="1" x14ac:dyDescent="0.35">
      <c r="A44" s="1"/>
      <c r="B44" s="9"/>
      <c r="C44" s="9"/>
      <c r="D44" s="9"/>
      <c r="F44" s="297"/>
      <c r="G44" s="298"/>
      <c r="H44" s="298"/>
      <c r="I44" s="298"/>
      <c r="K44" s="59"/>
      <c r="L44" s="25"/>
      <c r="M44" s="60"/>
      <c r="N44" s="59"/>
      <c r="O44" s="25"/>
      <c r="P44" s="101"/>
      <c r="Q44" s="59"/>
      <c r="R44" s="25"/>
      <c r="S44" s="60"/>
      <c r="T44" s="59"/>
      <c r="U44" s="25"/>
      <c r="V44" s="60"/>
      <c r="X44" s="9"/>
      <c r="Y44" s="23"/>
    </row>
    <row r="45" spans="1:25" ht="16.5" customHeight="1" x14ac:dyDescent="0.35">
      <c r="A45" s="1"/>
      <c r="B45" s="9"/>
      <c r="C45" s="9"/>
      <c r="D45" s="9"/>
      <c r="F45" s="297"/>
      <c r="G45" s="298"/>
      <c r="H45" s="298"/>
      <c r="I45" s="298"/>
      <c r="K45" s="59"/>
      <c r="L45" s="25"/>
      <c r="M45" s="60"/>
      <c r="N45" s="59"/>
      <c r="O45" s="25"/>
      <c r="P45" s="101"/>
      <c r="Q45" s="59"/>
      <c r="R45" s="25"/>
      <c r="S45" s="60"/>
      <c r="T45" s="59"/>
      <c r="U45" s="25"/>
      <c r="V45" s="60"/>
      <c r="X45" s="9"/>
      <c r="Y45" s="23"/>
    </row>
    <row r="46" spans="1:25" ht="16.5" customHeight="1" x14ac:dyDescent="0.35">
      <c r="A46" s="1"/>
      <c r="B46" s="9"/>
      <c r="C46" s="9"/>
      <c r="D46" s="9"/>
      <c r="F46" s="297"/>
      <c r="G46" s="298"/>
      <c r="H46" s="298"/>
      <c r="I46" s="298"/>
      <c r="K46" s="59"/>
      <c r="L46" s="25"/>
      <c r="M46" s="60"/>
      <c r="N46" s="59"/>
      <c r="O46" s="25"/>
      <c r="P46" s="101"/>
      <c r="Q46" s="59"/>
      <c r="R46" s="25"/>
      <c r="S46" s="60"/>
      <c r="T46" s="59"/>
      <c r="U46" s="25"/>
      <c r="V46" s="60"/>
      <c r="X46" s="9"/>
      <c r="Y46" s="23"/>
    </row>
    <row r="47" spans="1:25" ht="16.5" customHeight="1" x14ac:dyDescent="0.35">
      <c r="A47" s="1"/>
      <c r="B47" s="9"/>
      <c r="C47" s="9"/>
      <c r="D47" s="9"/>
      <c r="F47" s="297"/>
      <c r="G47" s="298"/>
      <c r="H47" s="298"/>
      <c r="I47" s="298"/>
      <c r="K47" s="59"/>
      <c r="L47" s="25"/>
      <c r="M47" s="60"/>
      <c r="N47" s="59"/>
      <c r="O47" s="25"/>
      <c r="P47" s="101"/>
      <c r="Q47" s="59"/>
      <c r="R47" s="25"/>
      <c r="S47" s="60"/>
      <c r="T47" s="59"/>
      <c r="U47" s="25"/>
      <c r="V47" s="60"/>
      <c r="X47" s="9"/>
      <c r="Y47" s="23"/>
    </row>
    <row r="48" spans="1:25" ht="16.5" customHeight="1" x14ac:dyDescent="0.35">
      <c r="A48" s="1"/>
      <c r="B48" s="9"/>
      <c r="C48" s="9"/>
      <c r="D48" s="9"/>
      <c r="F48" s="297"/>
      <c r="G48" s="298"/>
      <c r="H48" s="298"/>
      <c r="I48" s="298"/>
      <c r="K48" s="59"/>
      <c r="L48" s="25"/>
      <c r="M48" s="60"/>
      <c r="N48" s="59"/>
      <c r="O48" s="25"/>
      <c r="P48" s="101"/>
      <c r="Q48" s="59"/>
      <c r="R48" s="25"/>
      <c r="S48" s="60"/>
      <c r="T48" s="59"/>
      <c r="U48" s="25"/>
      <c r="V48" s="60"/>
      <c r="X48" s="9"/>
      <c r="Y48" s="23"/>
    </row>
    <row r="49" spans="1:25" ht="16.5" customHeight="1" x14ac:dyDescent="0.35">
      <c r="A49" s="1"/>
      <c r="B49" s="9"/>
      <c r="C49" s="9"/>
      <c r="D49" s="9"/>
      <c r="F49" s="297"/>
      <c r="G49" s="298"/>
      <c r="H49" s="298"/>
      <c r="I49" s="298"/>
      <c r="K49" s="59"/>
      <c r="L49" s="25"/>
      <c r="M49" s="60"/>
      <c r="N49" s="59"/>
      <c r="O49" s="25"/>
      <c r="P49" s="60"/>
      <c r="Q49" s="59"/>
      <c r="R49" s="25"/>
      <c r="S49" s="60"/>
      <c r="T49" s="59"/>
      <c r="U49" s="25"/>
      <c r="V49" s="60"/>
      <c r="X49" s="9"/>
      <c r="Y49" s="23"/>
    </row>
    <row r="50" spans="1:25" ht="14.5" x14ac:dyDescent="0.35">
      <c r="S50" s="1"/>
      <c r="V50" s="1"/>
    </row>
    <row r="51" spans="1:25" ht="15" customHeight="1" x14ac:dyDescent="0.35"/>
  </sheetData>
  <mergeCells count="63">
    <mergeCell ref="F24:F49"/>
    <mergeCell ref="G24:I25"/>
    <mergeCell ref="M24:M26"/>
    <mergeCell ref="P24:P26"/>
    <mergeCell ref="S24:S26"/>
    <mergeCell ref="V24:V26"/>
    <mergeCell ref="G26:I26"/>
    <mergeCell ref="G27:I49"/>
    <mergeCell ref="Q20:S20"/>
    <mergeCell ref="T20:V20"/>
    <mergeCell ref="K21:M21"/>
    <mergeCell ref="N21:P21"/>
    <mergeCell ref="Q21:S21"/>
    <mergeCell ref="T21:V21"/>
    <mergeCell ref="T18:V19"/>
    <mergeCell ref="E19:I19"/>
    <mergeCell ref="D20:D21"/>
    <mergeCell ref="E20:I21"/>
    <mergeCell ref="K20:M20"/>
    <mergeCell ref="N20:P20"/>
    <mergeCell ref="D15:I15"/>
    <mergeCell ref="B18:C21"/>
    <mergeCell ref="K18:M19"/>
    <mergeCell ref="N18:P19"/>
    <mergeCell ref="Q18:S19"/>
    <mergeCell ref="Q17:S17"/>
    <mergeCell ref="T17:V17"/>
    <mergeCell ref="S12:T12"/>
    <mergeCell ref="U12:V12"/>
    <mergeCell ref="L13:M13"/>
    <mergeCell ref="P13:Q13"/>
    <mergeCell ref="T13:U13"/>
    <mergeCell ref="L14:M15"/>
    <mergeCell ref="N14:N15"/>
    <mergeCell ref="O14:O15"/>
    <mergeCell ref="P14:Q15"/>
    <mergeCell ref="Q12:R12"/>
    <mergeCell ref="R14:R15"/>
    <mergeCell ref="S14:S15"/>
    <mergeCell ref="T14:U15"/>
    <mergeCell ref="V14:V15"/>
    <mergeCell ref="K12:L12"/>
    <mergeCell ref="M12:N12"/>
    <mergeCell ref="O12:P12"/>
    <mergeCell ref="K17:M17"/>
    <mergeCell ref="N17:P17"/>
    <mergeCell ref="K14:K15"/>
    <mergeCell ref="B7:C7"/>
    <mergeCell ref="M7:O8"/>
    <mergeCell ref="Q7:S8"/>
    <mergeCell ref="G12:G13"/>
    <mergeCell ref="D2:I2"/>
    <mergeCell ref="D3:I4"/>
    <mergeCell ref="K3:S4"/>
    <mergeCell ref="D5:I5"/>
    <mergeCell ref="K5:R5"/>
    <mergeCell ref="B10:C10"/>
    <mergeCell ref="B12:C15"/>
    <mergeCell ref="D12:D14"/>
    <mergeCell ref="E12:E14"/>
    <mergeCell ref="F12:F13"/>
    <mergeCell ref="H12:H13"/>
    <mergeCell ref="I12:I13"/>
  </mergeCells>
  <conditionalFormatting sqref="D15:I15">
    <cfRule type="containsText" dxfId="719" priority="2" operator="containsText" text="Finalizado">
      <formula>NOT(ISERROR(SEARCH("Finalizado",D15)))</formula>
    </cfRule>
    <cfRule type="containsText" dxfId="718" priority="3" operator="containsText" text="Não Planificado">
      <formula>NOT(ISERROR(SEARCH("Não Planificado",D15)))</formula>
    </cfRule>
    <cfRule type="containsText" dxfId="717" priority="4" operator="containsText" text="No Prazo">
      <formula>NOT(ISERROR(SEARCH("No Prazo",D15)))</formula>
    </cfRule>
    <cfRule type="containsText" dxfId="716" priority="5" operator="containsText" text="Atrasado">
      <formula>NOT(ISERROR(SEARCH("Atrasado",D15)))</formula>
    </cfRule>
  </conditionalFormatting>
  <conditionalFormatting sqref="F7:F8">
    <cfRule type="iconSet" priority="9">
      <iconSet showValue="0">
        <cfvo type="percent" val="0"/>
        <cfvo type="num" val="2"/>
        <cfvo type="num" val="3"/>
      </iconSet>
    </cfRule>
  </conditionalFormatting>
  <conditionalFormatting sqref="F12 F14">
    <cfRule type="iconSet" priority="7">
      <iconSet showValue="0">
        <cfvo type="percent" val="0"/>
        <cfvo type="num" val="2"/>
        <cfvo type="num" val="3"/>
      </iconSet>
    </cfRule>
  </conditionalFormatting>
  <conditionalFormatting sqref="G7:I8">
    <cfRule type="iconSet" priority="8">
      <iconSet showValue="0">
        <cfvo type="percent" val="0"/>
        <cfvo type="num" val="2"/>
        <cfvo type="num" val="3"/>
      </iconSet>
    </cfRule>
  </conditionalFormatting>
  <conditionalFormatting sqref="G12:I12 G14:I14">
    <cfRule type="iconSet" priority="6">
      <iconSet showValue="0">
        <cfvo type="percent" val="0"/>
        <cfvo type="num" val="2"/>
        <cfvo type="num" val="3"/>
      </iconSet>
    </cfRule>
  </conditionalFormatting>
  <conditionalFormatting sqref="K24:L24 N24:O24 Q24:R24 T24:U24">
    <cfRule type="iconSet" priority="28">
      <iconSet showValue="0">
        <cfvo type="percent" val="0"/>
        <cfvo type="num" val="2"/>
        <cfvo type="num" val="3"/>
      </iconSet>
    </cfRule>
  </conditionalFormatting>
  <conditionalFormatting sqref="K25:L25">
    <cfRule type="containsText" dxfId="715" priority="38" operator="containsText" text="PENDIENTE">
      <formula>NOT(ISERROR(SEARCH("PENDIENTE",K25)))</formula>
    </cfRule>
    <cfRule type="containsText" dxfId="714" priority="39" operator="containsText" text="NO VALIDADO">
      <formula>NOT(ISERROR(SEARCH("NO VALIDADO",K25)))</formula>
    </cfRule>
    <cfRule type="containsText" dxfId="713" priority="40" operator="containsText" text="VALIDADO">
      <formula>NOT(ISERROR(SEARCH("VALIDADO",K25)))</formula>
    </cfRule>
  </conditionalFormatting>
  <conditionalFormatting sqref="N25:O25">
    <cfRule type="containsText" dxfId="712" priority="35" operator="containsText" text="PENDIENTE">
      <formula>NOT(ISERROR(SEARCH("PENDIENTE",N25)))</formula>
    </cfRule>
    <cfRule type="containsText" dxfId="711" priority="36" operator="containsText" text="NO VALIDADO">
      <formula>NOT(ISERROR(SEARCH("NO VALIDADO",N25)))</formula>
    </cfRule>
    <cfRule type="containsText" dxfId="710" priority="37" operator="containsText" text="VALIDADO">
      <formula>NOT(ISERROR(SEARCH("VALIDADO",N25)))</formula>
    </cfRule>
  </conditionalFormatting>
  <conditionalFormatting sqref="Q25:R25">
    <cfRule type="containsText" dxfId="709" priority="32" operator="containsText" text="PENDIENTE">
      <formula>NOT(ISERROR(SEARCH("PENDIENTE",Q25)))</formula>
    </cfRule>
    <cfRule type="containsText" dxfId="708" priority="33" operator="containsText" text="NO VALIDADO">
      <formula>NOT(ISERROR(SEARCH("NO VALIDADO",Q25)))</formula>
    </cfRule>
    <cfRule type="containsText" dxfId="707" priority="34" operator="containsText" text="VALIDADO">
      <formula>NOT(ISERROR(SEARCH("VALIDADO",Q25)))</formula>
    </cfRule>
  </conditionalFormatting>
  <conditionalFormatting sqref="T25:U25">
    <cfRule type="containsText" dxfId="706" priority="29" operator="containsText" text="PENDIENTE">
      <formula>NOT(ISERROR(SEARCH("PENDIENTE",T25)))</formula>
    </cfRule>
    <cfRule type="containsText" dxfId="705" priority="30" operator="containsText" text="NO VALIDADO">
      <formula>NOT(ISERROR(SEARCH("NO VALIDADO",T25)))</formula>
    </cfRule>
    <cfRule type="containsText" dxfId="704" priority="31" operator="containsText" text="VALIDADO">
      <formula>NOT(ISERROR(SEARCH("VALIDADO",T25)))</formula>
    </cfRule>
  </conditionalFormatting>
  <dataValidations count="6">
    <dataValidation type="list" allowBlank="1" showInputMessage="1" showErrorMessage="1" sqref="AB14:AB15" xr:uid="{A1F2E86C-8A21-43FA-81C7-5D4D4B098ADA}">
      <formula1>"No Cumple, Parcial, Cumple, Más que Cumple, Mejor Práctica"</formula1>
    </dataValidation>
    <dataValidation type="list" allowBlank="1" showInputMessage="1" showErrorMessage="1" sqref="K14:K15 O14:O15 S14:S15" xr:uid="{AC8BEDD1-A61F-44E7-966C-EF23191CE3E6}">
      <formula1>"No Iniciado, En Progreso,Finalizado"</formula1>
    </dataValidation>
    <dataValidation type="list" allowBlank="1" showInputMessage="1" showErrorMessage="1" sqref="D10 R14:R15 N14:N15 V14:V15" xr:uid="{CE0C7849-279A-47BD-B6F5-2F21417FB7A7}">
      <formula1>"Não Cumpre, Parcial, Cumpre, Mais que Cumpre, Melhor Prática"</formula1>
    </dataValidation>
    <dataValidation type="list" allowBlank="1" showInputMessage="1" showErrorMessage="1" sqref="O10" xr:uid="{0DBD206C-69FA-42EC-B1A6-5D75EA4392AD}">
      <formula1>"Alta,Baixa,Não Planificado"</formula1>
    </dataValidation>
    <dataValidation type="list" allowBlank="1" showInputMessage="1" showErrorMessage="1" sqref="M12:N12 Q12:R12 U12:V12" xr:uid="{D2589ACB-0EAA-49ED-A5C6-B92B29E45EF1}">
      <formula1>"Maio,Junho,Julho,Agosto,Setembro,Outubro"</formula1>
    </dataValidation>
    <dataValidation type="list" allowBlank="1" showInputMessage="1" showErrorMessage="1" sqref="Q10 S10" xr:uid="{E5696962-F5B0-4600-89CA-01F720EA6D83}">
      <formula1>" Junho,Julho,Agosto,Setembro,Outubro"</formula1>
    </dataValidation>
  </dataValidations>
  <pageMargins left="0.511811024" right="0.511811024" top="0.78740157499999996" bottom="0.78740157499999996" header="0.31496062000000002" footer="0.31496062000000002"/>
  <pageSetup paperSize="9" orientation="portrait" r:id="rId1"/>
  <drawing r:id="rId2"/>
  <extLst>
    <ext xmlns:x14="http://schemas.microsoft.com/office/spreadsheetml/2009/9/main" uri="{78C0D931-6437-407d-A8EE-F0AAD7539E65}">
      <x14:conditionalFormattings>
        <x14:conditionalFormatting xmlns:xm="http://schemas.microsoft.com/office/excel/2006/main">
          <x14:cfRule type="iconSet" priority="1" id="{2C7B2F0C-EF98-44AC-B187-BE82E26A4022}">
            <x14:iconSet iconSet="3Stars" showValue="0">
              <x14:cfvo type="percent">
                <xm:f>0</xm:f>
              </x14:cfvo>
              <x14:cfvo type="num">
                <xm:f>2</xm:f>
              </x14:cfvo>
              <x14:cfvo type="num">
                <xm:f>3</xm:f>
              </x14:cfvo>
            </x14:iconSet>
          </x14:cfRule>
          <xm:sqref>M10</xm:sqref>
        </x14:conditionalFormatting>
      </x14:conditionalFormattings>
    </ext>
  </extLst>
</worksheet>
</file>

<file path=xl/worksheets/sheet3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B344A20-A0D9-4A64-87D3-749C7134B22C}">
  <dimension ref="A1:AB51"/>
  <sheetViews>
    <sheetView showGridLines="0" zoomScale="50" zoomScaleNormal="50" workbookViewId="0">
      <pane xSplit="3" ySplit="4" topLeftCell="D17" activePane="bottomRight" state="frozen"/>
      <selection activeCell="O2" sqref="O2"/>
      <selection pane="topRight" activeCell="O2" sqref="O2"/>
      <selection pane="bottomLeft" activeCell="O2" sqref="O2"/>
      <selection pane="bottomRight" activeCell="Q18" sqref="Q18:S19"/>
    </sheetView>
  </sheetViews>
  <sheetFormatPr defaultColWidth="0" defaultRowHeight="15" customHeight="1" zeroHeight="1" outlineLevelRow="2" outlineLevelCol="1" x14ac:dyDescent="0.35"/>
  <cols>
    <col min="1" max="1" width="1.26953125" customWidth="1"/>
    <col min="2" max="2" width="4.7265625" customWidth="1"/>
    <col min="3" max="3" width="20.1796875" customWidth="1"/>
    <col min="4" max="4" width="17.453125" customWidth="1" outlineLevel="1"/>
    <col min="5" max="5" width="10" customWidth="1" outlineLevel="1"/>
    <col min="6" max="8" width="6.1796875" customWidth="1" outlineLevel="1"/>
    <col min="9" max="9" width="6.26953125" customWidth="1" outlineLevel="1"/>
    <col min="10" max="10" width="2.1796875" customWidth="1"/>
    <col min="11" max="23" width="23" customWidth="1"/>
    <col min="24" max="24" width="17" hidden="1" customWidth="1"/>
    <col min="25" max="25" width="16.453125" hidden="1" customWidth="1"/>
    <col min="26" max="26" width="10.54296875" hidden="1" customWidth="1"/>
    <col min="27" max="27" width="16.81640625" hidden="1" customWidth="1"/>
    <col min="28" max="28" width="14.54296875" hidden="1" customWidth="1"/>
  </cols>
  <sheetData>
    <row r="1" spans="1:28" ht="11.25" customHeight="1" x14ac:dyDescent="0.35">
      <c r="A1" s="13"/>
      <c r="B1" s="13"/>
      <c r="C1" s="13"/>
      <c r="D1" s="13"/>
      <c r="E1" s="13"/>
      <c r="F1" s="13"/>
      <c r="G1" s="13"/>
      <c r="H1" s="13"/>
      <c r="I1" s="13"/>
      <c r="J1" s="13"/>
      <c r="K1" s="13"/>
      <c r="L1" s="13"/>
      <c r="M1" s="13"/>
      <c r="N1" s="13"/>
      <c r="O1" s="13"/>
      <c r="P1" s="13"/>
      <c r="Q1" s="13"/>
      <c r="R1" s="13"/>
      <c r="S1" s="13"/>
      <c r="T1" s="13"/>
      <c r="U1" s="13"/>
      <c r="V1" s="13"/>
      <c r="W1" s="13"/>
      <c r="X1" s="13"/>
      <c r="Y1" s="19"/>
      <c r="Z1" s="19"/>
      <c r="AA1" s="19"/>
    </row>
    <row r="2" spans="1:28" ht="43.5" customHeight="1" x14ac:dyDescent="0.5">
      <c r="A2" s="1"/>
      <c r="C2" s="11"/>
      <c r="D2" s="279" t="s">
        <v>0</v>
      </c>
      <c r="E2" s="279"/>
      <c r="F2" s="279"/>
      <c r="G2" s="279"/>
      <c r="H2" s="279"/>
      <c r="I2" s="279"/>
      <c r="J2" s="62"/>
      <c r="K2" s="62"/>
      <c r="L2" s="62"/>
      <c r="M2" s="62"/>
      <c r="N2" s="62"/>
      <c r="O2" s="62"/>
      <c r="P2" s="62"/>
      <c r="Q2" s="62"/>
      <c r="R2" s="62"/>
      <c r="S2" s="62"/>
      <c r="T2" s="62"/>
      <c r="U2" s="62"/>
      <c r="V2" s="62"/>
      <c r="W2" s="11"/>
      <c r="X2" s="11"/>
      <c r="Y2" s="20"/>
      <c r="Z2" s="20"/>
      <c r="AA2" s="20"/>
    </row>
    <row r="3" spans="1:28" ht="19.5" customHeight="1" x14ac:dyDescent="0.35">
      <c r="A3" s="1"/>
      <c r="C3" s="10"/>
      <c r="D3" s="280" t="s">
        <v>1</v>
      </c>
      <c r="E3" s="280"/>
      <c r="F3" s="280"/>
      <c r="G3" s="280"/>
      <c r="H3" s="280"/>
      <c r="I3" s="280"/>
      <c r="J3" s="63"/>
      <c r="K3" s="303" t="s">
        <v>529</v>
      </c>
      <c r="L3" s="303"/>
      <c r="M3" s="303"/>
      <c r="N3" s="303"/>
      <c r="O3" s="303"/>
      <c r="P3" s="303"/>
      <c r="Q3" s="303"/>
      <c r="R3" s="303"/>
      <c r="S3" s="303"/>
      <c r="T3" s="63"/>
      <c r="U3" s="63"/>
      <c r="V3" s="63"/>
      <c r="W3" s="10"/>
      <c r="X3" s="10"/>
      <c r="Y3" s="12"/>
      <c r="Z3" s="12"/>
      <c r="AA3" s="12"/>
    </row>
    <row r="4" spans="1:28" ht="35.25" customHeight="1" x14ac:dyDescent="0.35">
      <c r="A4" s="1"/>
      <c r="B4" s="1"/>
      <c r="C4" s="10"/>
      <c r="D4" s="281"/>
      <c r="E4" s="281"/>
      <c r="F4" s="281"/>
      <c r="G4" s="281"/>
      <c r="H4" s="281"/>
      <c r="I4" s="281"/>
      <c r="J4" s="61"/>
      <c r="K4" s="304"/>
      <c r="L4" s="304"/>
      <c r="M4" s="304"/>
      <c r="N4" s="304"/>
      <c r="O4" s="304"/>
      <c r="P4" s="304"/>
      <c r="Q4" s="304"/>
      <c r="R4" s="304"/>
      <c r="S4" s="304"/>
      <c r="T4" s="61"/>
      <c r="U4" s="61"/>
      <c r="V4" s="61"/>
      <c r="W4" s="61"/>
      <c r="X4" s="14"/>
      <c r="Y4" s="21"/>
      <c r="Z4" s="22"/>
      <c r="AA4" s="22"/>
    </row>
    <row r="5" spans="1:28" ht="32.5" x14ac:dyDescent="0.6">
      <c r="A5" s="1"/>
      <c r="B5" s="15"/>
      <c r="C5" s="13"/>
      <c r="D5" s="284" t="s">
        <v>294</v>
      </c>
      <c r="E5" s="284"/>
      <c r="F5" s="284"/>
      <c r="G5" s="284"/>
      <c r="H5" s="284"/>
      <c r="I5" s="284"/>
      <c r="J5" s="26"/>
      <c r="K5" s="284" t="s">
        <v>295</v>
      </c>
      <c r="L5" s="284"/>
      <c r="M5" s="284"/>
      <c r="N5" s="284"/>
      <c r="O5" s="284"/>
      <c r="P5" s="284"/>
      <c r="Q5" s="284"/>
      <c r="R5" s="284"/>
      <c r="S5" s="27"/>
      <c r="T5" s="25"/>
      <c r="U5" s="25"/>
      <c r="V5" s="25"/>
      <c r="W5" s="9"/>
      <c r="X5" s="9"/>
      <c r="Y5" s="23"/>
    </row>
    <row r="6" spans="1:28" ht="33" customHeight="1" x14ac:dyDescent="0.8">
      <c r="A6" s="1"/>
      <c r="B6" s="15"/>
      <c r="C6" s="15"/>
      <c r="D6" s="28" t="s">
        <v>296</v>
      </c>
      <c r="E6" s="28" t="s">
        <v>16</v>
      </c>
      <c r="F6" s="28" t="s">
        <v>19</v>
      </c>
      <c r="G6" s="28" t="s">
        <v>20</v>
      </c>
      <c r="H6" s="28" t="s">
        <v>21</v>
      </c>
      <c r="I6" s="28" t="s">
        <v>22</v>
      </c>
      <c r="J6" s="29"/>
      <c r="K6" s="44" t="s">
        <v>221</v>
      </c>
      <c r="L6" s="66"/>
      <c r="M6" s="30"/>
      <c r="N6" s="30"/>
      <c r="O6" s="30"/>
      <c r="P6" s="30"/>
      <c r="Q6" s="30"/>
      <c r="R6" s="31"/>
      <c r="S6" s="31"/>
      <c r="T6" s="25"/>
      <c r="U6" s="25"/>
      <c r="V6" s="25"/>
      <c r="W6" s="9"/>
      <c r="X6" s="9"/>
      <c r="Y6" s="23"/>
    </row>
    <row r="7" spans="1:28" ht="78" customHeight="1" outlineLevel="1" x14ac:dyDescent="0.35">
      <c r="A7" s="1"/>
      <c r="B7" s="267" t="s">
        <v>222</v>
      </c>
      <c r="C7" s="267"/>
      <c r="D7" s="67" t="str">
        <f>IF(F7="","",IF(AND(I7=3,H7=3,G7=3,F7=3),"Melhor Prática",
IF(AND(H7=3,G7=3,F7=3),"Mais que Cumpre",
IF(AND(G7=3,F7=3),"Cumpre",
IF(F7=3,"Parcial","Não cumpre")))))</f>
        <v>Não cumpre</v>
      </c>
      <c r="E7" s="47">
        <f>IF($D7="Não cumpre",0,IF($D7="Parcial",$E$18*0.4,IF($D7="Cumpre",$E$18*0.7,IF($D7="Mais que Cumpre",$E$18*0.85,IF($D7="Melhor Prática",$E$18,0)))))</f>
        <v>0</v>
      </c>
      <c r="F7" s="48">
        <f>IF($K$24&lt;&gt;"",IF($K$24=3,3,IF($K$24=2,2,1)),"")</f>
        <v>1</v>
      </c>
      <c r="G7" s="48" t="str">
        <f>IF($N$24&lt;&gt;"",IF($N$24=3,3,IF($N$24=2,2,1)),"")</f>
        <v/>
      </c>
      <c r="H7" s="48" t="str">
        <f>IF($Q$24&lt;&gt;"",IF($Q$24=3,3,IF($Q$24=2,2,1)),"")</f>
        <v/>
      </c>
      <c r="I7" s="48" t="str">
        <f>IF($T$24&lt;&gt;"",IF($T$24=3,3,IF($T$24=2,2,1)),"")</f>
        <v/>
      </c>
      <c r="J7" s="32"/>
      <c r="K7" s="49" t="s">
        <v>298</v>
      </c>
      <c r="L7" s="46" t="s">
        <v>224</v>
      </c>
      <c r="M7" s="271"/>
      <c r="N7" s="271"/>
      <c r="O7" s="271"/>
      <c r="P7" s="46" t="s">
        <v>226</v>
      </c>
      <c r="Q7" s="271"/>
      <c r="R7" s="271"/>
      <c r="S7" s="271"/>
      <c r="U7" s="25"/>
      <c r="V7" s="25"/>
      <c r="W7" s="9"/>
      <c r="X7" s="9"/>
      <c r="Y7" s="23"/>
    </row>
    <row r="8" spans="1:28" ht="14.25" customHeight="1" outlineLevel="1" x14ac:dyDescent="0.35">
      <c r="A8" s="1"/>
      <c r="B8" s="64"/>
      <c r="C8" s="64"/>
      <c r="D8" s="67"/>
      <c r="E8" s="47"/>
      <c r="F8" s="48"/>
      <c r="G8" s="48"/>
      <c r="H8" s="48"/>
      <c r="I8" s="48"/>
      <c r="J8" s="32"/>
      <c r="K8" s="49"/>
      <c r="L8" s="46"/>
      <c r="M8" s="271"/>
      <c r="N8" s="271"/>
      <c r="O8" s="271"/>
      <c r="P8" s="46"/>
      <c r="Q8" s="271"/>
      <c r="R8" s="271"/>
      <c r="S8" s="271"/>
      <c r="U8" s="25"/>
      <c r="V8" s="25"/>
      <c r="W8" s="9"/>
      <c r="X8" s="9"/>
      <c r="Y8" s="23"/>
    </row>
    <row r="9" spans="1:28" ht="9.75" customHeight="1" x14ac:dyDescent="0.45">
      <c r="A9" s="1"/>
      <c r="B9" s="1"/>
      <c r="C9" s="1"/>
      <c r="D9" s="34"/>
      <c r="E9" s="35"/>
      <c r="F9" s="35"/>
      <c r="G9" s="35"/>
      <c r="H9" s="35"/>
      <c r="I9" s="35"/>
      <c r="J9" s="35"/>
      <c r="K9" s="35"/>
      <c r="L9" s="35"/>
      <c r="M9" s="35"/>
      <c r="N9" s="35"/>
      <c r="O9" s="35"/>
      <c r="P9" s="35"/>
      <c r="Q9" s="92" t="str">
        <f>IF(Q10="Junio",6,IF(Q10="Julio",7,IF(Q10="Agosto",8,IF(Q10="Septiembre",9,IF(Q10="Octubre",10,"")))))</f>
        <v/>
      </c>
      <c r="R9" s="35"/>
      <c r="S9" s="92" t="str">
        <f>IF(S10="Junio",6,IF(S10="Julio",7,IF(S10="Agosto",8,IF(S10="Septiembre",9,IF(S10="Octubre",10,"")))))</f>
        <v/>
      </c>
      <c r="T9" s="33"/>
      <c r="U9" s="33"/>
      <c r="V9" s="33"/>
      <c r="W9" s="1"/>
      <c r="X9" s="1"/>
    </row>
    <row r="10" spans="1:28" ht="59.25" customHeight="1" outlineLevel="1" x14ac:dyDescent="0.35">
      <c r="A10" s="1"/>
      <c r="B10" s="273" t="s">
        <v>299</v>
      </c>
      <c r="C10" s="273"/>
      <c r="D10" s="110" t="s">
        <v>228</v>
      </c>
      <c r="E10" s="51">
        <f>IF($D10="Não cumpre",0,IF($D10="Parcial",$E$18*0.4,IF($D10="Cumpre",$E$18*0.7,IF($D10="Mais que Cumpre",$E$18*0.85,IF($D10="Melhor Prática",$E$18,0)))))</f>
        <v>4.2500000000000003E-3</v>
      </c>
      <c r="F10" s="52" t="str">
        <f>IF(K20="D","D","-")</f>
        <v>-</v>
      </c>
      <c r="G10" s="52" t="str">
        <f>IF(N20="D","D","-")</f>
        <v>-</v>
      </c>
      <c r="H10" s="52" t="str">
        <f>IF(Q20="D","D","-")</f>
        <v>-</v>
      </c>
      <c r="I10" s="52" t="str">
        <f>IF(T20="D","D","-")</f>
        <v>-</v>
      </c>
      <c r="J10" s="32"/>
      <c r="K10" s="65" t="s">
        <v>300</v>
      </c>
      <c r="L10" s="50" t="s">
        <v>230</v>
      </c>
      <c r="M10" s="74">
        <v>1</v>
      </c>
      <c r="N10" s="50" t="s">
        <v>231</v>
      </c>
      <c r="O10" s="53" t="s">
        <v>232</v>
      </c>
      <c r="P10" s="50" t="s">
        <v>233</v>
      </c>
      <c r="Q10" s="91" t="s">
        <v>301</v>
      </c>
      <c r="R10" s="50" t="s">
        <v>235</v>
      </c>
      <c r="S10" s="91" t="s">
        <v>331</v>
      </c>
      <c r="T10" s="50" t="s">
        <v>237</v>
      </c>
      <c r="U10" s="53" t="s">
        <v>530</v>
      </c>
      <c r="V10" s="25"/>
      <c r="W10" s="9"/>
      <c r="X10" s="9"/>
      <c r="Y10" s="23"/>
    </row>
    <row r="11" spans="1:28" ht="20.5" x14ac:dyDescent="0.4">
      <c r="A11" s="1"/>
      <c r="B11" s="17"/>
      <c r="C11" s="17"/>
      <c r="D11" s="36"/>
      <c r="E11" s="31"/>
      <c r="F11" s="37"/>
      <c r="G11" s="37"/>
      <c r="H11" s="37"/>
      <c r="I11" s="37"/>
      <c r="J11" s="31"/>
      <c r="K11" s="25"/>
      <c r="L11" s="25"/>
      <c r="M11" s="25"/>
      <c r="N11" s="25"/>
      <c r="O11" s="25"/>
      <c r="P11" s="25"/>
      <c r="Q11" s="25"/>
      <c r="R11" s="25"/>
      <c r="S11" s="25"/>
      <c r="T11" s="25"/>
      <c r="U11" s="25"/>
      <c r="V11" s="25"/>
      <c r="W11" s="9"/>
      <c r="X11" s="9"/>
      <c r="Y11" s="23"/>
    </row>
    <row r="12" spans="1:28" ht="18" customHeight="1" outlineLevel="1" x14ac:dyDescent="0.35">
      <c r="A12" s="1"/>
      <c r="B12" s="274" t="s">
        <v>239</v>
      </c>
      <c r="C12" s="274"/>
      <c r="D12" s="276" t="str">
        <f>IF(F12="","",IF(AND(I12=3,H12=3,G12=3,F12=3),"Melhor Prática",
IF(AND(H12=3,G12=3,F12=3),"Mais que Cumpre",
IF(AND(G12=3,F12=3),"Cumpre",
IF(F12=3,"Parcial","Não cumpre")))))</f>
        <v>Cumpre</v>
      </c>
      <c r="E12" s="277">
        <f>IF($D12="Não cumpre",0,IF($D12="Parcial",$E$18*0.4,IF($D12="Cumpre",$E$18*0.7,IF($D12="Mais que Cumpre",$E$18*0.85,IF($D12="Melhor Prática",$E$18,0)))))</f>
        <v>3.4999999999999996E-3</v>
      </c>
      <c r="F12" s="272">
        <f>IF($L$24&lt;&gt;"",IF($L$24=3,3,IF($L$24=2,2,1)),"")</f>
        <v>3</v>
      </c>
      <c r="G12" s="272">
        <f>IF($O$24&lt;&gt;"",IF($O$24=3,3,IF($O$24=2,2,1)),"")</f>
        <v>3</v>
      </c>
      <c r="H12" s="272">
        <f>IF($R$24&lt;&gt;"",IF($R$24=3,3,IF($R$24=2,2,1)),"")</f>
        <v>2</v>
      </c>
      <c r="I12" s="272" t="str">
        <f>IF($U$24&lt;&gt;"",IF($U$24=3,3,IF($U$24=2,2,1)),"")</f>
        <v/>
      </c>
      <c r="J12" s="32"/>
      <c r="K12" s="305" t="s">
        <v>240</v>
      </c>
      <c r="L12" s="278"/>
      <c r="M12" s="285" t="s">
        <v>331</v>
      </c>
      <c r="N12" s="286"/>
      <c r="O12" s="305" t="s">
        <v>240</v>
      </c>
      <c r="P12" s="278"/>
      <c r="Q12" s="285" t="s">
        <v>301</v>
      </c>
      <c r="R12" s="286"/>
      <c r="S12" s="278" t="s">
        <v>240</v>
      </c>
      <c r="T12" s="278"/>
      <c r="U12" s="285" t="s">
        <v>303</v>
      </c>
      <c r="V12" s="286"/>
      <c r="W12" s="9"/>
      <c r="X12" s="9"/>
      <c r="Y12" s="23"/>
      <c r="Z12" s="2"/>
      <c r="AA12" s="2"/>
      <c r="AB12" s="2"/>
    </row>
    <row r="13" spans="1:28" ht="35.25" customHeight="1" outlineLevel="1" x14ac:dyDescent="0.35">
      <c r="A13" s="1"/>
      <c r="B13" s="275"/>
      <c r="C13" s="275"/>
      <c r="D13" s="276" t="str">
        <f t="shared" ref="D13:D14" si="0">IF(F13="","",IF(AND(I13=3,H13=3,G13=3,F13=3),"MEJOR PRÁCTICA",
IF(AND(H13=3,G13=3,F13=3),"MÁS QUE CUMPLE",
IF(AND(G13=3,F13=3),"CUMPLE",
IF(F13=3,"PARCIAL","NO CUMPLE")))))</f>
        <v/>
      </c>
      <c r="E13" s="277">
        <f>IF($D13="No Cumple",0,IF($D13="Parcial",$E$18*0.4,IF($D13="Cumple",$E$18*0.7,IF($D13="Más que Cumple",$E$18*0.85,IF($D13="Mejor Práctica",$E$18,0)))))</f>
        <v>0</v>
      </c>
      <c r="F13" s="272"/>
      <c r="G13" s="272"/>
      <c r="H13" s="272"/>
      <c r="I13" s="272"/>
      <c r="J13" s="32"/>
      <c r="K13" s="168" t="s">
        <v>33</v>
      </c>
      <c r="L13" s="287" t="s">
        <v>242</v>
      </c>
      <c r="M13" s="287"/>
      <c r="N13" s="169" t="s">
        <v>243</v>
      </c>
      <c r="O13" s="168" t="s">
        <v>33</v>
      </c>
      <c r="P13" s="287" t="s">
        <v>242</v>
      </c>
      <c r="Q13" s="287"/>
      <c r="R13" s="169" t="s">
        <v>243</v>
      </c>
      <c r="S13" s="100" t="s">
        <v>33</v>
      </c>
      <c r="T13" s="287" t="s">
        <v>242</v>
      </c>
      <c r="U13" s="287"/>
      <c r="V13" s="100" t="s">
        <v>304</v>
      </c>
      <c r="W13" s="1"/>
      <c r="X13" s="1"/>
      <c r="Z13" s="3"/>
      <c r="AA13" s="4"/>
      <c r="AB13" s="5"/>
    </row>
    <row r="14" spans="1:28" ht="18.75" customHeight="1" outlineLevel="1" x14ac:dyDescent="0.35">
      <c r="A14" s="1"/>
      <c r="B14" s="275"/>
      <c r="C14" s="275"/>
      <c r="D14" s="276" t="str">
        <f t="shared" si="0"/>
        <v/>
      </c>
      <c r="E14" s="277">
        <f>IF($D14="No Cumple",0,IF($D14="Parcial",$E$18*0.4,IF($D14="Cumple",$E$18*0.7,IF($D14="Más que Cumple",$E$18*0.85,IF($D14="Mejor Práctica",$E$18,0)))))</f>
        <v>0</v>
      </c>
      <c r="F14" s="38"/>
      <c r="G14" s="38"/>
      <c r="H14" s="38"/>
      <c r="I14" s="38"/>
      <c r="J14" s="32"/>
      <c r="K14" s="270" t="s">
        <v>1030</v>
      </c>
      <c r="L14" s="292" t="s">
        <v>1043</v>
      </c>
      <c r="M14" s="292"/>
      <c r="N14" s="269" t="s">
        <v>1042</v>
      </c>
      <c r="O14" s="270" t="s">
        <v>1030</v>
      </c>
      <c r="P14" s="292"/>
      <c r="Q14" s="292"/>
      <c r="R14" s="269" t="s">
        <v>247</v>
      </c>
      <c r="S14" s="268"/>
      <c r="T14" s="292"/>
      <c r="U14" s="292"/>
      <c r="V14" s="269"/>
      <c r="W14" s="1"/>
      <c r="X14" s="1"/>
      <c r="Z14" s="6"/>
      <c r="AA14" s="7"/>
      <c r="AB14" s="8"/>
    </row>
    <row r="15" spans="1:28" ht="21" customHeight="1" outlineLevel="1" x14ac:dyDescent="0.35">
      <c r="A15" s="1"/>
      <c r="B15" s="275"/>
      <c r="C15" s="275"/>
      <c r="D15" s="288" t="str">
        <f>IF(S10&lt;&gt;"",IF(OR(S14="finalizado",O14="finalizado",K14="finalizado"),"Finalizado",
IF(OR(AND(S10=U12,S14&lt;&gt;"finalizado"),AND(S10=Q12,O14&lt;&gt;"finalizado"),AND(S10=M12,K14&lt;&gt;"finalizado")),"Atrasado","No Prazo")),"Não Planificado")</f>
        <v>Atrasado</v>
      </c>
      <c r="E15" s="288"/>
      <c r="F15" s="288"/>
      <c r="G15" s="288"/>
      <c r="H15" s="288"/>
      <c r="I15" s="288"/>
      <c r="J15" s="26"/>
      <c r="K15" s="270"/>
      <c r="L15" s="292"/>
      <c r="M15" s="292"/>
      <c r="N15" s="269"/>
      <c r="O15" s="270"/>
      <c r="P15" s="292"/>
      <c r="Q15" s="292"/>
      <c r="R15" s="269"/>
      <c r="S15" s="268"/>
      <c r="T15" s="292"/>
      <c r="U15" s="292"/>
      <c r="V15" s="269"/>
      <c r="W15" s="1"/>
      <c r="X15" s="1"/>
      <c r="Z15" s="6"/>
      <c r="AA15" s="7"/>
      <c r="AB15" s="7"/>
    </row>
    <row r="16" spans="1:28" ht="21" customHeight="1" x14ac:dyDescent="0.4">
      <c r="A16" s="1"/>
      <c r="B16" s="17"/>
      <c r="C16" s="17"/>
      <c r="D16" s="9"/>
      <c r="E16" s="86" t="str">
        <f>IF(COUNTA(F16:I16)=0,"NBC","BC")</f>
        <v>NBC</v>
      </c>
      <c r="F16" s="86"/>
      <c r="G16" s="86"/>
      <c r="H16" s="86"/>
      <c r="I16" s="9"/>
      <c r="J16" s="16"/>
      <c r="K16" s="9"/>
      <c r="L16" s="9"/>
      <c r="M16" s="9"/>
      <c r="N16" s="9"/>
      <c r="O16" s="9"/>
      <c r="P16" s="9"/>
      <c r="Q16" s="9"/>
      <c r="R16" s="9"/>
      <c r="S16" s="9"/>
      <c r="T16" s="9"/>
      <c r="U16" s="9"/>
      <c r="V16" s="9"/>
      <c r="W16" s="9"/>
      <c r="X16" s="9"/>
      <c r="Y16" s="23"/>
    </row>
    <row r="17" spans="1:25" ht="21" customHeight="1" x14ac:dyDescent="0.4">
      <c r="A17" s="1"/>
      <c r="B17" s="17"/>
      <c r="C17" s="17"/>
      <c r="D17" s="9"/>
      <c r="E17" s="9"/>
      <c r="F17" s="9"/>
      <c r="G17" s="9"/>
      <c r="H17" s="9"/>
      <c r="I17" s="9"/>
      <c r="J17" s="16"/>
      <c r="K17" s="290" t="s">
        <v>246</v>
      </c>
      <c r="L17" s="291"/>
      <c r="M17" s="296"/>
      <c r="N17" s="290" t="s">
        <v>247</v>
      </c>
      <c r="O17" s="291"/>
      <c r="P17" s="296"/>
      <c r="Q17" s="290" t="s">
        <v>228</v>
      </c>
      <c r="R17" s="291"/>
      <c r="S17" s="296"/>
      <c r="T17" s="291" t="s">
        <v>249</v>
      </c>
      <c r="U17" s="291"/>
      <c r="V17" s="296"/>
      <c r="W17" s="9"/>
      <c r="X17" s="9"/>
      <c r="Y17" s="23"/>
    </row>
    <row r="18" spans="1:25" ht="20.25" customHeight="1" outlineLevel="2" x14ac:dyDescent="0.35">
      <c r="A18" s="1"/>
      <c r="B18" s="289" t="s">
        <v>316</v>
      </c>
      <c r="C18" s="289"/>
      <c r="D18" s="42" t="s">
        <v>16</v>
      </c>
      <c r="E18" s="39">
        <v>5.0000000000000001E-3</v>
      </c>
      <c r="F18" s="41"/>
      <c r="G18" s="41"/>
      <c r="H18" s="41"/>
      <c r="I18" s="41"/>
      <c r="J18" s="9"/>
      <c r="K18" s="270" t="s">
        <v>531</v>
      </c>
      <c r="L18" s="268"/>
      <c r="M18" s="269"/>
      <c r="N18" s="270" t="s">
        <v>532</v>
      </c>
      <c r="O18" s="268"/>
      <c r="P18" s="269"/>
      <c r="Q18" s="270" t="s">
        <v>533</v>
      </c>
      <c r="R18" s="268"/>
      <c r="S18" s="269"/>
      <c r="T18" s="268" t="s">
        <v>534</v>
      </c>
      <c r="U18" s="268"/>
      <c r="V18" s="269"/>
      <c r="W18" s="9"/>
      <c r="X18" s="9"/>
      <c r="Y18" s="23"/>
    </row>
    <row r="19" spans="1:25" ht="124.5" customHeight="1" outlineLevel="2" x14ac:dyDescent="0.35">
      <c r="A19" s="1"/>
      <c r="B19" s="289"/>
      <c r="C19" s="289"/>
      <c r="D19" s="42" t="s">
        <v>255</v>
      </c>
      <c r="E19" s="311" t="s">
        <v>535</v>
      </c>
      <c r="F19" s="311"/>
      <c r="G19" s="311"/>
      <c r="H19" s="311"/>
      <c r="I19" s="311"/>
      <c r="J19" s="25"/>
      <c r="K19" s="270"/>
      <c r="L19" s="268"/>
      <c r="M19" s="269"/>
      <c r="N19" s="270"/>
      <c r="O19" s="268"/>
      <c r="P19" s="269"/>
      <c r="Q19" s="270"/>
      <c r="R19" s="268"/>
      <c r="S19" s="269"/>
      <c r="T19" s="268"/>
      <c r="U19" s="268"/>
      <c r="V19" s="269"/>
      <c r="W19" s="9"/>
      <c r="X19" s="9"/>
      <c r="Y19" s="23"/>
    </row>
    <row r="20" spans="1:25" ht="18.75" customHeight="1" outlineLevel="2" x14ac:dyDescent="0.35">
      <c r="A20" s="1"/>
      <c r="B20" s="289"/>
      <c r="C20" s="289"/>
      <c r="D20" s="293" t="s">
        <v>37</v>
      </c>
      <c r="E20" s="294" t="s">
        <v>63</v>
      </c>
      <c r="F20" s="294"/>
      <c r="G20" s="294"/>
      <c r="H20" s="294"/>
      <c r="I20" s="294"/>
      <c r="J20" s="25"/>
      <c r="K20" s="270"/>
      <c r="L20" s="268"/>
      <c r="M20" s="269"/>
      <c r="N20" s="270"/>
      <c r="O20" s="268"/>
      <c r="P20" s="269"/>
      <c r="Q20" s="270"/>
      <c r="R20" s="268"/>
      <c r="S20" s="269"/>
      <c r="T20" s="268"/>
      <c r="U20" s="268"/>
      <c r="V20" s="269"/>
      <c r="W20" s="9"/>
      <c r="X20" s="9"/>
      <c r="Y20" s="23"/>
    </row>
    <row r="21" spans="1:25" ht="40.5" customHeight="1" outlineLevel="2" x14ac:dyDescent="0.35">
      <c r="A21" s="18">
        <v>5.0000000000000001E-3</v>
      </c>
      <c r="B21" s="289"/>
      <c r="C21" s="289"/>
      <c r="D21" s="293"/>
      <c r="E21" s="294"/>
      <c r="F21" s="294"/>
      <c r="G21" s="294"/>
      <c r="H21" s="294"/>
      <c r="I21" s="294"/>
      <c r="J21" s="25"/>
      <c r="K21" s="270" t="s">
        <v>536</v>
      </c>
      <c r="L21" s="268"/>
      <c r="M21" s="269"/>
      <c r="N21" s="270" t="s">
        <v>537</v>
      </c>
      <c r="O21" s="268"/>
      <c r="P21" s="269"/>
      <c r="Q21" s="270" t="s">
        <v>448</v>
      </c>
      <c r="R21" s="268"/>
      <c r="S21" s="269"/>
      <c r="T21" s="268" t="s">
        <v>390</v>
      </c>
      <c r="U21" s="268"/>
      <c r="V21" s="268"/>
      <c r="W21" s="9"/>
      <c r="X21" s="9"/>
      <c r="Y21" s="23"/>
    </row>
    <row r="22" spans="1:25" ht="14.5" x14ac:dyDescent="0.35">
      <c r="A22" s="1"/>
      <c r="B22" s="9"/>
      <c r="C22" s="9"/>
      <c r="D22" s="9"/>
      <c r="E22" s="9"/>
      <c r="F22" s="9"/>
      <c r="G22" s="9"/>
      <c r="H22" s="9"/>
      <c r="I22" s="9"/>
      <c r="J22" s="9"/>
      <c r="K22" s="68"/>
      <c r="L22" s="9"/>
      <c r="M22" s="69"/>
      <c r="N22" s="68"/>
      <c r="O22" s="9"/>
      <c r="P22" s="69"/>
      <c r="Q22" s="68"/>
      <c r="R22" s="9"/>
      <c r="S22" s="69"/>
      <c r="T22" s="9"/>
      <c r="U22" s="9"/>
      <c r="V22" s="69"/>
      <c r="W22" s="9"/>
      <c r="X22" s="9"/>
      <c r="Y22" s="23"/>
    </row>
    <row r="23" spans="1:25" ht="41" x14ac:dyDescent="0.35">
      <c r="A23" s="1"/>
      <c r="B23" s="9"/>
      <c r="C23" s="9"/>
      <c r="D23" s="9"/>
      <c r="G23" s="9"/>
      <c r="H23" s="9"/>
      <c r="K23" s="54" t="s">
        <v>9</v>
      </c>
      <c r="L23" s="24" t="s">
        <v>261</v>
      </c>
      <c r="M23" s="55" t="s">
        <v>262</v>
      </c>
      <c r="N23" s="54" t="s">
        <v>9</v>
      </c>
      <c r="O23" s="24" t="s">
        <v>261</v>
      </c>
      <c r="P23" s="55" t="s">
        <v>262</v>
      </c>
      <c r="Q23" s="54" t="s">
        <v>9</v>
      </c>
      <c r="R23" s="24" t="s">
        <v>261</v>
      </c>
      <c r="S23" s="55" t="s">
        <v>262</v>
      </c>
      <c r="T23" s="64" t="s">
        <v>9</v>
      </c>
      <c r="U23" s="24" t="s">
        <v>261</v>
      </c>
      <c r="V23" s="55" t="s">
        <v>262</v>
      </c>
      <c r="X23" s="9"/>
      <c r="Y23" s="23"/>
    </row>
    <row r="24" spans="1:25" ht="36.75" customHeight="1" x14ac:dyDescent="0.35">
      <c r="A24" s="1"/>
      <c r="B24" s="9"/>
      <c r="C24" s="9"/>
      <c r="D24" s="9"/>
      <c r="F24" s="297" t="s">
        <v>308</v>
      </c>
      <c r="G24" s="298" t="s">
        <v>33</v>
      </c>
      <c r="H24" s="298"/>
      <c r="I24" s="298"/>
      <c r="K24" s="56">
        <v>1</v>
      </c>
      <c r="L24" s="40">
        <v>3</v>
      </c>
      <c r="M24" s="295"/>
      <c r="N24" s="56"/>
      <c r="O24" s="40">
        <v>3</v>
      </c>
      <c r="P24" s="295"/>
      <c r="Q24" s="56"/>
      <c r="R24" s="40">
        <v>2</v>
      </c>
      <c r="S24" s="295"/>
      <c r="T24" s="40"/>
      <c r="U24" s="40"/>
      <c r="V24" s="295"/>
      <c r="X24" s="9"/>
      <c r="Y24" s="23"/>
    </row>
    <row r="25" spans="1:25" ht="20.5" x14ac:dyDescent="0.35">
      <c r="A25" s="1"/>
      <c r="B25" s="9"/>
      <c r="C25" s="9"/>
      <c r="D25" s="9"/>
      <c r="F25" s="297"/>
      <c r="G25" s="298"/>
      <c r="H25" s="298"/>
      <c r="I25" s="298"/>
      <c r="K25" s="57"/>
      <c r="L25" s="43"/>
      <c r="M25" s="295"/>
      <c r="N25" s="57"/>
      <c r="O25" s="43"/>
      <c r="P25" s="295"/>
      <c r="Q25" s="57"/>
      <c r="R25" s="43"/>
      <c r="S25" s="295"/>
      <c r="T25" s="43"/>
      <c r="U25" s="43"/>
      <c r="V25" s="295"/>
      <c r="X25" s="9"/>
      <c r="Y25" s="23"/>
    </row>
    <row r="26" spans="1:25" ht="208.5" customHeight="1" x14ac:dyDescent="0.35">
      <c r="A26" s="1"/>
      <c r="B26" s="9"/>
      <c r="C26" s="9"/>
      <c r="D26" s="9"/>
      <c r="F26" s="297"/>
      <c r="G26" s="298" t="s">
        <v>309</v>
      </c>
      <c r="H26" s="298"/>
      <c r="I26" s="298"/>
      <c r="K26" s="58" t="s">
        <v>538</v>
      </c>
      <c r="L26" s="45" t="s">
        <v>1058</v>
      </c>
      <c r="M26" s="295"/>
      <c r="N26" s="58"/>
      <c r="O26" s="45" t="s">
        <v>1106</v>
      </c>
      <c r="P26" s="295"/>
      <c r="Q26" s="58"/>
      <c r="R26" s="45" t="s">
        <v>1116</v>
      </c>
      <c r="S26" s="295"/>
      <c r="T26" s="45"/>
      <c r="U26" s="45"/>
      <c r="V26" s="295"/>
      <c r="X26" s="9"/>
      <c r="Y26" s="23"/>
    </row>
    <row r="27" spans="1:25" ht="16.5" customHeight="1" x14ac:dyDescent="0.35">
      <c r="A27" s="1"/>
      <c r="B27" s="9"/>
      <c r="C27" s="9"/>
      <c r="D27" s="9"/>
      <c r="F27" s="297"/>
      <c r="G27" s="298" t="s">
        <v>313</v>
      </c>
      <c r="H27" s="298"/>
      <c r="I27" s="298"/>
      <c r="K27" s="59"/>
      <c r="L27" s="25"/>
      <c r="M27" s="60"/>
      <c r="N27" s="59"/>
      <c r="O27" s="25"/>
      <c r="P27" s="101"/>
      <c r="Q27" s="59"/>
      <c r="R27" s="25"/>
      <c r="S27" s="60"/>
      <c r="T27" s="59"/>
      <c r="U27" s="25"/>
      <c r="V27" s="60"/>
      <c r="X27" s="9"/>
      <c r="Y27" s="23"/>
    </row>
    <row r="28" spans="1:25" ht="16.5" customHeight="1" x14ac:dyDescent="0.35">
      <c r="A28" s="1"/>
      <c r="B28" s="9"/>
      <c r="C28" s="9"/>
      <c r="D28" s="9"/>
      <c r="F28" s="297"/>
      <c r="G28" s="298"/>
      <c r="H28" s="298"/>
      <c r="I28" s="298"/>
      <c r="K28" s="59"/>
      <c r="L28" s="25"/>
      <c r="M28" s="60"/>
      <c r="N28" s="59"/>
      <c r="O28" s="25"/>
      <c r="P28" s="101"/>
      <c r="Q28" s="59"/>
      <c r="R28" s="25"/>
      <c r="S28" s="60"/>
      <c r="T28" s="59"/>
      <c r="U28" s="25"/>
      <c r="V28" s="60"/>
      <c r="X28" s="9"/>
      <c r="Y28" s="23"/>
    </row>
    <row r="29" spans="1:25" ht="16.5" customHeight="1" x14ac:dyDescent="0.35">
      <c r="A29" s="1"/>
      <c r="B29" s="9"/>
      <c r="C29" s="9"/>
      <c r="D29" s="9"/>
      <c r="F29" s="297"/>
      <c r="G29" s="298"/>
      <c r="H29" s="298"/>
      <c r="I29" s="298"/>
      <c r="K29" s="59"/>
      <c r="L29" s="25"/>
      <c r="M29" s="60"/>
      <c r="N29" s="59"/>
      <c r="O29" s="25"/>
      <c r="P29" s="101"/>
      <c r="Q29" s="59"/>
      <c r="R29" s="25"/>
      <c r="S29" s="60"/>
      <c r="T29" s="59"/>
      <c r="U29" s="25"/>
      <c r="V29" s="60"/>
      <c r="X29" s="9"/>
      <c r="Y29" s="23"/>
    </row>
    <row r="30" spans="1:25" ht="16.5" customHeight="1" x14ac:dyDescent="0.35">
      <c r="A30" s="1"/>
      <c r="B30" s="9"/>
      <c r="C30" s="9"/>
      <c r="D30" s="9"/>
      <c r="F30" s="297"/>
      <c r="G30" s="298"/>
      <c r="H30" s="298"/>
      <c r="I30" s="298"/>
      <c r="K30" s="59"/>
      <c r="L30" s="25"/>
      <c r="M30" s="60"/>
      <c r="N30" s="59"/>
      <c r="O30" s="25"/>
      <c r="P30" s="101"/>
      <c r="Q30" s="59"/>
      <c r="R30" s="25"/>
      <c r="S30" s="60"/>
      <c r="T30" s="59"/>
      <c r="U30" s="25"/>
      <c r="V30" s="60"/>
      <c r="X30" s="9"/>
      <c r="Y30" s="23"/>
    </row>
    <row r="31" spans="1:25" ht="16.5" customHeight="1" x14ac:dyDescent="0.35">
      <c r="A31" s="1"/>
      <c r="B31" s="9"/>
      <c r="C31" s="9"/>
      <c r="D31" s="9"/>
      <c r="F31" s="297"/>
      <c r="G31" s="298"/>
      <c r="H31" s="298"/>
      <c r="I31" s="298"/>
      <c r="K31" s="59"/>
      <c r="L31" s="25"/>
      <c r="M31" s="60"/>
      <c r="N31" s="59"/>
      <c r="O31" s="25"/>
      <c r="P31" s="101"/>
      <c r="Q31" s="59"/>
      <c r="R31" s="25"/>
      <c r="S31" s="60"/>
      <c r="T31" s="59"/>
      <c r="U31" s="25"/>
      <c r="V31" s="60"/>
      <c r="X31" s="9"/>
      <c r="Y31" s="23"/>
    </row>
    <row r="32" spans="1:25" ht="16.5" customHeight="1" x14ac:dyDescent="0.35">
      <c r="A32" s="1"/>
      <c r="B32" s="9"/>
      <c r="C32" s="9"/>
      <c r="D32" s="9"/>
      <c r="F32" s="297"/>
      <c r="G32" s="298"/>
      <c r="H32" s="298"/>
      <c r="I32" s="298"/>
      <c r="K32" s="59"/>
      <c r="L32" s="25"/>
      <c r="M32" s="60"/>
      <c r="N32" s="59"/>
      <c r="O32" s="25"/>
      <c r="P32" s="101"/>
      <c r="Q32" s="59"/>
      <c r="R32" s="25"/>
      <c r="S32" s="60"/>
      <c r="T32" s="59"/>
      <c r="U32" s="25"/>
      <c r="V32" s="60"/>
      <c r="X32" s="9"/>
      <c r="Y32" s="23"/>
    </row>
    <row r="33" spans="1:25" ht="16.5" customHeight="1" x14ac:dyDescent="0.35">
      <c r="A33" s="1"/>
      <c r="B33" s="9"/>
      <c r="C33" s="9"/>
      <c r="D33" s="9"/>
      <c r="F33" s="297"/>
      <c r="G33" s="298"/>
      <c r="H33" s="298"/>
      <c r="I33" s="298"/>
      <c r="K33" s="59"/>
      <c r="L33" s="25"/>
      <c r="M33" s="60"/>
      <c r="N33" s="59"/>
      <c r="O33" s="25"/>
      <c r="P33" s="101"/>
      <c r="Q33" s="59"/>
      <c r="R33" s="25"/>
      <c r="S33" s="60"/>
      <c r="T33" s="59"/>
      <c r="U33" s="25"/>
      <c r="V33" s="60"/>
      <c r="X33" s="9"/>
      <c r="Y33" s="23"/>
    </row>
    <row r="34" spans="1:25" ht="16.5" customHeight="1" x14ac:dyDescent="0.35">
      <c r="A34" s="1"/>
      <c r="B34" s="9"/>
      <c r="C34" s="9"/>
      <c r="D34" s="9"/>
      <c r="F34" s="297"/>
      <c r="G34" s="298"/>
      <c r="H34" s="298"/>
      <c r="I34" s="298"/>
      <c r="K34" s="59"/>
      <c r="L34" s="25"/>
      <c r="M34" s="60"/>
      <c r="N34" s="59"/>
      <c r="O34" s="25"/>
      <c r="P34" s="101"/>
      <c r="Q34" s="59"/>
      <c r="R34" s="25"/>
      <c r="S34" s="60"/>
      <c r="T34" s="59"/>
      <c r="U34" s="25"/>
      <c r="V34" s="60"/>
      <c r="X34" s="9"/>
      <c r="Y34" s="23"/>
    </row>
    <row r="35" spans="1:25" ht="16.5" customHeight="1" x14ac:dyDescent="0.35">
      <c r="A35" s="1"/>
      <c r="B35" s="9"/>
      <c r="C35" s="9"/>
      <c r="D35" s="9"/>
      <c r="F35" s="297"/>
      <c r="G35" s="298"/>
      <c r="H35" s="298"/>
      <c r="I35" s="298"/>
      <c r="K35" s="59"/>
      <c r="L35" s="25"/>
      <c r="M35" s="60"/>
      <c r="N35" s="59"/>
      <c r="O35" s="25"/>
      <c r="P35" s="101"/>
      <c r="Q35" s="59"/>
      <c r="R35" s="25"/>
      <c r="S35" s="60"/>
      <c r="T35" s="59"/>
      <c r="U35" s="25"/>
      <c r="V35" s="60"/>
      <c r="X35" s="9"/>
      <c r="Y35" s="23"/>
    </row>
    <row r="36" spans="1:25" ht="16.5" customHeight="1" x14ac:dyDescent="0.35">
      <c r="A36" s="1"/>
      <c r="B36" s="9"/>
      <c r="C36" s="9"/>
      <c r="D36" s="9"/>
      <c r="F36" s="297"/>
      <c r="G36" s="298"/>
      <c r="H36" s="298"/>
      <c r="I36" s="298"/>
      <c r="K36" s="59"/>
      <c r="L36" s="25"/>
      <c r="M36" s="60"/>
      <c r="N36" s="59"/>
      <c r="O36" s="25"/>
      <c r="P36" s="101"/>
      <c r="Q36" s="59"/>
      <c r="R36" s="25"/>
      <c r="S36" s="60"/>
      <c r="T36" s="59"/>
      <c r="U36" s="25"/>
      <c r="V36" s="60"/>
      <c r="X36" s="9"/>
      <c r="Y36" s="23"/>
    </row>
    <row r="37" spans="1:25" ht="16.5" customHeight="1" x14ac:dyDescent="0.35">
      <c r="A37" s="1"/>
      <c r="B37" s="9"/>
      <c r="C37" s="9"/>
      <c r="D37" s="9"/>
      <c r="F37" s="297"/>
      <c r="G37" s="298"/>
      <c r="H37" s="298"/>
      <c r="I37" s="298"/>
      <c r="K37" s="59"/>
      <c r="L37" s="25"/>
      <c r="M37" s="60"/>
      <c r="N37" s="59"/>
      <c r="O37" s="25"/>
      <c r="P37" s="101"/>
      <c r="Q37" s="59"/>
      <c r="R37" s="25"/>
      <c r="S37" s="60"/>
      <c r="T37" s="59"/>
      <c r="U37" s="25"/>
      <c r="V37" s="60"/>
      <c r="X37" s="9"/>
      <c r="Y37" s="23"/>
    </row>
    <row r="38" spans="1:25" ht="16.5" customHeight="1" x14ac:dyDescent="0.35">
      <c r="A38" s="1"/>
      <c r="B38" s="9"/>
      <c r="C38" s="9"/>
      <c r="D38" s="9"/>
      <c r="F38" s="297"/>
      <c r="G38" s="298"/>
      <c r="H38" s="298"/>
      <c r="I38" s="298"/>
      <c r="K38" s="59"/>
      <c r="L38" s="25"/>
      <c r="M38" s="60"/>
      <c r="N38" s="59"/>
      <c r="O38" s="25"/>
      <c r="P38" s="101"/>
      <c r="Q38" s="59"/>
      <c r="R38" s="25"/>
      <c r="S38" s="60"/>
      <c r="T38" s="59"/>
      <c r="U38" s="25"/>
      <c r="V38" s="60"/>
      <c r="X38" s="9"/>
      <c r="Y38" s="23"/>
    </row>
    <row r="39" spans="1:25" ht="16.5" customHeight="1" x14ac:dyDescent="0.35">
      <c r="A39" s="1"/>
      <c r="B39" s="9"/>
      <c r="C39" s="9"/>
      <c r="D39" s="9"/>
      <c r="F39" s="297"/>
      <c r="G39" s="298"/>
      <c r="H39" s="298"/>
      <c r="I39" s="298"/>
      <c r="K39" s="59"/>
      <c r="L39" s="25"/>
      <c r="M39" s="60"/>
      <c r="N39" s="59"/>
      <c r="O39" s="25"/>
      <c r="P39" s="101"/>
      <c r="Q39" s="59"/>
      <c r="R39" s="25"/>
      <c r="S39" s="60"/>
      <c r="T39" s="59"/>
      <c r="U39" s="25"/>
      <c r="V39" s="60"/>
      <c r="X39" s="9"/>
      <c r="Y39" s="23"/>
    </row>
    <row r="40" spans="1:25" ht="16.5" customHeight="1" x14ac:dyDescent="0.35">
      <c r="A40" s="1"/>
      <c r="B40" s="9"/>
      <c r="C40" s="9"/>
      <c r="D40" s="9"/>
      <c r="F40" s="297"/>
      <c r="G40" s="298"/>
      <c r="H40" s="298"/>
      <c r="I40" s="298"/>
      <c r="K40" s="59"/>
      <c r="L40" s="25"/>
      <c r="M40" s="60"/>
      <c r="N40" s="59"/>
      <c r="O40" s="25"/>
      <c r="P40" s="101"/>
      <c r="Q40" s="59"/>
      <c r="R40" s="25"/>
      <c r="S40" s="60"/>
      <c r="T40" s="59"/>
      <c r="U40" s="25"/>
      <c r="V40" s="60"/>
      <c r="X40" s="9"/>
      <c r="Y40" s="23"/>
    </row>
    <row r="41" spans="1:25" ht="16.5" customHeight="1" x14ac:dyDescent="0.35">
      <c r="A41" s="1"/>
      <c r="B41" s="9"/>
      <c r="C41" s="9"/>
      <c r="D41" s="9"/>
      <c r="F41" s="297"/>
      <c r="G41" s="298"/>
      <c r="H41" s="298"/>
      <c r="I41" s="298"/>
      <c r="K41" s="59"/>
      <c r="L41" s="25"/>
      <c r="M41" s="60"/>
      <c r="N41" s="59"/>
      <c r="O41" s="25"/>
      <c r="P41" s="101"/>
      <c r="Q41" s="59"/>
      <c r="R41" s="25"/>
      <c r="S41" s="60"/>
      <c r="T41" s="59"/>
      <c r="U41" s="25"/>
      <c r="V41" s="60"/>
      <c r="X41" s="9"/>
      <c r="Y41" s="23"/>
    </row>
    <row r="42" spans="1:25" ht="16.5" customHeight="1" x14ac:dyDescent="0.35">
      <c r="A42" s="1"/>
      <c r="B42" s="9"/>
      <c r="C42" s="9"/>
      <c r="D42" s="9"/>
      <c r="F42" s="297"/>
      <c r="G42" s="298"/>
      <c r="H42" s="298"/>
      <c r="I42" s="298"/>
      <c r="K42" s="59"/>
      <c r="L42" s="25"/>
      <c r="M42" s="60"/>
      <c r="N42" s="59"/>
      <c r="O42" s="25"/>
      <c r="P42" s="101"/>
      <c r="Q42" s="59"/>
      <c r="R42" s="25"/>
      <c r="S42" s="60"/>
      <c r="T42" s="59"/>
      <c r="U42" s="25"/>
      <c r="V42" s="60"/>
      <c r="X42" s="9"/>
      <c r="Y42" s="23"/>
    </row>
    <row r="43" spans="1:25" ht="16.5" customHeight="1" x14ac:dyDescent="0.35">
      <c r="A43" s="1"/>
      <c r="B43" s="9"/>
      <c r="C43" s="9"/>
      <c r="D43" s="9"/>
      <c r="F43" s="297"/>
      <c r="G43" s="298"/>
      <c r="H43" s="298"/>
      <c r="I43" s="298"/>
      <c r="K43" s="59"/>
      <c r="L43" s="25"/>
      <c r="M43" s="60"/>
      <c r="N43" s="59"/>
      <c r="O43" s="25"/>
      <c r="P43" s="101"/>
      <c r="Q43" s="59"/>
      <c r="R43" s="25"/>
      <c r="S43" s="60"/>
      <c r="T43" s="59"/>
      <c r="U43" s="25"/>
      <c r="V43" s="60"/>
      <c r="X43" s="9"/>
      <c r="Y43" s="23"/>
    </row>
    <row r="44" spans="1:25" ht="16.5" customHeight="1" x14ac:dyDescent="0.35">
      <c r="A44" s="1"/>
      <c r="B44" s="9"/>
      <c r="C44" s="9"/>
      <c r="D44" s="9"/>
      <c r="F44" s="297"/>
      <c r="G44" s="298"/>
      <c r="H44" s="298"/>
      <c r="I44" s="298"/>
      <c r="K44" s="59"/>
      <c r="L44" s="25"/>
      <c r="M44" s="60"/>
      <c r="N44" s="59"/>
      <c r="O44" s="25"/>
      <c r="P44" s="101"/>
      <c r="Q44" s="59"/>
      <c r="R44" s="25"/>
      <c r="S44" s="60"/>
      <c r="T44" s="59"/>
      <c r="U44" s="25"/>
      <c r="V44" s="60"/>
      <c r="X44" s="9"/>
      <c r="Y44" s="23"/>
    </row>
    <row r="45" spans="1:25" ht="16.5" customHeight="1" x14ac:dyDescent="0.35">
      <c r="A45" s="1"/>
      <c r="B45" s="9"/>
      <c r="C45" s="9"/>
      <c r="D45" s="9"/>
      <c r="F45" s="297"/>
      <c r="G45" s="298"/>
      <c r="H45" s="298"/>
      <c r="I45" s="298"/>
      <c r="K45" s="59"/>
      <c r="L45" s="25"/>
      <c r="M45" s="60"/>
      <c r="N45" s="59"/>
      <c r="O45" s="25"/>
      <c r="P45" s="101"/>
      <c r="Q45" s="59"/>
      <c r="R45" s="25"/>
      <c r="S45" s="60"/>
      <c r="T45" s="59"/>
      <c r="U45" s="25"/>
      <c r="V45" s="60"/>
      <c r="X45" s="9"/>
      <c r="Y45" s="23"/>
    </row>
    <row r="46" spans="1:25" ht="16.5" customHeight="1" x14ac:dyDescent="0.35">
      <c r="A46" s="1"/>
      <c r="B46" s="9"/>
      <c r="C46" s="9"/>
      <c r="D46" s="9"/>
      <c r="F46" s="297"/>
      <c r="G46" s="298"/>
      <c r="H46" s="298"/>
      <c r="I46" s="298"/>
      <c r="K46" s="59"/>
      <c r="L46" s="25"/>
      <c r="M46" s="60"/>
      <c r="N46" s="59"/>
      <c r="O46" s="25"/>
      <c r="P46" s="101"/>
      <c r="Q46" s="59"/>
      <c r="R46" s="25"/>
      <c r="S46" s="60"/>
      <c r="T46" s="59"/>
      <c r="U46" s="25"/>
      <c r="V46" s="60"/>
      <c r="X46" s="9"/>
      <c r="Y46" s="23"/>
    </row>
    <row r="47" spans="1:25" ht="16.5" customHeight="1" x14ac:dyDescent="0.35">
      <c r="A47" s="1"/>
      <c r="B47" s="9"/>
      <c r="C47" s="9"/>
      <c r="D47" s="9"/>
      <c r="F47" s="297"/>
      <c r="G47" s="298"/>
      <c r="H47" s="298"/>
      <c r="I47" s="298"/>
      <c r="K47" s="59"/>
      <c r="L47" s="25"/>
      <c r="M47" s="60"/>
      <c r="N47" s="59"/>
      <c r="O47" s="25"/>
      <c r="P47" s="101"/>
      <c r="Q47" s="59"/>
      <c r="R47" s="25"/>
      <c r="S47" s="60"/>
      <c r="T47" s="59"/>
      <c r="U47" s="25"/>
      <c r="V47" s="60"/>
      <c r="X47" s="9"/>
      <c r="Y47" s="23"/>
    </row>
    <row r="48" spans="1:25" ht="16.5" customHeight="1" x14ac:dyDescent="0.35">
      <c r="A48" s="1"/>
      <c r="B48" s="9"/>
      <c r="C48" s="9"/>
      <c r="D48" s="9"/>
      <c r="F48" s="297"/>
      <c r="G48" s="298"/>
      <c r="H48" s="298"/>
      <c r="I48" s="298"/>
      <c r="K48" s="59"/>
      <c r="L48" s="25"/>
      <c r="M48" s="60"/>
      <c r="N48" s="59"/>
      <c r="O48" s="25"/>
      <c r="P48" s="101"/>
      <c r="Q48" s="59"/>
      <c r="R48" s="25"/>
      <c r="S48" s="60"/>
      <c r="T48" s="59"/>
      <c r="U48" s="25"/>
      <c r="V48" s="60"/>
      <c r="X48" s="9"/>
      <c r="Y48" s="23"/>
    </row>
    <row r="49" spans="1:25" ht="16.5" customHeight="1" x14ac:dyDescent="0.35">
      <c r="A49" s="1"/>
      <c r="B49" s="9"/>
      <c r="C49" s="9"/>
      <c r="D49" s="9"/>
      <c r="F49" s="297"/>
      <c r="G49" s="298"/>
      <c r="H49" s="298"/>
      <c r="I49" s="298"/>
      <c r="K49" s="59"/>
      <c r="L49" s="25"/>
      <c r="M49" s="60"/>
      <c r="N49" s="59"/>
      <c r="O49" s="25"/>
      <c r="P49" s="60"/>
      <c r="Q49" s="59"/>
      <c r="R49" s="25"/>
      <c r="S49" s="60"/>
      <c r="T49" s="59"/>
      <c r="U49" s="25"/>
      <c r="V49" s="60"/>
      <c r="X49" s="9"/>
      <c r="Y49" s="23"/>
    </row>
    <row r="50" spans="1:25" ht="14.5" x14ac:dyDescent="0.35">
      <c r="S50" s="1"/>
      <c r="V50" s="1"/>
    </row>
    <row r="51" spans="1:25" ht="15" customHeight="1" x14ac:dyDescent="0.35"/>
  </sheetData>
  <mergeCells count="63">
    <mergeCell ref="F24:F49"/>
    <mergeCell ref="G24:I25"/>
    <mergeCell ref="M24:M26"/>
    <mergeCell ref="P24:P26"/>
    <mergeCell ref="S24:S26"/>
    <mergeCell ref="V24:V26"/>
    <mergeCell ref="G26:I26"/>
    <mergeCell ref="G27:I49"/>
    <mergeCell ref="Q20:S20"/>
    <mergeCell ref="T20:V20"/>
    <mergeCell ref="K21:M21"/>
    <mergeCell ref="N21:P21"/>
    <mergeCell ref="Q21:S21"/>
    <mergeCell ref="T21:V21"/>
    <mergeCell ref="T18:V19"/>
    <mergeCell ref="E19:I19"/>
    <mergeCell ref="D20:D21"/>
    <mergeCell ref="E20:I21"/>
    <mergeCell ref="K20:M20"/>
    <mergeCell ref="N20:P20"/>
    <mergeCell ref="D15:I15"/>
    <mergeCell ref="B18:C21"/>
    <mergeCell ref="K18:M19"/>
    <mergeCell ref="N18:P19"/>
    <mergeCell ref="Q18:S19"/>
    <mergeCell ref="Q17:S17"/>
    <mergeCell ref="T17:V17"/>
    <mergeCell ref="S12:T12"/>
    <mergeCell ref="U12:V12"/>
    <mergeCell ref="L13:M13"/>
    <mergeCell ref="P13:Q13"/>
    <mergeCell ref="T13:U13"/>
    <mergeCell ref="L14:M15"/>
    <mergeCell ref="N14:N15"/>
    <mergeCell ref="O14:O15"/>
    <mergeCell ref="P14:Q15"/>
    <mergeCell ref="Q12:R12"/>
    <mergeCell ref="R14:R15"/>
    <mergeCell ref="S14:S15"/>
    <mergeCell ref="T14:U15"/>
    <mergeCell ref="V14:V15"/>
    <mergeCell ref="K12:L12"/>
    <mergeCell ref="M12:N12"/>
    <mergeCell ref="O12:P12"/>
    <mergeCell ref="K17:M17"/>
    <mergeCell ref="N17:P17"/>
    <mergeCell ref="K14:K15"/>
    <mergeCell ref="B7:C7"/>
    <mergeCell ref="M7:O8"/>
    <mergeCell ref="Q7:S8"/>
    <mergeCell ref="G12:G13"/>
    <mergeCell ref="D2:I2"/>
    <mergeCell ref="D3:I4"/>
    <mergeCell ref="K3:S4"/>
    <mergeCell ref="D5:I5"/>
    <mergeCell ref="K5:R5"/>
    <mergeCell ref="B10:C10"/>
    <mergeCell ref="B12:C15"/>
    <mergeCell ref="D12:D14"/>
    <mergeCell ref="E12:E14"/>
    <mergeCell ref="F12:F13"/>
    <mergeCell ref="H12:H13"/>
    <mergeCell ref="I12:I13"/>
  </mergeCells>
  <conditionalFormatting sqref="D15:I15">
    <cfRule type="containsText" dxfId="703" priority="2" operator="containsText" text="Finalizado">
      <formula>NOT(ISERROR(SEARCH("Finalizado",D15)))</formula>
    </cfRule>
    <cfRule type="containsText" dxfId="702" priority="3" operator="containsText" text="Não Planificado">
      <formula>NOT(ISERROR(SEARCH("Não Planificado",D15)))</formula>
    </cfRule>
    <cfRule type="containsText" dxfId="701" priority="4" operator="containsText" text="No Prazo">
      <formula>NOT(ISERROR(SEARCH("No Prazo",D15)))</formula>
    </cfRule>
    <cfRule type="containsText" dxfId="700" priority="5" operator="containsText" text="Atrasado">
      <formula>NOT(ISERROR(SEARCH("Atrasado",D15)))</formula>
    </cfRule>
  </conditionalFormatting>
  <conditionalFormatting sqref="F7:F8">
    <cfRule type="iconSet" priority="9">
      <iconSet showValue="0">
        <cfvo type="percent" val="0"/>
        <cfvo type="num" val="2"/>
        <cfvo type="num" val="3"/>
      </iconSet>
    </cfRule>
  </conditionalFormatting>
  <conditionalFormatting sqref="F12 F14">
    <cfRule type="iconSet" priority="7">
      <iconSet showValue="0">
        <cfvo type="percent" val="0"/>
        <cfvo type="num" val="2"/>
        <cfvo type="num" val="3"/>
      </iconSet>
    </cfRule>
  </conditionalFormatting>
  <conditionalFormatting sqref="G7:I8">
    <cfRule type="iconSet" priority="8">
      <iconSet showValue="0">
        <cfvo type="percent" val="0"/>
        <cfvo type="num" val="2"/>
        <cfvo type="num" val="3"/>
      </iconSet>
    </cfRule>
  </conditionalFormatting>
  <conditionalFormatting sqref="G12:I12 G14:I14">
    <cfRule type="iconSet" priority="6">
      <iconSet showValue="0">
        <cfvo type="percent" val="0"/>
        <cfvo type="num" val="2"/>
        <cfvo type="num" val="3"/>
      </iconSet>
    </cfRule>
  </conditionalFormatting>
  <conditionalFormatting sqref="K24:L24 N24:O24 Q24:R24 T24:U24">
    <cfRule type="iconSet" priority="28">
      <iconSet showValue="0">
        <cfvo type="percent" val="0"/>
        <cfvo type="num" val="2"/>
        <cfvo type="num" val="3"/>
      </iconSet>
    </cfRule>
  </conditionalFormatting>
  <conditionalFormatting sqref="K25:L25">
    <cfRule type="containsText" dxfId="699" priority="38" operator="containsText" text="PENDIENTE">
      <formula>NOT(ISERROR(SEARCH("PENDIENTE",K25)))</formula>
    </cfRule>
    <cfRule type="containsText" dxfId="698" priority="39" operator="containsText" text="NO VALIDADO">
      <formula>NOT(ISERROR(SEARCH("NO VALIDADO",K25)))</formula>
    </cfRule>
    <cfRule type="containsText" dxfId="697" priority="40" operator="containsText" text="VALIDADO">
      <formula>NOT(ISERROR(SEARCH("VALIDADO",K25)))</formula>
    </cfRule>
  </conditionalFormatting>
  <conditionalFormatting sqref="N25:O25">
    <cfRule type="containsText" dxfId="696" priority="35" operator="containsText" text="PENDIENTE">
      <formula>NOT(ISERROR(SEARCH("PENDIENTE",N25)))</formula>
    </cfRule>
    <cfRule type="containsText" dxfId="695" priority="36" operator="containsText" text="NO VALIDADO">
      <formula>NOT(ISERROR(SEARCH("NO VALIDADO",N25)))</formula>
    </cfRule>
    <cfRule type="containsText" dxfId="694" priority="37" operator="containsText" text="VALIDADO">
      <formula>NOT(ISERROR(SEARCH("VALIDADO",N25)))</formula>
    </cfRule>
  </conditionalFormatting>
  <conditionalFormatting sqref="Q25:R25">
    <cfRule type="containsText" dxfId="693" priority="32" operator="containsText" text="PENDIENTE">
      <formula>NOT(ISERROR(SEARCH("PENDIENTE",Q25)))</formula>
    </cfRule>
    <cfRule type="containsText" dxfId="692" priority="33" operator="containsText" text="NO VALIDADO">
      <formula>NOT(ISERROR(SEARCH("NO VALIDADO",Q25)))</formula>
    </cfRule>
    <cfRule type="containsText" dxfId="691" priority="34" operator="containsText" text="VALIDADO">
      <formula>NOT(ISERROR(SEARCH("VALIDADO",Q25)))</formula>
    </cfRule>
  </conditionalFormatting>
  <conditionalFormatting sqref="T25:U25">
    <cfRule type="containsText" dxfId="690" priority="29" operator="containsText" text="PENDIENTE">
      <formula>NOT(ISERROR(SEARCH("PENDIENTE",T25)))</formula>
    </cfRule>
    <cfRule type="containsText" dxfId="689" priority="30" operator="containsText" text="NO VALIDADO">
      <formula>NOT(ISERROR(SEARCH("NO VALIDADO",T25)))</formula>
    </cfRule>
    <cfRule type="containsText" dxfId="688" priority="31" operator="containsText" text="VALIDADO">
      <formula>NOT(ISERROR(SEARCH("VALIDADO",T25)))</formula>
    </cfRule>
  </conditionalFormatting>
  <dataValidations disablePrompts="1" count="6">
    <dataValidation type="list" allowBlank="1" showInputMessage="1" showErrorMessage="1" sqref="K14:K15 O14:O15 S14:S15" xr:uid="{44505091-0BE3-4A91-A6E8-1645A96AFEA7}">
      <formula1>"No Iniciado, En Progreso,Finalizado"</formula1>
    </dataValidation>
    <dataValidation type="list" allowBlank="1" showInputMessage="1" showErrorMessage="1" sqref="AB14:AB15" xr:uid="{71487507-D208-44AE-A07C-E5C2E0887001}">
      <formula1>"No Cumple, Parcial, Cumple, Más que Cumple, Mejor Práctica"</formula1>
    </dataValidation>
    <dataValidation type="list" allowBlank="1" showInputMessage="1" showErrorMessage="1" sqref="D10 R14:R15 N14:N15 V14:V15" xr:uid="{D5FC9C6C-2FEF-4294-A476-3C66F5A49433}">
      <formula1>"Não Cumpre, Parcial, Cumpre, Mais que Cumpre, Melhor Prática"</formula1>
    </dataValidation>
    <dataValidation type="list" allowBlank="1" showInputMessage="1" showErrorMessage="1" sqref="O10" xr:uid="{AFA1348E-2906-4245-AB5E-FFB9CD6FDE2D}">
      <formula1>"Alta,Baixa,Não Planificado"</formula1>
    </dataValidation>
    <dataValidation type="list" allowBlank="1" showInputMessage="1" showErrorMessage="1" sqref="M12:N12 Q12:R12 U12:V12" xr:uid="{9D7FD8D1-A857-454A-8495-2F1FC4A71AF1}">
      <formula1>"Maio,Junho,Julho,Agosto,Setembro,Outubro"</formula1>
    </dataValidation>
    <dataValidation type="list" allowBlank="1" showInputMessage="1" showErrorMessage="1" sqref="Q10 S10" xr:uid="{6C6D7112-2142-4C9C-8F45-A2127D16F288}">
      <formula1>" Junho,Julho,Agosto,Setembro,Outubro"</formula1>
    </dataValidation>
  </dataValidations>
  <pageMargins left="0.511811024" right="0.511811024" top="0.78740157499999996" bottom="0.78740157499999996" header="0.31496062000000002" footer="0.31496062000000002"/>
  <pageSetup paperSize="9" orientation="portrait" r:id="rId1"/>
  <drawing r:id="rId2"/>
  <extLst>
    <ext xmlns:x14="http://schemas.microsoft.com/office/spreadsheetml/2009/9/main" uri="{78C0D931-6437-407d-A8EE-F0AAD7539E65}">
      <x14:conditionalFormattings>
        <x14:conditionalFormatting xmlns:xm="http://schemas.microsoft.com/office/excel/2006/main">
          <x14:cfRule type="iconSet" priority="1" id="{DD9D5B92-1A27-4392-A291-72759C7372F5}">
            <x14:iconSet iconSet="3Stars" showValue="0">
              <x14:cfvo type="percent">
                <xm:f>0</xm:f>
              </x14:cfvo>
              <x14:cfvo type="num">
                <xm:f>2</xm:f>
              </x14:cfvo>
              <x14:cfvo type="num">
                <xm:f>3</xm:f>
              </x14:cfvo>
            </x14:iconSet>
          </x14:cfRule>
          <xm:sqref>M10</xm:sqref>
        </x14:conditionalFormatting>
      </x14:conditionalFormattings>
    </ext>
  </extLst>
</worksheet>
</file>

<file path=xl/worksheets/sheet3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C6750D0-9931-4A20-B941-CE0EF396F763}">
  <dimension ref="A1:AB51"/>
  <sheetViews>
    <sheetView showGridLines="0" zoomScale="50" zoomScaleNormal="50" workbookViewId="0">
      <pane xSplit="3" ySplit="4" topLeftCell="I12" activePane="bottomRight" state="frozen"/>
      <selection activeCell="O2" sqref="O2"/>
      <selection pane="topRight" activeCell="O2" sqref="O2"/>
      <selection pane="bottomLeft" activeCell="O2" sqref="O2"/>
      <selection pane="bottomRight" activeCell="Q18" sqref="Q18:S19"/>
    </sheetView>
  </sheetViews>
  <sheetFormatPr defaultColWidth="0" defaultRowHeight="15" customHeight="1" zeroHeight="1" outlineLevelRow="2" outlineLevelCol="1" x14ac:dyDescent="0.35"/>
  <cols>
    <col min="1" max="1" width="1.26953125" customWidth="1"/>
    <col min="2" max="2" width="4.7265625" customWidth="1"/>
    <col min="3" max="3" width="20.1796875" customWidth="1"/>
    <col min="4" max="4" width="17.453125" customWidth="1" outlineLevel="1"/>
    <col min="5" max="5" width="10" customWidth="1" outlineLevel="1"/>
    <col min="6" max="8" width="6.1796875" customWidth="1" outlineLevel="1"/>
    <col min="9" max="9" width="6.26953125" customWidth="1" outlineLevel="1"/>
    <col min="10" max="10" width="2.1796875" customWidth="1"/>
    <col min="11" max="23" width="23" customWidth="1"/>
    <col min="24" max="24" width="17" hidden="1" customWidth="1"/>
    <col min="25" max="25" width="16.453125" hidden="1" customWidth="1"/>
    <col min="26" max="26" width="10.54296875" hidden="1" customWidth="1"/>
    <col min="27" max="27" width="16.81640625" hidden="1" customWidth="1"/>
    <col min="28" max="28" width="14.54296875" hidden="1" customWidth="1"/>
  </cols>
  <sheetData>
    <row r="1" spans="1:28" ht="11.25" customHeight="1" x14ac:dyDescent="0.35">
      <c r="A1" s="13"/>
      <c r="B1" s="13"/>
      <c r="C1" s="13"/>
      <c r="D1" s="13"/>
      <c r="E1" s="13"/>
      <c r="F1" s="13"/>
      <c r="G1" s="13"/>
      <c r="H1" s="13"/>
      <c r="I1" s="13"/>
      <c r="J1" s="13"/>
      <c r="K1" s="13"/>
      <c r="L1" s="13"/>
      <c r="M1" s="13"/>
      <c r="N1" s="13"/>
      <c r="O1" s="13"/>
      <c r="P1" s="13"/>
      <c r="Q1" s="13"/>
      <c r="R1" s="13"/>
      <c r="S1" s="13"/>
      <c r="T1" s="13"/>
      <c r="U1" s="13"/>
      <c r="V1" s="13"/>
      <c r="W1" s="13"/>
      <c r="X1" s="13"/>
      <c r="Y1" s="19"/>
      <c r="Z1" s="19"/>
      <c r="AA1" s="19"/>
    </row>
    <row r="2" spans="1:28" ht="43.5" customHeight="1" x14ac:dyDescent="0.5">
      <c r="A2" s="1"/>
      <c r="C2" s="11"/>
      <c r="D2" s="279" t="s">
        <v>0</v>
      </c>
      <c r="E2" s="279"/>
      <c r="F2" s="279"/>
      <c r="G2" s="279"/>
      <c r="H2" s="279"/>
      <c r="I2" s="279"/>
      <c r="J2" s="62"/>
      <c r="K2" s="62"/>
      <c r="L2" s="62"/>
      <c r="M2" s="62"/>
      <c r="N2" s="62"/>
      <c r="O2" s="62"/>
      <c r="P2" s="62"/>
      <c r="Q2" s="62"/>
      <c r="R2" s="62"/>
      <c r="S2" s="62"/>
      <c r="T2" s="62"/>
      <c r="U2" s="62"/>
      <c r="V2" s="62"/>
      <c r="W2" s="11"/>
      <c r="X2" s="11"/>
      <c r="Y2" s="20"/>
      <c r="Z2" s="20"/>
      <c r="AA2" s="20"/>
    </row>
    <row r="3" spans="1:28" ht="19.5" customHeight="1" x14ac:dyDescent="0.35">
      <c r="A3" s="1"/>
      <c r="C3" s="10"/>
      <c r="D3" s="280" t="s">
        <v>1</v>
      </c>
      <c r="E3" s="280"/>
      <c r="F3" s="280"/>
      <c r="G3" s="280"/>
      <c r="H3" s="280"/>
      <c r="I3" s="280"/>
      <c r="J3" s="63"/>
      <c r="K3" s="306" t="s">
        <v>539</v>
      </c>
      <c r="L3" s="306"/>
      <c r="M3" s="306"/>
      <c r="N3" s="306"/>
      <c r="O3" s="306"/>
      <c r="P3" s="306"/>
      <c r="Q3" s="306"/>
      <c r="R3" s="306"/>
      <c r="S3" s="306"/>
      <c r="T3" s="63"/>
      <c r="U3" s="63"/>
      <c r="V3" s="63"/>
      <c r="W3" s="10"/>
      <c r="X3" s="10"/>
      <c r="Y3" s="12"/>
      <c r="Z3" s="12"/>
      <c r="AA3" s="12"/>
    </row>
    <row r="4" spans="1:28" ht="35.25" customHeight="1" x14ac:dyDescent="0.35">
      <c r="A4" s="1"/>
      <c r="B4" s="1"/>
      <c r="C4" s="10"/>
      <c r="D4" s="281"/>
      <c r="E4" s="281"/>
      <c r="F4" s="281"/>
      <c r="G4" s="281"/>
      <c r="H4" s="281"/>
      <c r="I4" s="281"/>
      <c r="J4" s="61"/>
      <c r="K4" s="307"/>
      <c r="L4" s="307"/>
      <c r="M4" s="307"/>
      <c r="N4" s="307"/>
      <c r="O4" s="307"/>
      <c r="P4" s="307"/>
      <c r="Q4" s="307"/>
      <c r="R4" s="307"/>
      <c r="S4" s="307"/>
      <c r="T4" s="61"/>
      <c r="U4" s="61"/>
      <c r="V4" s="61"/>
      <c r="W4" s="61"/>
      <c r="X4" s="14"/>
      <c r="Y4" s="21"/>
      <c r="Z4" s="22"/>
      <c r="AA4" s="22"/>
    </row>
    <row r="5" spans="1:28" ht="32.5" x14ac:dyDescent="0.6">
      <c r="A5" s="1"/>
      <c r="B5" s="15"/>
      <c r="C5" s="13"/>
      <c r="D5" s="284" t="s">
        <v>294</v>
      </c>
      <c r="E5" s="284"/>
      <c r="F5" s="284"/>
      <c r="G5" s="284"/>
      <c r="H5" s="284"/>
      <c r="I5" s="284"/>
      <c r="J5" s="26"/>
      <c r="K5" s="284" t="s">
        <v>295</v>
      </c>
      <c r="L5" s="284"/>
      <c r="M5" s="284"/>
      <c r="N5" s="284"/>
      <c r="O5" s="284"/>
      <c r="P5" s="284"/>
      <c r="Q5" s="284"/>
      <c r="R5" s="284"/>
      <c r="S5" s="27"/>
      <c r="T5" s="25"/>
      <c r="U5" s="25"/>
      <c r="V5" s="25"/>
      <c r="W5" s="9"/>
      <c r="X5" s="9"/>
      <c r="Y5" s="23"/>
    </row>
    <row r="6" spans="1:28" ht="33" customHeight="1" x14ac:dyDescent="0.8">
      <c r="A6" s="1"/>
      <c r="B6" s="15"/>
      <c r="C6" s="15"/>
      <c r="D6" s="28" t="s">
        <v>296</v>
      </c>
      <c r="E6" s="28" t="s">
        <v>16</v>
      </c>
      <c r="F6" s="28" t="s">
        <v>19</v>
      </c>
      <c r="G6" s="28" t="s">
        <v>20</v>
      </c>
      <c r="H6" s="28" t="s">
        <v>21</v>
      </c>
      <c r="I6" s="28" t="s">
        <v>22</v>
      </c>
      <c r="J6" s="29"/>
      <c r="K6" s="44" t="s">
        <v>221</v>
      </c>
      <c r="L6" s="66"/>
      <c r="M6" s="30"/>
      <c r="N6" s="30"/>
      <c r="O6" s="30"/>
      <c r="P6" s="30"/>
      <c r="Q6" s="30"/>
      <c r="R6" s="31"/>
      <c r="S6" s="31"/>
      <c r="T6" s="25"/>
      <c r="U6" s="25"/>
      <c r="V6" s="25"/>
      <c r="W6" s="9"/>
      <c r="X6" s="9"/>
      <c r="Y6" s="23"/>
    </row>
    <row r="7" spans="1:28" ht="78" customHeight="1" outlineLevel="1" x14ac:dyDescent="0.35">
      <c r="A7" s="1"/>
      <c r="B7" s="267" t="s">
        <v>222</v>
      </c>
      <c r="C7" s="267"/>
      <c r="D7" s="67" t="str">
        <f>IF(F7="","",IF(AND(I7=3,H7=3,G7=3,F7=3),"Melhor Prática",
IF(AND(H7=3,G7=3,F7=3),"Mais que Cumpre",
IF(AND(G7=3,F7=3),"Cumpre",
IF(F7=3,"Parcial","Não cumpre")))))</f>
        <v>Mais que Cumpre</v>
      </c>
      <c r="E7" s="47">
        <f>IF($D7="Não cumpre",0,IF($D7="Parcial",$E$18*0.4,IF($D7="Cumpre",$E$18*0.7,IF($D7="Mais que Cumpre",$E$18*0.85,IF($D7="Melhor Prática",$E$18,0)))))</f>
        <v>1.2749999999999999E-2</v>
      </c>
      <c r="F7" s="48">
        <f>IF($K$24&lt;&gt;"",IF($K$24=3,3,IF($K$24=2,2,1)),"")</f>
        <v>3</v>
      </c>
      <c r="G7" s="48">
        <f>IF($N$24&lt;&gt;"",IF($N$24=3,3,IF($N$24=2,2,1)),"")</f>
        <v>3</v>
      </c>
      <c r="H7" s="48">
        <f>IF($Q$24&lt;&gt;"",IF($Q$24=3,3,IF($Q$24=2,2,1)),"")</f>
        <v>3</v>
      </c>
      <c r="I7" s="48" t="str">
        <f>IF($T$24&lt;&gt;"",IF($T$24=3,3,IF($T$24=2,2,1)),"")</f>
        <v/>
      </c>
      <c r="J7" s="32"/>
      <c r="K7" s="49" t="s">
        <v>298</v>
      </c>
      <c r="L7" s="46" t="s">
        <v>224</v>
      </c>
      <c r="M7" s="271"/>
      <c r="N7" s="271"/>
      <c r="O7" s="271"/>
      <c r="P7" s="46" t="s">
        <v>226</v>
      </c>
      <c r="Q7" s="271"/>
      <c r="R7" s="271"/>
      <c r="S7" s="271"/>
      <c r="U7" s="25"/>
      <c r="V7" s="25"/>
      <c r="W7" s="9"/>
      <c r="X7" s="9"/>
      <c r="Y7" s="23"/>
    </row>
    <row r="8" spans="1:28" ht="14.25" customHeight="1" outlineLevel="1" x14ac:dyDescent="0.35">
      <c r="A8" s="1"/>
      <c r="B8" s="64"/>
      <c r="C8" s="64"/>
      <c r="D8" s="67"/>
      <c r="E8" s="47"/>
      <c r="F8" s="48"/>
      <c r="G8" s="48"/>
      <c r="H8" s="48"/>
      <c r="I8" s="48"/>
      <c r="J8" s="32"/>
      <c r="K8" s="49"/>
      <c r="L8" s="46"/>
      <c r="M8" s="271"/>
      <c r="N8" s="271"/>
      <c r="O8" s="271"/>
      <c r="P8" s="46"/>
      <c r="Q8" s="271"/>
      <c r="R8" s="271"/>
      <c r="S8" s="271"/>
      <c r="U8" s="25"/>
      <c r="V8" s="25"/>
      <c r="W8" s="9"/>
      <c r="X8" s="9"/>
      <c r="Y8" s="23"/>
    </row>
    <row r="9" spans="1:28" ht="9.75" customHeight="1" x14ac:dyDescent="0.45">
      <c r="A9" s="1"/>
      <c r="B9" s="1"/>
      <c r="C9" s="1"/>
      <c r="D9" s="34"/>
      <c r="E9" s="35"/>
      <c r="F9" s="35"/>
      <c r="G9" s="35"/>
      <c r="H9" s="35"/>
      <c r="I9" s="35"/>
      <c r="J9" s="35"/>
      <c r="K9" s="35"/>
      <c r="L9" s="35"/>
      <c r="M9" s="35"/>
      <c r="N9" s="35"/>
      <c r="O9" s="35"/>
      <c r="P9" s="35"/>
      <c r="Q9" s="92" t="str">
        <f>IF(Q10="Junio",6,IF(Q10="Julio",7,IF(Q10="Agosto",8,IF(Q10="Septiembre",9,IF(Q10="Octubre",10,"")))))</f>
        <v/>
      </c>
      <c r="R9" s="35"/>
      <c r="S9" s="92" t="str">
        <f>IF(S10="Junio",6,IF(S10="Julio",7,IF(S10="Agosto",8,IF(S10="Septiembre",9,IF(S10="Octubre",10,"")))))</f>
        <v/>
      </c>
      <c r="T9" s="33"/>
      <c r="U9" s="33"/>
      <c r="V9" s="33"/>
      <c r="W9" s="1"/>
      <c r="X9" s="1"/>
    </row>
    <row r="10" spans="1:28" ht="59.25" customHeight="1" outlineLevel="1" x14ac:dyDescent="0.35">
      <c r="A10" s="1"/>
      <c r="B10" s="273" t="s">
        <v>299</v>
      </c>
      <c r="C10" s="273"/>
      <c r="D10" s="110" t="s">
        <v>249</v>
      </c>
      <c r="E10" s="51">
        <f>IF($D10="Não cumpre",0,IF($D10="Parcial",$E$18*0.4,IF($D10="Cumpre",$E$18*0.7,IF($D10="Mais que Cumpre",$E$18*0.85,IF($D10="Melhor Prática",$E$18,0)))))</f>
        <v>1.4999999999999999E-2</v>
      </c>
      <c r="F10" s="52" t="str">
        <f>IF(K20="D","D","-")</f>
        <v>-</v>
      </c>
      <c r="G10" s="52" t="str">
        <f>IF(N20="D","D","-")</f>
        <v>-</v>
      </c>
      <c r="H10" s="52" t="str">
        <f>IF(Q20="D","D","-")</f>
        <v>D</v>
      </c>
      <c r="I10" s="52" t="str">
        <f>IF(T20="D","D","-")</f>
        <v>D</v>
      </c>
      <c r="J10" s="32"/>
      <c r="K10" s="65" t="s">
        <v>300</v>
      </c>
      <c r="L10" s="50" t="s">
        <v>230</v>
      </c>
      <c r="M10" s="74">
        <v>3</v>
      </c>
      <c r="N10" s="50" t="s">
        <v>231</v>
      </c>
      <c r="O10" s="53" t="s">
        <v>343</v>
      </c>
      <c r="P10" s="50" t="s">
        <v>233</v>
      </c>
      <c r="Q10" s="91" t="s">
        <v>301</v>
      </c>
      <c r="R10" s="50" t="s">
        <v>235</v>
      </c>
      <c r="S10" s="91" t="s">
        <v>331</v>
      </c>
      <c r="T10" s="50" t="s">
        <v>237</v>
      </c>
      <c r="U10" s="53" t="s">
        <v>355</v>
      </c>
      <c r="V10" s="25"/>
      <c r="W10" s="9"/>
      <c r="X10" s="9"/>
      <c r="Y10" s="23"/>
    </row>
    <row r="11" spans="1:28" ht="20.5" x14ac:dyDescent="0.4">
      <c r="A11" s="1"/>
      <c r="B11" s="17"/>
      <c r="C11" s="17"/>
      <c r="D11" s="36"/>
      <c r="E11" s="31"/>
      <c r="F11" s="37"/>
      <c r="G11" s="37"/>
      <c r="H11" s="37"/>
      <c r="I11" s="37"/>
      <c r="J11" s="31"/>
      <c r="K11" s="25"/>
      <c r="L11" s="25"/>
      <c r="M11" s="25"/>
      <c r="N11" s="25"/>
      <c r="O11" s="25"/>
      <c r="P11" s="25"/>
      <c r="Q11" s="25"/>
      <c r="R11" s="25"/>
      <c r="S11" s="25"/>
      <c r="T11" s="25"/>
      <c r="U11" s="25"/>
      <c r="V11" s="25"/>
      <c r="W11" s="9"/>
      <c r="X11" s="9"/>
      <c r="Y11" s="23"/>
    </row>
    <row r="12" spans="1:28" ht="18" customHeight="1" outlineLevel="1" x14ac:dyDescent="0.35">
      <c r="A12" s="1"/>
      <c r="B12" s="274" t="s">
        <v>239</v>
      </c>
      <c r="C12" s="274"/>
      <c r="D12" s="276" t="str">
        <f>IF(F12="","",IF(AND(I12=3,H12=3,G12=3,F12=3),"Melhor Prática",
IF(AND(H12=3,G12=3,F12=3),"Mais que Cumpre",
IF(AND(G12=3,F12=3),"Cumpre",
IF(F12=3,"Parcial","Não cumpre")))))</f>
        <v>Mais que Cumpre</v>
      </c>
      <c r="E12" s="277">
        <f>IF($D12="Não cumpre",0,IF($D12="Parcial",$E$18*0.4,IF($D12="Cumpre",$E$18*0.7,IF($D12="Mais que Cumpre",$E$18*0.85,IF($D12="Melhor Prática",$E$18,0)))))</f>
        <v>1.2749999999999999E-2</v>
      </c>
      <c r="F12" s="272">
        <f>IF($L$24&lt;&gt;"",IF($L$24=3,3,IF($L$24=2,2,1)),"")</f>
        <v>3</v>
      </c>
      <c r="G12" s="272">
        <f>IF($O$24&lt;&gt;"",IF($O$24=3,3,IF($O$24=2,2,1)),"")</f>
        <v>3</v>
      </c>
      <c r="H12" s="272">
        <f>IF($R$24&lt;&gt;"",IF($R$24=3,3,IF($R$24=2,2,1)),"")</f>
        <v>3</v>
      </c>
      <c r="I12" s="272" t="str">
        <f>IF($U$24&lt;&gt;"",IF($U$24=3,3,IF($U$24=2,2,1)),"")</f>
        <v/>
      </c>
      <c r="J12" s="32"/>
      <c r="K12" s="305" t="s">
        <v>240</v>
      </c>
      <c r="L12" s="278"/>
      <c r="M12" s="285"/>
      <c r="N12" s="286"/>
      <c r="O12" s="305" t="s">
        <v>240</v>
      </c>
      <c r="P12" s="278"/>
      <c r="Q12" s="285"/>
      <c r="R12" s="286"/>
      <c r="S12" s="278" t="s">
        <v>240</v>
      </c>
      <c r="T12" s="278"/>
      <c r="U12" s="285" t="s">
        <v>303</v>
      </c>
      <c r="V12" s="286"/>
      <c r="W12" s="9"/>
      <c r="X12" s="9"/>
      <c r="Y12" s="23"/>
      <c r="Z12" s="2"/>
      <c r="AA12" s="2"/>
      <c r="AB12" s="2"/>
    </row>
    <row r="13" spans="1:28" ht="35.25" customHeight="1" outlineLevel="1" x14ac:dyDescent="0.35">
      <c r="A13" s="1"/>
      <c r="B13" s="275"/>
      <c r="C13" s="275"/>
      <c r="D13" s="276" t="str">
        <f t="shared" ref="D13:D14" si="0">IF(F13="","",IF(AND(I13=3,H13=3,G13=3,F13=3),"MEJOR PRÁCTICA",
IF(AND(H13=3,G13=3,F13=3),"MÁS QUE CUMPLE",
IF(AND(G13=3,F13=3),"CUMPLE",
IF(F13=3,"PARCIAL","NO CUMPLE")))))</f>
        <v/>
      </c>
      <c r="E13" s="277">
        <f>IF($D13="No Cumple",0,IF($D13="Parcial",$E$18*0.4,IF($D13="Cumple",$E$18*0.7,IF($D13="Más que Cumple",$E$18*0.85,IF($D13="Mejor Práctica",$E$18,0)))))</f>
        <v>0</v>
      </c>
      <c r="F13" s="272"/>
      <c r="G13" s="272"/>
      <c r="H13" s="272"/>
      <c r="I13" s="272"/>
      <c r="J13" s="32"/>
      <c r="K13" s="168" t="s">
        <v>33</v>
      </c>
      <c r="L13" s="287" t="s">
        <v>242</v>
      </c>
      <c r="M13" s="287"/>
      <c r="N13" s="169" t="s">
        <v>243</v>
      </c>
      <c r="O13" s="168" t="s">
        <v>33</v>
      </c>
      <c r="P13" s="287" t="s">
        <v>242</v>
      </c>
      <c r="Q13" s="287"/>
      <c r="R13" s="169" t="s">
        <v>243</v>
      </c>
      <c r="S13" s="100" t="s">
        <v>33</v>
      </c>
      <c r="T13" s="287" t="s">
        <v>242</v>
      </c>
      <c r="U13" s="287"/>
      <c r="V13" s="100" t="s">
        <v>304</v>
      </c>
      <c r="W13" s="1"/>
      <c r="X13" s="1"/>
      <c r="Z13" s="3"/>
      <c r="AA13" s="4"/>
      <c r="AB13" s="5"/>
    </row>
    <row r="14" spans="1:28" ht="18.75" customHeight="1" outlineLevel="1" x14ac:dyDescent="0.35">
      <c r="A14" s="1"/>
      <c r="B14" s="275"/>
      <c r="C14" s="275"/>
      <c r="D14" s="276" t="str">
        <f t="shared" si="0"/>
        <v/>
      </c>
      <c r="E14" s="277">
        <f>IF($D14="No Cumple",0,IF($D14="Parcial",$E$18*0.4,IF($D14="Cumple",$E$18*0.7,IF($D14="Más que Cumple",$E$18*0.85,IF($D14="Mejor Práctica",$E$18,0)))))</f>
        <v>0</v>
      </c>
      <c r="F14" s="38"/>
      <c r="G14" s="38"/>
      <c r="H14" s="38"/>
      <c r="I14" s="38"/>
      <c r="J14" s="32"/>
      <c r="K14" s="270"/>
      <c r="L14" s="292"/>
      <c r="M14" s="292"/>
      <c r="N14" s="269"/>
      <c r="O14" s="270"/>
      <c r="P14" s="292"/>
      <c r="Q14" s="292"/>
      <c r="R14" s="269"/>
      <c r="S14" s="268"/>
      <c r="T14" s="292"/>
      <c r="U14" s="292"/>
      <c r="V14" s="269"/>
      <c r="W14" s="1"/>
      <c r="X14" s="1"/>
      <c r="Z14" s="6"/>
      <c r="AA14" s="7"/>
      <c r="AB14" s="8"/>
    </row>
    <row r="15" spans="1:28" ht="21" customHeight="1" outlineLevel="1" x14ac:dyDescent="0.35">
      <c r="A15" s="1"/>
      <c r="B15" s="275"/>
      <c r="C15" s="275"/>
      <c r="D15" s="288" t="str">
        <f>IF(S10&lt;&gt;"",IF(OR(S14="finalizado",O14="finalizado",K14="finalizado"),"Finalizado",
IF(OR(AND(S10=U12,S14&lt;&gt;"finalizado"),AND(S10=Q12,O14&lt;&gt;"finalizado"),AND(S10=M12,K14&lt;&gt;"finalizado")),"Atrasado","No Prazo")),"Não Planificado")</f>
        <v>No Prazo</v>
      </c>
      <c r="E15" s="288"/>
      <c r="F15" s="288"/>
      <c r="G15" s="288"/>
      <c r="H15" s="288"/>
      <c r="I15" s="288"/>
      <c r="J15" s="26"/>
      <c r="K15" s="270"/>
      <c r="L15" s="292"/>
      <c r="M15" s="292"/>
      <c r="N15" s="269"/>
      <c r="O15" s="270"/>
      <c r="P15" s="292"/>
      <c r="Q15" s="292"/>
      <c r="R15" s="269"/>
      <c r="S15" s="268"/>
      <c r="T15" s="292"/>
      <c r="U15" s="292"/>
      <c r="V15" s="269"/>
      <c r="W15" s="1"/>
      <c r="X15" s="1"/>
      <c r="Z15" s="6"/>
      <c r="AA15" s="7"/>
      <c r="AB15" s="7"/>
    </row>
    <row r="16" spans="1:28" ht="21" customHeight="1" x14ac:dyDescent="0.4">
      <c r="A16" s="1"/>
      <c r="B16" s="17"/>
      <c r="C16" s="17"/>
      <c r="D16" s="9"/>
      <c r="E16" s="86" t="str">
        <f>IF(COUNTA(F16:I16)=0,"NBC","BC")</f>
        <v>NBC</v>
      </c>
      <c r="F16" s="86"/>
      <c r="G16" s="86"/>
      <c r="H16" s="86"/>
      <c r="I16" s="9"/>
      <c r="J16" s="16"/>
      <c r="K16" s="9"/>
      <c r="L16" s="9"/>
      <c r="M16" s="9"/>
      <c r="N16" s="9"/>
      <c r="O16" s="9"/>
      <c r="P16" s="9"/>
      <c r="Q16" s="9"/>
      <c r="R16" s="9"/>
      <c r="S16" s="9"/>
      <c r="T16" s="9"/>
      <c r="U16" s="9"/>
      <c r="V16" s="9"/>
      <c r="W16" s="9"/>
      <c r="X16" s="9"/>
      <c r="Y16" s="23"/>
    </row>
    <row r="17" spans="1:25" ht="21" customHeight="1" x14ac:dyDescent="0.4">
      <c r="A17" s="1"/>
      <c r="B17" s="17"/>
      <c r="C17" s="17"/>
      <c r="D17" s="9"/>
      <c r="E17" s="9"/>
      <c r="F17" s="9"/>
      <c r="G17" s="9"/>
      <c r="H17" s="9"/>
      <c r="I17" s="9"/>
      <c r="J17" s="16"/>
      <c r="K17" s="290" t="s">
        <v>246</v>
      </c>
      <c r="L17" s="291"/>
      <c r="M17" s="296"/>
      <c r="N17" s="290" t="s">
        <v>247</v>
      </c>
      <c r="O17" s="291"/>
      <c r="P17" s="296"/>
      <c r="Q17" s="290" t="s">
        <v>228</v>
      </c>
      <c r="R17" s="291"/>
      <c r="S17" s="296"/>
      <c r="T17" s="291" t="s">
        <v>249</v>
      </c>
      <c r="U17" s="291"/>
      <c r="V17" s="296"/>
      <c r="W17" s="9"/>
      <c r="X17" s="9"/>
      <c r="Y17" s="23"/>
    </row>
    <row r="18" spans="1:25" ht="20.25" customHeight="1" outlineLevel="2" x14ac:dyDescent="0.35">
      <c r="A18" s="1"/>
      <c r="B18" s="289" t="s">
        <v>316</v>
      </c>
      <c r="C18" s="289"/>
      <c r="D18" s="42" t="s">
        <v>16</v>
      </c>
      <c r="E18" s="39">
        <v>1.4999999999999999E-2</v>
      </c>
      <c r="F18" s="41"/>
      <c r="G18" s="41"/>
      <c r="H18" s="41"/>
      <c r="I18" s="41"/>
      <c r="J18" s="9"/>
      <c r="K18" s="270" t="s">
        <v>540</v>
      </c>
      <c r="L18" s="268"/>
      <c r="M18" s="269"/>
      <c r="N18" s="270" t="s">
        <v>541</v>
      </c>
      <c r="O18" s="268"/>
      <c r="P18" s="269"/>
      <c r="Q18" s="270" t="s">
        <v>542</v>
      </c>
      <c r="R18" s="268"/>
      <c r="S18" s="269"/>
      <c r="T18" s="268" t="s">
        <v>543</v>
      </c>
      <c r="U18" s="268"/>
      <c r="V18" s="269"/>
      <c r="W18" s="9"/>
      <c r="X18" s="9"/>
      <c r="Y18" s="23"/>
    </row>
    <row r="19" spans="1:25" ht="124.5" customHeight="1" outlineLevel="2" x14ac:dyDescent="0.35">
      <c r="A19" s="1"/>
      <c r="B19" s="289"/>
      <c r="C19" s="289"/>
      <c r="D19" s="42" t="s">
        <v>255</v>
      </c>
      <c r="E19" s="311" t="s">
        <v>544</v>
      </c>
      <c r="F19" s="311"/>
      <c r="G19" s="311"/>
      <c r="H19" s="311"/>
      <c r="I19" s="311"/>
      <c r="J19" s="25"/>
      <c r="K19" s="270"/>
      <c r="L19" s="268"/>
      <c r="M19" s="269"/>
      <c r="N19" s="270"/>
      <c r="O19" s="268"/>
      <c r="P19" s="269"/>
      <c r="Q19" s="270"/>
      <c r="R19" s="268"/>
      <c r="S19" s="269"/>
      <c r="T19" s="268"/>
      <c r="U19" s="268"/>
      <c r="V19" s="269"/>
      <c r="W19" s="9"/>
      <c r="X19" s="9"/>
      <c r="Y19" s="23"/>
    </row>
    <row r="20" spans="1:25" ht="18.75" customHeight="1" outlineLevel="2" x14ac:dyDescent="0.35">
      <c r="A20" s="1"/>
      <c r="B20" s="289"/>
      <c r="C20" s="289"/>
      <c r="D20" s="293" t="s">
        <v>37</v>
      </c>
      <c r="E20" s="294" t="s">
        <v>89</v>
      </c>
      <c r="F20" s="294"/>
      <c r="G20" s="294"/>
      <c r="H20" s="294"/>
      <c r="I20" s="294"/>
      <c r="J20" s="25"/>
      <c r="K20" s="270"/>
      <c r="L20" s="268"/>
      <c r="M20" s="269"/>
      <c r="N20" s="270"/>
      <c r="O20" s="268"/>
      <c r="P20" s="269"/>
      <c r="Q20" s="270" t="s">
        <v>307</v>
      </c>
      <c r="R20" s="268"/>
      <c r="S20" s="269"/>
      <c r="T20" s="268" t="s">
        <v>307</v>
      </c>
      <c r="U20" s="268"/>
      <c r="V20" s="269"/>
      <c r="W20" s="9"/>
      <c r="X20" s="9"/>
      <c r="Y20" s="23"/>
    </row>
    <row r="21" spans="1:25" ht="40.5" customHeight="1" outlineLevel="2" x14ac:dyDescent="0.35">
      <c r="A21" s="18">
        <v>5.0000000000000001E-3</v>
      </c>
      <c r="B21" s="289"/>
      <c r="C21" s="289"/>
      <c r="D21" s="293"/>
      <c r="E21" s="294"/>
      <c r="F21" s="294"/>
      <c r="G21" s="294"/>
      <c r="H21" s="294"/>
      <c r="I21" s="294"/>
      <c r="J21" s="25"/>
      <c r="K21" s="270" t="s">
        <v>545</v>
      </c>
      <c r="L21" s="268"/>
      <c r="M21" s="269"/>
      <c r="N21" s="270" t="s">
        <v>546</v>
      </c>
      <c r="O21" s="268"/>
      <c r="P21" s="269"/>
      <c r="Q21" s="270" t="s">
        <v>547</v>
      </c>
      <c r="R21" s="268"/>
      <c r="S21" s="269"/>
      <c r="T21" s="268" t="s">
        <v>548</v>
      </c>
      <c r="U21" s="268"/>
      <c r="V21" s="269"/>
      <c r="W21" s="9"/>
      <c r="X21" s="9"/>
      <c r="Y21" s="23"/>
    </row>
    <row r="22" spans="1:25" ht="14.5" x14ac:dyDescent="0.35">
      <c r="A22" s="1"/>
      <c r="B22" s="9"/>
      <c r="C22" s="9"/>
      <c r="D22" s="9"/>
      <c r="E22" s="9"/>
      <c r="F22" s="9"/>
      <c r="G22" s="9"/>
      <c r="H22" s="9"/>
      <c r="I22" s="9"/>
      <c r="J22" s="9"/>
      <c r="K22" s="68"/>
      <c r="L22" s="9"/>
      <c r="M22" s="69"/>
      <c r="N22" s="68"/>
      <c r="O22" s="9"/>
      <c r="P22" s="69"/>
      <c r="Q22" s="68"/>
      <c r="R22" s="9"/>
      <c r="S22" s="69"/>
      <c r="T22" s="9"/>
      <c r="U22" s="9"/>
      <c r="V22" s="69"/>
      <c r="W22" s="9"/>
      <c r="X22" s="9"/>
      <c r="Y22" s="23"/>
    </row>
    <row r="23" spans="1:25" ht="41" x14ac:dyDescent="0.35">
      <c r="A23" s="1"/>
      <c r="B23" s="9"/>
      <c r="C23" s="9"/>
      <c r="D23" s="9"/>
      <c r="G23" s="9"/>
      <c r="H23" s="9"/>
      <c r="K23" s="54" t="s">
        <v>9</v>
      </c>
      <c r="L23" s="24" t="s">
        <v>261</v>
      </c>
      <c r="M23" s="55" t="s">
        <v>262</v>
      </c>
      <c r="N23" s="54" t="s">
        <v>9</v>
      </c>
      <c r="O23" s="24" t="s">
        <v>261</v>
      </c>
      <c r="P23" s="55" t="s">
        <v>262</v>
      </c>
      <c r="Q23" s="54" t="s">
        <v>9</v>
      </c>
      <c r="R23" s="24" t="s">
        <v>261</v>
      </c>
      <c r="S23" s="55" t="s">
        <v>262</v>
      </c>
      <c r="T23" s="64" t="s">
        <v>9</v>
      </c>
      <c r="U23" s="24" t="s">
        <v>261</v>
      </c>
      <c r="V23" s="55" t="s">
        <v>262</v>
      </c>
      <c r="X23" s="9"/>
      <c r="Y23" s="23"/>
    </row>
    <row r="24" spans="1:25" ht="36.75" customHeight="1" x14ac:dyDescent="0.35">
      <c r="A24" s="1"/>
      <c r="B24" s="9"/>
      <c r="C24" s="9"/>
      <c r="D24" s="9"/>
      <c r="F24" s="297" t="s">
        <v>308</v>
      </c>
      <c r="G24" s="298" t="s">
        <v>33</v>
      </c>
      <c r="H24" s="298"/>
      <c r="I24" s="298"/>
      <c r="K24" s="56">
        <v>3</v>
      </c>
      <c r="L24" s="40">
        <v>3</v>
      </c>
      <c r="M24" s="295"/>
      <c r="N24" s="56">
        <v>3</v>
      </c>
      <c r="O24" s="40">
        <v>3</v>
      </c>
      <c r="P24" s="295"/>
      <c r="Q24" s="56">
        <v>3</v>
      </c>
      <c r="R24" s="40">
        <v>3</v>
      </c>
      <c r="S24" s="295"/>
      <c r="T24" s="40"/>
      <c r="U24" s="40"/>
      <c r="V24" s="295"/>
      <c r="X24" s="9"/>
      <c r="Y24" s="23"/>
    </row>
    <row r="25" spans="1:25" ht="20.5" x14ac:dyDescent="0.35">
      <c r="A25" s="1"/>
      <c r="B25" s="9"/>
      <c r="C25" s="9"/>
      <c r="D25" s="9"/>
      <c r="F25" s="297"/>
      <c r="G25" s="298"/>
      <c r="H25" s="298"/>
      <c r="I25" s="298"/>
      <c r="K25" s="57"/>
      <c r="L25" s="43"/>
      <c r="M25" s="295"/>
      <c r="N25" s="57"/>
      <c r="O25" s="43"/>
      <c r="P25" s="295"/>
      <c r="Q25" s="57"/>
      <c r="R25" s="43"/>
      <c r="S25" s="295"/>
      <c r="T25" s="43"/>
      <c r="U25" s="43"/>
      <c r="V25" s="295"/>
      <c r="X25" s="9"/>
      <c r="Y25" s="23"/>
    </row>
    <row r="26" spans="1:25" ht="208.5" customHeight="1" x14ac:dyDescent="0.35">
      <c r="A26" s="1"/>
      <c r="B26" s="9"/>
      <c r="C26" s="9"/>
      <c r="D26" s="9"/>
      <c r="F26" s="297"/>
      <c r="G26" s="298" t="s">
        <v>309</v>
      </c>
      <c r="H26" s="298"/>
      <c r="I26" s="298"/>
      <c r="K26" s="58" t="s">
        <v>549</v>
      </c>
      <c r="L26" s="45"/>
      <c r="M26" s="295"/>
      <c r="N26" s="58" t="s">
        <v>550</v>
      </c>
      <c r="O26" s="45"/>
      <c r="P26" s="295"/>
      <c r="Q26" s="58" t="s">
        <v>551</v>
      </c>
      <c r="R26" s="45" t="s">
        <v>1117</v>
      </c>
      <c r="S26" s="295"/>
      <c r="T26" s="45" t="s">
        <v>552</v>
      </c>
      <c r="U26" s="45"/>
      <c r="V26" s="295"/>
      <c r="X26" s="9"/>
      <c r="Y26" s="23"/>
    </row>
    <row r="27" spans="1:25" ht="16.5" customHeight="1" x14ac:dyDescent="0.35">
      <c r="A27" s="1"/>
      <c r="B27" s="9"/>
      <c r="C27" s="9"/>
      <c r="D27" s="9"/>
      <c r="F27" s="297"/>
      <c r="G27" s="298" t="s">
        <v>313</v>
      </c>
      <c r="H27" s="298"/>
      <c r="I27" s="298"/>
      <c r="K27" s="59"/>
      <c r="L27" s="25"/>
      <c r="M27" s="60"/>
      <c r="N27" s="59"/>
      <c r="O27" s="25"/>
      <c r="P27" s="101"/>
      <c r="Q27" s="59"/>
      <c r="R27" s="25"/>
      <c r="S27" s="60"/>
      <c r="T27" s="59"/>
      <c r="U27" s="25"/>
      <c r="V27" s="60"/>
      <c r="X27" s="9"/>
      <c r="Y27" s="23"/>
    </row>
    <row r="28" spans="1:25" ht="16.5" customHeight="1" x14ac:dyDescent="0.35">
      <c r="A28" s="1"/>
      <c r="B28" s="9"/>
      <c r="C28" s="9"/>
      <c r="D28" s="9"/>
      <c r="F28" s="297"/>
      <c r="G28" s="298"/>
      <c r="H28" s="298"/>
      <c r="I28" s="298"/>
      <c r="K28" s="59"/>
      <c r="L28" s="25"/>
      <c r="M28" s="60"/>
      <c r="N28" s="59"/>
      <c r="O28" s="25"/>
      <c r="P28" s="101"/>
      <c r="Q28" s="59"/>
      <c r="R28" s="25"/>
      <c r="S28" s="60"/>
      <c r="T28" s="59"/>
      <c r="U28" s="25"/>
      <c r="V28" s="60"/>
      <c r="X28" s="9"/>
      <c r="Y28" s="23"/>
    </row>
    <row r="29" spans="1:25" ht="16.5" customHeight="1" x14ac:dyDescent="0.35">
      <c r="A29" s="1"/>
      <c r="B29" s="9"/>
      <c r="C29" s="9"/>
      <c r="D29" s="9"/>
      <c r="F29" s="297"/>
      <c r="G29" s="298"/>
      <c r="H29" s="298"/>
      <c r="I29" s="298"/>
      <c r="K29" s="59"/>
      <c r="L29" s="25"/>
      <c r="M29" s="60"/>
      <c r="N29" s="59"/>
      <c r="O29" s="25"/>
      <c r="P29" s="101"/>
      <c r="Q29" s="59"/>
      <c r="R29" s="25"/>
      <c r="S29" s="60"/>
      <c r="T29" s="59"/>
      <c r="U29" s="25"/>
      <c r="V29" s="60"/>
      <c r="X29" s="9"/>
      <c r="Y29" s="23"/>
    </row>
    <row r="30" spans="1:25" ht="16.5" customHeight="1" x14ac:dyDescent="0.35">
      <c r="A30" s="1"/>
      <c r="B30" s="9"/>
      <c r="C30" s="9"/>
      <c r="D30" s="9"/>
      <c r="F30" s="297"/>
      <c r="G30" s="298"/>
      <c r="H30" s="298"/>
      <c r="I30" s="298"/>
      <c r="K30" s="59"/>
      <c r="L30" s="25"/>
      <c r="M30" s="60"/>
      <c r="N30" s="59"/>
      <c r="O30" s="25"/>
      <c r="P30" s="101"/>
      <c r="Q30" s="59"/>
      <c r="R30" s="25"/>
      <c r="S30" s="60"/>
      <c r="T30" s="59"/>
      <c r="U30" s="25"/>
      <c r="V30" s="60"/>
      <c r="X30" s="9"/>
      <c r="Y30" s="23"/>
    </row>
    <row r="31" spans="1:25" ht="16.5" customHeight="1" x14ac:dyDescent="0.35">
      <c r="A31" s="1"/>
      <c r="B31" s="9"/>
      <c r="C31" s="9"/>
      <c r="D31" s="9"/>
      <c r="F31" s="297"/>
      <c r="G31" s="298"/>
      <c r="H31" s="298"/>
      <c r="I31" s="298"/>
      <c r="K31" s="59"/>
      <c r="L31" s="25"/>
      <c r="M31" s="60"/>
      <c r="N31" s="59"/>
      <c r="O31" s="25"/>
      <c r="P31" s="101"/>
      <c r="Q31" s="59"/>
      <c r="R31" s="25"/>
      <c r="S31" s="60"/>
      <c r="T31" s="59"/>
      <c r="U31" s="25"/>
      <c r="V31" s="60"/>
      <c r="X31" s="9"/>
      <c r="Y31" s="23"/>
    </row>
    <row r="32" spans="1:25" ht="16.5" customHeight="1" x14ac:dyDescent="0.35">
      <c r="A32" s="1"/>
      <c r="B32" s="9"/>
      <c r="C32" s="9"/>
      <c r="D32" s="9"/>
      <c r="F32" s="297"/>
      <c r="G32" s="298"/>
      <c r="H32" s="298"/>
      <c r="I32" s="298"/>
      <c r="K32" s="59"/>
      <c r="L32" s="25"/>
      <c r="M32" s="60"/>
      <c r="N32" s="59"/>
      <c r="O32" s="25"/>
      <c r="P32" s="101"/>
      <c r="Q32" s="59"/>
      <c r="R32" s="25"/>
      <c r="S32" s="60"/>
      <c r="T32" s="59"/>
      <c r="U32" s="25"/>
      <c r="V32" s="60"/>
      <c r="X32" s="9"/>
      <c r="Y32" s="23"/>
    </row>
    <row r="33" spans="1:25" ht="16.5" customHeight="1" x14ac:dyDescent="0.35">
      <c r="A33" s="1"/>
      <c r="B33" s="9"/>
      <c r="C33" s="9"/>
      <c r="D33" s="9"/>
      <c r="F33" s="297"/>
      <c r="G33" s="298"/>
      <c r="H33" s="298"/>
      <c r="I33" s="298"/>
      <c r="K33" s="59"/>
      <c r="L33" s="25"/>
      <c r="M33" s="60"/>
      <c r="N33" s="59"/>
      <c r="O33" s="25"/>
      <c r="P33" s="101"/>
      <c r="Q33" s="59"/>
      <c r="R33" s="25"/>
      <c r="S33" s="60"/>
      <c r="T33" s="59"/>
      <c r="U33" s="25"/>
      <c r="V33" s="60"/>
      <c r="X33" s="9"/>
      <c r="Y33" s="23"/>
    </row>
    <row r="34" spans="1:25" ht="16.5" customHeight="1" x14ac:dyDescent="0.35">
      <c r="A34" s="1"/>
      <c r="B34" s="9"/>
      <c r="C34" s="9"/>
      <c r="D34" s="9"/>
      <c r="F34" s="297"/>
      <c r="G34" s="298"/>
      <c r="H34" s="298"/>
      <c r="I34" s="298"/>
      <c r="K34" s="59"/>
      <c r="L34" s="25"/>
      <c r="M34" s="60"/>
      <c r="N34" s="59"/>
      <c r="O34" s="25"/>
      <c r="P34" s="101"/>
      <c r="Q34" s="59"/>
      <c r="R34" s="25"/>
      <c r="S34" s="60"/>
      <c r="T34" s="59"/>
      <c r="U34" s="25"/>
      <c r="V34" s="60"/>
      <c r="X34" s="9"/>
      <c r="Y34" s="23"/>
    </row>
    <row r="35" spans="1:25" ht="16.5" customHeight="1" x14ac:dyDescent="0.35">
      <c r="A35" s="1"/>
      <c r="B35" s="9"/>
      <c r="C35" s="9"/>
      <c r="D35" s="9"/>
      <c r="F35" s="297"/>
      <c r="G35" s="298"/>
      <c r="H35" s="298"/>
      <c r="I35" s="298"/>
      <c r="K35" s="59"/>
      <c r="L35" s="25"/>
      <c r="M35" s="60"/>
      <c r="N35" s="59"/>
      <c r="O35" s="25"/>
      <c r="P35" s="101"/>
      <c r="Q35" s="59"/>
      <c r="R35" s="25"/>
      <c r="S35" s="60"/>
      <c r="T35" s="59"/>
      <c r="U35" s="25"/>
      <c r="V35" s="60"/>
      <c r="X35" s="9"/>
      <c r="Y35" s="23"/>
    </row>
    <row r="36" spans="1:25" ht="16.5" customHeight="1" x14ac:dyDescent="0.35">
      <c r="A36" s="1"/>
      <c r="B36" s="9"/>
      <c r="C36" s="9"/>
      <c r="D36" s="9"/>
      <c r="F36" s="297"/>
      <c r="G36" s="298"/>
      <c r="H36" s="298"/>
      <c r="I36" s="298"/>
      <c r="K36" s="59"/>
      <c r="L36" s="25"/>
      <c r="M36" s="60"/>
      <c r="N36" s="59"/>
      <c r="O36" s="25"/>
      <c r="P36" s="101"/>
      <c r="Q36" s="59"/>
      <c r="R36" s="25"/>
      <c r="S36" s="60"/>
      <c r="T36" s="59"/>
      <c r="U36" s="25"/>
      <c r="V36" s="60"/>
      <c r="X36" s="9"/>
      <c r="Y36" s="23"/>
    </row>
    <row r="37" spans="1:25" ht="16.5" customHeight="1" x14ac:dyDescent="0.35">
      <c r="A37" s="1"/>
      <c r="B37" s="9"/>
      <c r="C37" s="9"/>
      <c r="D37" s="9"/>
      <c r="F37" s="297"/>
      <c r="G37" s="298"/>
      <c r="H37" s="298"/>
      <c r="I37" s="298"/>
      <c r="K37" s="59"/>
      <c r="L37" s="25"/>
      <c r="M37" s="60"/>
      <c r="N37" s="59"/>
      <c r="O37" s="25"/>
      <c r="P37" s="101"/>
      <c r="Q37" s="59"/>
      <c r="R37" s="25"/>
      <c r="S37" s="60"/>
      <c r="T37" s="59"/>
      <c r="U37" s="25"/>
      <c r="V37" s="60"/>
      <c r="X37" s="9"/>
      <c r="Y37" s="23"/>
    </row>
    <row r="38" spans="1:25" ht="16.5" customHeight="1" x14ac:dyDescent="0.35">
      <c r="A38" s="1"/>
      <c r="B38" s="9"/>
      <c r="C38" s="9"/>
      <c r="D38" s="9"/>
      <c r="F38" s="297"/>
      <c r="G38" s="298"/>
      <c r="H38" s="298"/>
      <c r="I38" s="298"/>
      <c r="K38" s="59"/>
      <c r="L38" s="25"/>
      <c r="M38" s="60"/>
      <c r="N38" s="59"/>
      <c r="O38" s="25"/>
      <c r="P38" s="101"/>
      <c r="Q38" s="59"/>
      <c r="R38" s="25"/>
      <c r="S38" s="60"/>
      <c r="T38" s="59"/>
      <c r="U38" s="25"/>
      <c r="V38" s="60"/>
      <c r="X38" s="9"/>
      <c r="Y38" s="23"/>
    </row>
    <row r="39" spans="1:25" ht="16.5" customHeight="1" x14ac:dyDescent="0.35">
      <c r="A39" s="1"/>
      <c r="B39" s="9"/>
      <c r="C39" s="9"/>
      <c r="D39" s="9"/>
      <c r="F39" s="297"/>
      <c r="G39" s="298"/>
      <c r="H39" s="298"/>
      <c r="I39" s="298"/>
      <c r="K39" s="59"/>
      <c r="L39" s="25"/>
      <c r="M39" s="60"/>
      <c r="N39" s="59"/>
      <c r="O39" s="25"/>
      <c r="P39" s="101"/>
      <c r="Q39" s="59"/>
      <c r="R39" s="25"/>
      <c r="S39" s="60"/>
      <c r="T39" s="59"/>
      <c r="U39" s="25"/>
      <c r="V39" s="60"/>
      <c r="X39" s="9"/>
      <c r="Y39" s="23"/>
    </row>
    <row r="40" spans="1:25" ht="16.5" customHeight="1" x14ac:dyDescent="0.35">
      <c r="A40" s="1"/>
      <c r="B40" s="9"/>
      <c r="C40" s="9"/>
      <c r="D40" s="9"/>
      <c r="F40" s="297"/>
      <c r="G40" s="298"/>
      <c r="H40" s="298"/>
      <c r="I40" s="298"/>
      <c r="K40" s="59"/>
      <c r="L40" s="25"/>
      <c r="M40" s="60"/>
      <c r="N40" s="59"/>
      <c r="O40" s="25"/>
      <c r="P40" s="101"/>
      <c r="Q40" s="59"/>
      <c r="R40" s="25"/>
      <c r="S40" s="60"/>
      <c r="T40" s="59"/>
      <c r="U40" s="25"/>
      <c r="V40" s="60"/>
      <c r="X40" s="9"/>
      <c r="Y40" s="23"/>
    </row>
    <row r="41" spans="1:25" ht="16.5" customHeight="1" x14ac:dyDescent="0.35">
      <c r="A41" s="1"/>
      <c r="B41" s="9"/>
      <c r="C41" s="9"/>
      <c r="D41" s="9"/>
      <c r="F41" s="297"/>
      <c r="G41" s="298"/>
      <c r="H41" s="298"/>
      <c r="I41" s="298"/>
      <c r="K41" s="59"/>
      <c r="L41" s="25"/>
      <c r="M41" s="60"/>
      <c r="N41" s="59"/>
      <c r="O41" s="25"/>
      <c r="P41" s="101"/>
      <c r="Q41" s="59"/>
      <c r="R41" s="25"/>
      <c r="S41" s="60"/>
      <c r="T41" s="59"/>
      <c r="U41" s="25"/>
      <c r="V41" s="60"/>
      <c r="X41" s="9"/>
      <c r="Y41" s="23"/>
    </row>
    <row r="42" spans="1:25" ht="16.5" customHeight="1" x14ac:dyDescent="0.35">
      <c r="A42" s="1"/>
      <c r="B42" s="9"/>
      <c r="C42" s="9"/>
      <c r="D42" s="9"/>
      <c r="F42" s="297"/>
      <c r="G42" s="298"/>
      <c r="H42" s="298"/>
      <c r="I42" s="298"/>
      <c r="K42" s="59"/>
      <c r="L42" s="25"/>
      <c r="M42" s="60"/>
      <c r="N42" s="59"/>
      <c r="O42" s="25"/>
      <c r="P42" s="101"/>
      <c r="Q42" s="59"/>
      <c r="R42" s="25"/>
      <c r="S42" s="60"/>
      <c r="T42" s="59"/>
      <c r="U42" s="25"/>
      <c r="V42" s="60"/>
      <c r="X42" s="9"/>
      <c r="Y42" s="23"/>
    </row>
    <row r="43" spans="1:25" ht="16.5" customHeight="1" x14ac:dyDescent="0.35">
      <c r="A43" s="1"/>
      <c r="B43" s="9"/>
      <c r="C43" s="9"/>
      <c r="D43" s="9"/>
      <c r="F43" s="297"/>
      <c r="G43" s="298"/>
      <c r="H43" s="298"/>
      <c r="I43" s="298"/>
      <c r="K43" s="59"/>
      <c r="L43" s="25"/>
      <c r="M43" s="60"/>
      <c r="N43" s="59"/>
      <c r="O43" s="25"/>
      <c r="P43" s="101"/>
      <c r="Q43" s="59"/>
      <c r="R43" s="25"/>
      <c r="S43" s="60"/>
      <c r="T43" s="59"/>
      <c r="U43" s="25"/>
      <c r="V43" s="60"/>
      <c r="X43" s="9"/>
      <c r="Y43" s="23"/>
    </row>
    <row r="44" spans="1:25" ht="16.5" customHeight="1" x14ac:dyDescent="0.35">
      <c r="A44" s="1"/>
      <c r="B44" s="9"/>
      <c r="C44" s="9"/>
      <c r="D44" s="9"/>
      <c r="F44" s="297"/>
      <c r="G44" s="298"/>
      <c r="H44" s="298"/>
      <c r="I44" s="298"/>
      <c r="K44" s="59"/>
      <c r="L44" s="25"/>
      <c r="M44" s="60"/>
      <c r="N44" s="59"/>
      <c r="O44" s="25"/>
      <c r="P44" s="101"/>
      <c r="Q44" s="59"/>
      <c r="R44" s="25"/>
      <c r="S44" s="60"/>
      <c r="T44" s="59"/>
      <c r="U44" s="25"/>
      <c r="V44" s="60"/>
      <c r="X44" s="9"/>
      <c r="Y44" s="23"/>
    </row>
    <row r="45" spans="1:25" ht="16.5" customHeight="1" x14ac:dyDescent="0.35">
      <c r="A45" s="1"/>
      <c r="B45" s="9"/>
      <c r="C45" s="9"/>
      <c r="D45" s="9"/>
      <c r="F45" s="297"/>
      <c r="G45" s="298"/>
      <c r="H45" s="298"/>
      <c r="I45" s="298"/>
      <c r="K45" s="59"/>
      <c r="L45" s="25"/>
      <c r="M45" s="60"/>
      <c r="N45" s="59"/>
      <c r="O45" s="25"/>
      <c r="P45" s="101"/>
      <c r="Q45" s="59"/>
      <c r="R45" s="25"/>
      <c r="S45" s="60"/>
      <c r="T45" s="59"/>
      <c r="U45" s="25"/>
      <c r="V45" s="60"/>
      <c r="X45" s="9"/>
      <c r="Y45" s="23"/>
    </row>
    <row r="46" spans="1:25" ht="16.5" customHeight="1" x14ac:dyDescent="0.35">
      <c r="A46" s="1"/>
      <c r="B46" s="9"/>
      <c r="C46" s="9"/>
      <c r="D46" s="9"/>
      <c r="F46" s="297"/>
      <c r="G46" s="298"/>
      <c r="H46" s="298"/>
      <c r="I46" s="298"/>
      <c r="K46" s="59"/>
      <c r="L46" s="25"/>
      <c r="M46" s="60"/>
      <c r="N46" s="59"/>
      <c r="O46" s="25"/>
      <c r="P46" s="101"/>
      <c r="Q46" s="59"/>
      <c r="R46" s="25"/>
      <c r="S46" s="60"/>
      <c r="T46" s="59"/>
      <c r="U46" s="25"/>
      <c r="V46" s="60"/>
      <c r="X46" s="9"/>
      <c r="Y46" s="23"/>
    </row>
    <row r="47" spans="1:25" ht="16.5" customHeight="1" x14ac:dyDescent="0.35">
      <c r="A47" s="1"/>
      <c r="B47" s="9"/>
      <c r="C47" s="9"/>
      <c r="D47" s="9"/>
      <c r="F47" s="297"/>
      <c r="G47" s="298"/>
      <c r="H47" s="298"/>
      <c r="I47" s="298"/>
      <c r="K47" s="59"/>
      <c r="L47" s="25"/>
      <c r="M47" s="60"/>
      <c r="N47" s="59"/>
      <c r="O47" s="25"/>
      <c r="P47" s="101"/>
      <c r="Q47" s="59"/>
      <c r="R47" s="25"/>
      <c r="S47" s="60"/>
      <c r="T47" s="59"/>
      <c r="U47" s="25"/>
      <c r="V47" s="60"/>
      <c r="X47" s="9"/>
      <c r="Y47" s="23"/>
    </row>
    <row r="48" spans="1:25" ht="16.5" customHeight="1" x14ac:dyDescent="0.35">
      <c r="A48" s="1"/>
      <c r="B48" s="9"/>
      <c r="C48" s="9"/>
      <c r="D48" s="9"/>
      <c r="F48" s="297"/>
      <c r="G48" s="298"/>
      <c r="H48" s="298"/>
      <c r="I48" s="298"/>
      <c r="K48" s="59"/>
      <c r="L48" s="25"/>
      <c r="M48" s="60"/>
      <c r="N48" s="59"/>
      <c r="O48" s="25"/>
      <c r="P48" s="101"/>
      <c r="Q48" s="59"/>
      <c r="R48" s="25"/>
      <c r="S48" s="60"/>
      <c r="T48" s="59"/>
      <c r="U48" s="25"/>
      <c r="V48" s="60"/>
      <c r="X48" s="9"/>
      <c r="Y48" s="23"/>
    </row>
    <row r="49" spans="1:25" ht="16.5" customHeight="1" x14ac:dyDescent="0.35">
      <c r="A49" s="1"/>
      <c r="B49" s="9"/>
      <c r="C49" s="9"/>
      <c r="D49" s="9"/>
      <c r="F49" s="297"/>
      <c r="G49" s="298"/>
      <c r="H49" s="298"/>
      <c r="I49" s="298"/>
      <c r="K49" s="59"/>
      <c r="L49" s="25"/>
      <c r="M49" s="60"/>
      <c r="N49" s="59"/>
      <c r="O49" s="25"/>
      <c r="P49" s="60"/>
      <c r="Q49" s="59"/>
      <c r="R49" s="25"/>
      <c r="S49" s="60"/>
      <c r="T49" s="59"/>
      <c r="U49" s="25"/>
      <c r="V49" s="60"/>
      <c r="X49" s="9"/>
      <c r="Y49" s="23"/>
    </row>
    <row r="50" spans="1:25" ht="14.5" x14ac:dyDescent="0.35">
      <c r="S50" s="1"/>
      <c r="V50" s="1"/>
    </row>
    <row r="51" spans="1:25" ht="15" customHeight="1" x14ac:dyDescent="0.35"/>
  </sheetData>
  <mergeCells count="63">
    <mergeCell ref="F24:F49"/>
    <mergeCell ref="G24:I25"/>
    <mergeCell ref="M24:M26"/>
    <mergeCell ref="P24:P26"/>
    <mergeCell ref="S24:S26"/>
    <mergeCell ref="V24:V26"/>
    <mergeCell ref="G26:I26"/>
    <mergeCell ref="G27:I49"/>
    <mergeCell ref="Q20:S20"/>
    <mergeCell ref="T20:V20"/>
    <mergeCell ref="K21:M21"/>
    <mergeCell ref="N21:P21"/>
    <mergeCell ref="Q21:S21"/>
    <mergeCell ref="T21:V21"/>
    <mergeCell ref="T18:V19"/>
    <mergeCell ref="E19:I19"/>
    <mergeCell ref="D20:D21"/>
    <mergeCell ref="E20:I21"/>
    <mergeCell ref="K20:M20"/>
    <mergeCell ref="N20:P20"/>
    <mergeCell ref="D15:I15"/>
    <mergeCell ref="B18:C21"/>
    <mergeCell ref="K18:M19"/>
    <mergeCell ref="N18:P19"/>
    <mergeCell ref="Q18:S19"/>
    <mergeCell ref="Q17:S17"/>
    <mergeCell ref="T17:V17"/>
    <mergeCell ref="S12:T12"/>
    <mergeCell ref="U12:V12"/>
    <mergeCell ref="L13:M13"/>
    <mergeCell ref="P13:Q13"/>
    <mergeCell ref="T13:U13"/>
    <mergeCell ref="L14:M15"/>
    <mergeCell ref="N14:N15"/>
    <mergeCell ref="O14:O15"/>
    <mergeCell ref="P14:Q15"/>
    <mergeCell ref="Q12:R12"/>
    <mergeCell ref="R14:R15"/>
    <mergeCell ref="S14:S15"/>
    <mergeCell ref="T14:U15"/>
    <mergeCell ref="V14:V15"/>
    <mergeCell ref="K12:L12"/>
    <mergeCell ref="M12:N12"/>
    <mergeCell ref="O12:P12"/>
    <mergeCell ref="K17:M17"/>
    <mergeCell ref="N17:P17"/>
    <mergeCell ref="K14:K15"/>
    <mergeCell ref="B7:C7"/>
    <mergeCell ref="M7:O8"/>
    <mergeCell ref="Q7:S8"/>
    <mergeCell ref="G12:G13"/>
    <mergeCell ref="D2:I2"/>
    <mergeCell ref="D3:I4"/>
    <mergeCell ref="K3:S4"/>
    <mergeCell ref="D5:I5"/>
    <mergeCell ref="K5:R5"/>
    <mergeCell ref="B10:C10"/>
    <mergeCell ref="B12:C15"/>
    <mergeCell ref="D12:D14"/>
    <mergeCell ref="E12:E14"/>
    <mergeCell ref="F12:F13"/>
    <mergeCell ref="H12:H13"/>
    <mergeCell ref="I12:I13"/>
  </mergeCells>
  <conditionalFormatting sqref="D15:I15">
    <cfRule type="containsText" dxfId="687" priority="2" operator="containsText" text="Finalizado">
      <formula>NOT(ISERROR(SEARCH("Finalizado",D15)))</formula>
    </cfRule>
    <cfRule type="containsText" dxfId="686" priority="3" operator="containsText" text="Não Planificado">
      <formula>NOT(ISERROR(SEARCH("Não Planificado",D15)))</formula>
    </cfRule>
    <cfRule type="containsText" dxfId="685" priority="4" operator="containsText" text="No Prazo">
      <formula>NOT(ISERROR(SEARCH("No Prazo",D15)))</formula>
    </cfRule>
    <cfRule type="containsText" dxfId="684" priority="5" operator="containsText" text="Atrasado">
      <formula>NOT(ISERROR(SEARCH("Atrasado",D15)))</formula>
    </cfRule>
  </conditionalFormatting>
  <conditionalFormatting sqref="F7:F8">
    <cfRule type="iconSet" priority="9">
      <iconSet showValue="0">
        <cfvo type="percent" val="0"/>
        <cfvo type="num" val="2"/>
        <cfvo type="num" val="3"/>
      </iconSet>
    </cfRule>
  </conditionalFormatting>
  <conditionalFormatting sqref="F12 F14">
    <cfRule type="iconSet" priority="7">
      <iconSet showValue="0">
        <cfvo type="percent" val="0"/>
        <cfvo type="num" val="2"/>
        <cfvo type="num" val="3"/>
      </iconSet>
    </cfRule>
  </conditionalFormatting>
  <conditionalFormatting sqref="G7:I8">
    <cfRule type="iconSet" priority="8">
      <iconSet showValue="0">
        <cfvo type="percent" val="0"/>
        <cfvo type="num" val="2"/>
        <cfvo type="num" val="3"/>
      </iconSet>
    </cfRule>
  </conditionalFormatting>
  <conditionalFormatting sqref="G12:I12 G14:I14">
    <cfRule type="iconSet" priority="6">
      <iconSet showValue="0">
        <cfvo type="percent" val="0"/>
        <cfvo type="num" val="2"/>
        <cfvo type="num" val="3"/>
      </iconSet>
    </cfRule>
  </conditionalFormatting>
  <conditionalFormatting sqref="K24:L24 N24:O24 Q24:R24 T24:U24">
    <cfRule type="iconSet" priority="24">
      <iconSet showValue="0">
        <cfvo type="percent" val="0"/>
        <cfvo type="num" val="2"/>
        <cfvo type="num" val="3"/>
      </iconSet>
    </cfRule>
  </conditionalFormatting>
  <conditionalFormatting sqref="K25:L25">
    <cfRule type="containsText" dxfId="683" priority="38" operator="containsText" text="PENDIENTE">
      <formula>NOT(ISERROR(SEARCH("PENDIENTE",K25)))</formula>
    </cfRule>
    <cfRule type="containsText" dxfId="682" priority="39" operator="containsText" text="NO VALIDADO">
      <formula>NOT(ISERROR(SEARCH("NO VALIDADO",K25)))</formula>
    </cfRule>
    <cfRule type="containsText" dxfId="681" priority="40" operator="containsText" text="VALIDADO">
      <formula>NOT(ISERROR(SEARCH("VALIDADO",K25)))</formula>
    </cfRule>
  </conditionalFormatting>
  <conditionalFormatting sqref="N25:O25">
    <cfRule type="containsText" dxfId="680" priority="31" operator="containsText" text="PENDIENTE">
      <formula>NOT(ISERROR(SEARCH("PENDIENTE",N25)))</formula>
    </cfRule>
    <cfRule type="containsText" dxfId="679" priority="32" operator="containsText" text="NO VALIDADO">
      <formula>NOT(ISERROR(SEARCH("NO VALIDADO",N25)))</formula>
    </cfRule>
    <cfRule type="containsText" dxfId="678" priority="33" operator="containsText" text="VALIDADO">
      <formula>NOT(ISERROR(SEARCH("VALIDADO",N25)))</formula>
    </cfRule>
  </conditionalFormatting>
  <conditionalFormatting sqref="Q25:R25">
    <cfRule type="containsText" dxfId="677" priority="28" operator="containsText" text="PENDIENTE">
      <formula>NOT(ISERROR(SEARCH("PENDIENTE",Q25)))</formula>
    </cfRule>
    <cfRule type="containsText" dxfId="676" priority="29" operator="containsText" text="NO VALIDADO">
      <formula>NOT(ISERROR(SEARCH("NO VALIDADO",Q25)))</formula>
    </cfRule>
    <cfRule type="containsText" dxfId="675" priority="30" operator="containsText" text="VALIDADO">
      <formula>NOT(ISERROR(SEARCH("VALIDADO",Q25)))</formula>
    </cfRule>
  </conditionalFormatting>
  <conditionalFormatting sqref="T25:U25">
    <cfRule type="containsText" dxfId="674" priority="25" operator="containsText" text="PENDIENTE">
      <formula>NOT(ISERROR(SEARCH("PENDIENTE",T25)))</formula>
    </cfRule>
    <cfRule type="containsText" dxfId="673" priority="26" operator="containsText" text="NO VALIDADO">
      <formula>NOT(ISERROR(SEARCH("NO VALIDADO",T25)))</formula>
    </cfRule>
    <cfRule type="containsText" dxfId="672" priority="27" operator="containsText" text="VALIDADO">
      <formula>NOT(ISERROR(SEARCH("VALIDADO",T25)))</formula>
    </cfRule>
  </conditionalFormatting>
  <dataValidations count="6">
    <dataValidation type="list" allowBlank="1" showInputMessage="1" showErrorMessage="1" sqref="AB14:AB15" xr:uid="{A59B4FAB-0A95-444B-A9AF-A691EB67D2AC}">
      <formula1>"No Cumple, Parcial, Cumple, Más que Cumple, Mejor Práctica"</formula1>
    </dataValidation>
    <dataValidation type="list" allowBlank="1" showInputMessage="1" showErrorMessage="1" sqref="K14:K15 O14:O15 S14:S15" xr:uid="{1AD4E223-C6D5-4835-954B-CB6E2F59888F}">
      <formula1>"No Iniciado, En Progreso,Finalizado"</formula1>
    </dataValidation>
    <dataValidation type="list" allowBlank="1" showInputMessage="1" showErrorMessage="1" sqref="D10 R14:R15 N14:N15 V14:V15" xr:uid="{08D915DF-75F2-4AB2-AEA4-6092863E7584}">
      <formula1>"Não Cumpre, Parcial, Cumpre, Mais que Cumpre, Melhor Prática"</formula1>
    </dataValidation>
    <dataValidation type="list" allowBlank="1" showInputMessage="1" showErrorMessage="1" sqref="O10" xr:uid="{C9419183-381E-446F-ADBF-9B8EBE788F16}">
      <formula1>"Alta,Baixa,Não Planificado"</formula1>
    </dataValidation>
    <dataValidation type="list" allowBlank="1" showInputMessage="1" showErrorMessage="1" sqref="M12:N12 Q12:R12 U12:V12" xr:uid="{4F5D30AD-193E-4BBF-A298-606276092CD2}">
      <formula1>"Maio,Junho,Julho,Agosto,Setembro,Outubro"</formula1>
    </dataValidation>
    <dataValidation type="list" allowBlank="1" showInputMessage="1" showErrorMessage="1" sqref="Q10 S10" xr:uid="{BDA636AC-DB01-4C3B-A0D7-CBBCFD6CF479}">
      <formula1>" Junho,Julho,Agosto,Setembro,Outubro"</formula1>
    </dataValidation>
  </dataValidations>
  <pageMargins left="0.511811024" right="0.511811024" top="0.78740157499999996" bottom="0.78740157499999996" header="0.31496062000000002" footer="0.31496062000000002"/>
  <pageSetup paperSize="9" orientation="portrait" r:id="rId1"/>
  <drawing r:id="rId2"/>
  <extLst>
    <ext xmlns:x14="http://schemas.microsoft.com/office/spreadsheetml/2009/9/main" uri="{78C0D931-6437-407d-A8EE-F0AAD7539E65}">
      <x14:conditionalFormattings>
        <x14:conditionalFormatting xmlns:xm="http://schemas.microsoft.com/office/excel/2006/main">
          <x14:cfRule type="iconSet" priority="1" id="{355115D4-C6B8-4834-9618-1EB2CAF4A9B2}">
            <x14:iconSet iconSet="3Stars" showValue="0">
              <x14:cfvo type="percent">
                <xm:f>0</xm:f>
              </x14:cfvo>
              <x14:cfvo type="num">
                <xm:f>2</xm:f>
              </x14:cfvo>
              <x14:cfvo type="num">
                <xm:f>3</xm:f>
              </x14:cfvo>
            </x14:iconSet>
          </x14:cfRule>
          <xm:sqref>M10</xm:sqref>
        </x14:conditionalFormatting>
      </x14:conditionalFormattings>
    </ext>
  </extLst>
</worksheet>
</file>

<file path=xl/worksheets/sheet3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6E08370-A132-4196-9951-F2C7D637EC4E}">
  <dimension ref="A1:AB51"/>
  <sheetViews>
    <sheetView showGridLines="0" zoomScale="50" zoomScaleNormal="50" workbookViewId="0">
      <pane xSplit="3" ySplit="4" topLeftCell="D19" activePane="bottomRight" state="frozen"/>
      <selection activeCell="O2" sqref="O2"/>
      <selection pane="topRight" activeCell="O2" sqref="O2"/>
      <selection pane="bottomLeft" activeCell="O2" sqref="O2"/>
      <selection pane="bottomRight" activeCell="Q20" sqref="Q20:S20"/>
    </sheetView>
  </sheetViews>
  <sheetFormatPr defaultColWidth="0" defaultRowHeight="15" customHeight="1" zeroHeight="1" outlineLevelRow="2" outlineLevelCol="1" x14ac:dyDescent="0.35"/>
  <cols>
    <col min="1" max="1" width="1.26953125" customWidth="1"/>
    <col min="2" max="2" width="4.7265625" customWidth="1"/>
    <col min="3" max="3" width="20.1796875" customWidth="1"/>
    <col min="4" max="4" width="17.453125" customWidth="1" outlineLevel="1"/>
    <col min="5" max="5" width="10" customWidth="1" outlineLevel="1"/>
    <col min="6" max="8" width="6.1796875" customWidth="1" outlineLevel="1"/>
    <col min="9" max="9" width="6.26953125" customWidth="1" outlineLevel="1"/>
    <col min="10" max="10" width="2.1796875" customWidth="1"/>
    <col min="11" max="23" width="23" customWidth="1"/>
    <col min="24" max="24" width="17" hidden="1" customWidth="1"/>
    <col min="25" max="25" width="16.453125" hidden="1" customWidth="1"/>
    <col min="26" max="26" width="10.54296875" hidden="1" customWidth="1"/>
    <col min="27" max="27" width="16.81640625" hidden="1" customWidth="1"/>
    <col min="28" max="28" width="14.54296875" hidden="1" customWidth="1"/>
  </cols>
  <sheetData>
    <row r="1" spans="1:28" ht="11.25" customHeight="1" x14ac:dyDescent="0.35">
      <c r="A1" s="13"/>
      <c r="B1" s="13"/>
      <c r="C1" s="13"/>
      <c r="D1" s="13"/>
      <c r="E1" s="13"/>
      <c r="F1" s="13"/>
      <c r="G1" s="13"/>
      <c r="H1" s="13"/>
      <c r="I1" s="13"/>
      <c r="J1" s="13"/>
      <c r="K1" s="13"/>
      <c r="L1" s="13"/>
      <c r="M1" s="13"/>
      <c r="N1" s="13"/>
      <c r="O1" s="13"/>
      <c r="P1" s="13"/>
      <c r="Q1" s="13"/>
      <c r="R1" s="13"/>
      <c r="S1" s="13"/>
      <c r="T1" s="13"/>
      <c r="U1" s="13"/>
      <c r="V1" s="13"/>
      <c r="W1" s="13"/>
      <c r="X1" s="13"/>
      <c r="Y1" s="19"/>
      <c r="Z1" s="19"/>
      <c r="AA1" s="19"/>
    </row>
    <row r="2" spans="1:28" ht="43.5" customHeight="1" x14ac:dyDescent="0.5">
      <c r="A2" s="1"/>
      <c r="C2" s="11"/>
      <c r="D2" s="279" t="s">
        <v>0</v>
      </c>
      <c r="E2" s="279"/>
      <c r="F2" s="279"/>
      <c r="G2" s="279"/>
      <c r="H2" s="279"/>
      <c r="I2" s="279"/>
      <c r="J2" s="62"/>
      <c r="K2" s="62"/>
      <c r="L2" s="62"/>
      <c r="M2" s="62"/>
      <c r="N2" s="62"/>
      <c r="O2" s="62"/>
      <c r="P2" s="62"/>
      <c r="Q2" s="62"/>
      <c r="R2" s="62"/>
      <c r="S2" s="62"/>
      <c r="T2" s="62"/>
      <c r="U2" s="62"/>
      <c r="V2" s="62"/>
      <c r="W2" s="11"/>
      <c r="X2" s="11"/>
      <c r="Y2" s="20"/>
      <c r="Z2" s="20"/>
      <c r="AA2" s="20"/>
    </row>
    <row r="3" spans="1:28" ht="19.5" customHeight="1" x14ac:dyDescent="0.35">
      <c r="A3" s="1"/>
      <c r="C3" s="10"/>
      <c r="D3" s="280" t="s">
        <v>1</v>
      </c>
      <c r="E3" s="280"/>
      <c r="F3" s="280"/>
      <c r="G3" s="280"/>
      <c r="H3" s="280"/>
      <c r="I3" s="280"/>
      <c r="J3" s="63"/>
      <c r="K3" s="303" t="s">
        <v>553</v>
      </c>
      <c r="L3" s="303"/>
      <c r="M3" s="303"/>
      <c r="N3" s="303"/>
      <c r="O3" s="303"/>
      <c r="P3" s="303"/>
      <c r="Q3" s="303"/>
      <c r="R3" s="303"/>
      <c r="S3" s="303"/>
      <c r="T3" s="63"/>
      <c r="U3" s="63"/>
      <c r="V3" s="63"/>
      <c r="W3" s="10"/>
      <c r="X3" s="10"/>
      <c r="Y3" s="12"/>
      <c r="Z3" s="12"/>
      <c r="AA3" s="12"/>
    </row>
    <row r="4" spans="1:28" ht="35.25" customHeight="1" x14ac:dyDescent="0.35">
      <c r="A4" s="1"/>
      <c r="B4" s="1"/>
      <c r="C4" s="10"/>
      <c r="D4" s="281"/>
      <c r="E4" s="281"/>
      <c r="F4" s="281"/>
      <c r="G4" s="281"/>
      <c r="H4" s="281"/>
      <c r="I4" s="281"/>
      <c r="J4" s="61"/>
      <c r="K4" s="304"/>
      <c r="L4" s="304"/>
      <c r="M4" s="304"/>
      <c r="N4" s="304"/>
      <c r="O4" s="304"/>
      <c r="P4" s="304"/>
      <c r="Q4" s="304"/>
      <c r="R4" s="304"/>
      <c r="S4" s="304"/>
      <c r="T4" s="61"/>
      <c r="U4" s="61"/>
      <c r="V4" s="61"/>
      <c r="W4" s="61"/>
      <c r="X4" s="14"/>
      <c r="Y4" s="21"/>
      <c r="Z4" s="22"/>
      <c r="AA4" s="22"/>
    </row>
    <row r="5" spans="1:28" ht="32.5" x14ac:dyDescent="0.6">
      <c r="A5" s="1"/>
      <c r="B5" s="15"/>
      <c r="C5" s="13"/>
      <c r="D5" s="284" t="s">
        <v>294</v>
      </c>
      <c r="E5" s="284"/>
      <c r="F5" s="284"/>
      <c r="G5" s="284"/>
      <c r="H5" s="284"/>
      <c r="I5" s="284"/>
      <c r="J5" s="26"/>
      <c r="K5" s="284" t="s">
        <v>295</v>
      </c>
      <c r="L5" s="284"/>
      <c r="M5" s="284"/>
      <c r="N5" s="284"/>
      <c r="O5" s="284"/>
      <c r="P5" s="284"/>
      <c r="Q5" s="284"/>
      <c r="R5" s="284"/>
      <c r="S5" s="27"/>
      <c r="T5" s="25"/>
      <c r="U5" s="25"/>
      <c r="V5" s="25"/>
      <c r="W5" s="9"/>
      <c r="X5" s="9"/>
      <c r="Y5" s="23"/>
    </row>
    <row r="6" spans="1:28" ht="33" customHeight="1" x14ac:dyDescent="0.8">
      <c r="A6" s="1"/>
      <c r="B6" s="15"/>
      <c r="C6" s="15"/>
      <c r="D6" s="28" t="s">
        <v>296</v>
      </c>
      <c r="E6" s="28" t="s">
        <v>16</v>
      </c>
      <c r="F6" s="28" t="s">
        <v>19</v>
      </c>
      <c r="G6" s="28" t="s">
        <v>20</v>
      </c>
      <c r="H6" s="28" t="s">
        <v>21</v>
      </c>
      <c r="I6" s="28" t="s">
        <v>22</v>
      </c>
      <c r="J6" s="29"/>
      <c r="K6" s="44" t="s">
        <v>221</v>
      </c>
      <c r="L6" s="66"/>
      <c r="M6" s="30"/>
      <c r="N6" s="30"/>
      <c r="O6" s="30"/>
      <c r="P6" s="30"/>
      <c r="Q6" s="30"/>
      <c r="R6" s="31"/>
      <c r="S6" s="31"/>
      <c r="T6" s="25"/>
      <c r="U6" s="25"/>
      <c r="V6" s="25"/>
      <c r="W6" s="9"/>
      <c r="X6" s="9"/>
      <c r="Y6" s="23"/>
    </row>
    <row r="7" spans="1:28" ht="78" customHeight="1" outlineLevel="1" x14ac:dyDescent="0.35">
      <c r="A7" s="1"/>
      <c r="B7" s="267" t="s">
        <v>222</v>
      </c>
      <c r="C7" s="267"/>
      <c r="D7" s="67" t="str">
        <f>IF(F7="","",IF(AND(I7=3,H7=3,G7=3,F7=3),"Melhor Prática",
IF(AND(H7=3,G7=3,F7=3),"Mais que Cumpre",
IF(AND(G7=3,F7=3),"Cumpre",
IF(F7=3,"Parcial","Não cumpre")))))</f>
        <v>Mais que Cumpre</v>
      </c>
      <c r="E7" s="47">
        <f>IF($D7="Não cumpre",0,IF($D7="Parcial",$E$18*0.4,IF($D7="Cumpre",$E$18*0.7,IF($D7="Mais que Cumpre",$E$18*0.85,IF($D7="Melhor Prática",$E$18,0)))))</f>
        <v>1.2749999999999999E-2</v>
      </c>
      <c r="F7" s="48">
        <f>IF($K$24&lt;&gt;"",IF($K$24=3,3,IF($K$24=2,2,1)),"")</f>
        <v>3</v>
      </c>
      <c r="G7" s="48">
        <f>IF($N$24&lt;&gt;"",IF($N$24=3,3,IF($N$24=2,2,1)),"")</f>
        <v>3</v>
      </c>
      <c r="H7" s="48">
        <f>IF($Q$24&lt;&gt;"",IF($Q$24=3,3,IF($Q$24=2,2,1)),"")</f>
        <v>3</v>
      </c>
      <c r="I7" s="48" t="str">
        <f>IF($T$24&lt;&gt;"",IF($T$24=3,3,IF($T$24=2,2,1)),"")</f>
        <v/>
      </c>
      <c r="J7" s="32"/>
      <c r="K7" s="49" t="s">
        <v>298</v>
      </c>
      <c r="L7" s="46" t="s">
        <v>224</v>
      </c>
      <c r="M7" s="271"/>
      <c r="N7" s="271"/>
      <c r="O7" s="271"/>
      <c r="P7" s="46" t="s">
        <v>226</v>
      </c>
      <c r="Q7" s="271"/>
      <c r="R7" s="271"/>
      <c r="S7" s="271"/>
      <c r="U7" s="25"/>
      <c r="V7" s="25"/>
      <c r="W7" s="9"/>
      <c r="X7" s="9"/>
      <c r="Y7" s="23"/>
    </row>
    <row r="8" spans="1:28" ht="14.25" customHeight="1" outlineLevel="1" x14ac:dyDescent="0.35">
      <c r="A8" s="1"/>
      <c r="B8" s="64"/>
      <c r="C8" s="64"/>
      <c r="D8" s="67"/>
      <c r="E8" s="47"/>
      <c r="F8" s="48"/>
      <c r="G8" s="48"/>
      <c r="H8" s="48"/>
      <c r="I8" s="48"/>
      <c r="J8" s="32"/>
      <c r="K8" s="49"/>
      <c r="L8" s="46"/>
      <c r="M8" s="271"/>
      <c r="N8" s="271"/>
      <c r="O8" s="271"/>
      <c r="P8" s="46"/>
      <c r="Q8" s="271"/>
      <c r="R8" s="271"/>
      <c r="S8" s="271"/>
      <c r="U8" s="25"/>
      <c r="V8" s="25"/>
      <c r="W8" s="9"/>
      <c r="X8" s="9"/>
      <c r="Y8" s="23"/>
    </row>
    <row r="9" spans="1:28" ht="9.75" customHeight="1" x14ac:dyDescent="0.45">
      <c r="A9" s="1"/>
      <c r="B9" s="1"/>
      <c r="C9" s="1"/>
      <c r="D9" s="34"/>
      <c r="E9" s="35"/>
      <c r="F9" s="35"/>
      <c r="G9" s="35"/>
      <c r="H9" s="35"/>
      <c r="I9" s="35"/>
      <c r="J9" s="35"/>
      <c r="K9" s="35"/>
      <c r="L9" s="35"/>
      <c r="M9" s="35"/>
      <c r="N9" s="35"/>
      <c r="O9" s="35"/>
      <c r="P9" s="35"/>
      <c r="Q9" s="92" t="str">
        <f>IF(Q10="Junio",6,IF(Q10="Julio",7,IF(Q10="Agosto",8,IF(Q10="Septiembre",9,IF(Q10="Octubre",10,"")))))</f>
        <v/>
      </c>
      <c r="R9" s="35"/>
      <c r="S9" s="92" t="str">
        <f>IF(S10="Junio",6,IF(S10="Julio",7,IF(S10="Agosto",8,IF(S10="Septiembre",9,IF(S10="Octubre",10,"")))))</f>
        <v/>
      </c>
      <c r="T9" s="33"/>
      <c r="U9" s="33"/>
      <c r="V9" s="33"/>
      <c r="W9" s="1"/>
      <c r="X9" s="1"/>
    </row>
    <row r="10" spans="1:28" ht="59.25" customHeight="1" outlineLevel="1" x14ac:dyDescent="0.35">
      <c r="A10" s="1"/>
      <c r="B10" s="273" t="s">
        <v>299</v>
      </c>
      <c r="C10" s="273"/>
      <c r="D10" s="110" t="s">
        <v>228</v>
      </c>
      <c r="E10" s="51">
        <f>IF($D10="Não cumpre",0,IF($D10="Parcial",$E$18*0.4,IF($D10="Cumpre",$E$18*0.7,IF($D10="Mais que Cumpre",$E$18*0.85,IF($D10="Melhor Prática",$E$18,0)))))</f>
        <v>1.2749999999999999E-2</v>
      </c>
      <c r="F10" s="52" t="str">
        <f>IF(K20="D","D","-")</f>
        <v>-</v>
      </c>
      <c r="G10" s="52" t="str">
        <f>IF(N20="D","D","-")</f>
        <v>-</v>
      </c>
      <c r="H10" s="52" t="str">
        <f>IF(Q20="D","D","-")</f>
        <v>-</v>
      </c>
      <c r="I10" s="52" t="str">
        <f>IF(T20="D","D","-")</f>
        <v>-</v>
      </c>
      <c r="J10" s="32"/>
      <c r="K10" s="65" t="s">
        <v>300</v>
      </c>
      <c r="L10" s="50" t="s">
        <v>230</v>
      </c>
      <c r="M10" s="74">
        <v>1</v>
      </c>
      <c r="N10" s="50" t="s">
        <v>231</v>
      </c>
      <c r="O10" s="53" t="s">
        <v>315</v>
      </c>
      <c r="P10" s="50" t="s">
        <v>233</v>
      </c>
      <c r="Q10" s="91" t="s">
        <v>234</v>
      </c>
      <c r="R10" s="50" t="s">
        <v>235</v>
      </c>
      <c r="S10" s="91" t="s">
        <v>234</v>
      </c>
      <c r="T10" s="50" t="s">
        <v>237</v>
      </c>
      <c r="U10" s="53"/>
      <c r="V10" s="25"/>
      <c r="W10" s="9"/>
      <c r="X10" s="9"/>
      <c r="Y10" s="23"/>
    </row>
    <row r="11" spans="1:28" ht="20.5" x14ac:dyDescent="0.4">
      <c r="A11" s="1"/>
      <c r="B11" s="17"/>
      <c r="C11" s="17"/>
      <c r="D11" s="36"/>
      <c r="E11" s="31"/>
      <c r="F11" s="37"/>
      <c r="G11" s="37"/>
      <c r="H11" s="37"/>
      <c r="I11" s="37"/>
      <c r="J11" s="31"/>
      <c r="K11" s="25"/>
      <c r="L11" s="25"/>
      <c r="M11" s="25"/>
      <c r="N11" s="25"/>
      <c r="O11" s="25"/>
      <c r="P11" s="25"/>
      <c r="Q11" s="25"/>
      <c r="R11" s="25"/>
      <c r="S11" s="25"/>
      <c r="T11" s="25"/>
      <c r="U11" s="25"/>
      <c r="V11" s="25"/>
      <c r="W11" s="9"/>
      <c r="X11" s="9"/>
      <c r="Y11" s="23"/>
    </row>
    <row r="12" spans="1:28" ht="18" customHeight="1" outlineLevel="1" x14ac:dyDescent="0.35">
      <c r="A12" s="1"/>
      <c r="B12" s="274" t="s">
        <v>239</v>
      </c>
      <c r="C12" s="274"/>
      <c r="D12" s="276" t="str">
        <f>IF(F12="","",IF(AND(I12=3,H12=3,G12=3,F12=3),"Melhor Prática",
IF(AND(H12=3,G12=3,F12=3),"Mais que Cumpre",
IF(AND(G12=3,F12=3),"Cumpre",
IF(F12=3,"Parcial","Não cumpre")))))</f>
        <v/>
      </c>
      <c r="E12" s="277">
        <f>IF($D12="Não cumpre",0,IF($D12="Parcial",$E$18*0.4,IF($D12="Cumpre",$E$18*0.7,IF($D12="Mais que Cumpre",$E$18*0.85,IF($D12="Melhor Prática",$E$18,0)))))</f>
        <v>0</v>
      </c>
      <c r="F12" s="272" t="str">
        <f>IF($L$24&lt;&gt;"",IF($L$24=3,3,IF($L$24=2,2,1)),"")</f>
        <v/>
      </c>
      <c r="G12" s="272" t="str">
        <f>IF($O$24&lt;&gt;"",IF($O$24=3,3,IF($O$24=2,2,1)),"")</f>
        <v/>
      </c>
      <c r="H12" s="272" t="str">
        <f>IF($R$24&lt;&gt;"",IF($R$24=3,3,IF($R$24=2,2,1)),"")</f>
        <v/>
      </c>
      <c r="I12" s="272" t="str">
        <f>IF($U$24&lt;&gt;"",IF($U$24=3,3,IF($U$24=2,2,1)),"")</f>
        <v/>
      </c>
      <c r="J12" s="32"/>
      <c r="K12" s="305" t="s">
        <v>240</v>
      </c>
      <c r="L12" s="278"/>
      <c r="M12" s="285"/>
      <c r="N12" s="286"/>
      <c r="O12" s="305" t="s">
        <v>240</v>
      </c>
      <c r="P12" s="278"/>
      <c r="Q12" s="285"/>
      <c r="R12" s="286"/>
      <c r="S12" s="278" t="s">
        <v>240</v>
      </c>
      <c r="T12" s="278"/>
      <c r="U12" s="285" t="s">
        <v>303</v>
      </c>
      <c r="V12" s="286"/>
      <c r="W12" s="9"/>
      <c r="X12" s="9"/>
      <c r="Y12" s="23"/>
      <c r="Z12" s="2"/>
      <c r="AA12" s="2"/>
      <c r="AB12" s="2"/>
    </row>
    <row r="13" spans="1:28" ht="35.25" customHeight="1" outlineLevel="1" x14ac:dyDescent="0.35">
      <c r="A13" s="1"/>
      <c r="B13" s="275"/>
      <c r="C13" s="275"/>
      <c r="D13" s="276" t="str">
        <f t="shared" ref="D13:D14" si="0">IF(F13="","",IF(AND(I13=3,H13=3,G13=3,F13=3),"MEJOR PRÁCTICA",
IF(AND(H13=3,G13=3,F13=3),"MÁS QUE CUMPLE",
IF(AND(G13=3,F13=3),"CUMPLE",
IF(F13=3,"PARCIAL","NO CUMPLE")))))</f>
        <v/>
      </c>
      <c r="E13" s="277">
        <f>IF($D13="No Cumple",0,IF($D13="Parcial",$E$18*0.4,IF($D13="Cumple",$E$18*0.7,IF($D13="Más que Cumple",$E$18*0.85,IF($D13="Mejor Práctica",$E$18,0)))))</f>
        <v>0</v>
      </c>
      <c r="F13" s="272"/>
      <c r="G13" s="272"/>
      <c r="H13" s="272"/>
      <c r="I13" s="272"/>
      <c r="J13" s="32"/>
      <c r="K13" s="168" t="s">
        <v>33</v>
      </c>
      <c r="L13" s="287" t="s">
        <v>242</v>
      </c>
      <c r="M13" s="287"/>
      <c r="N13" s="169" t="s">
        <v>243</v>
      </c>
      <c r="O13" s="168" t="s">
        <v>33</v>
      </c>
      <c r="P13" s="287" t="s">
        <v>242</v>
      </c>
      <c r="Q13" s="287"/>
      <c r="R13" s="169" t="s">
        <v>243</v>
      </c>
      <c r="S13" s="100" t="s">
        <v>33</v>
      </c>
      <c r="T13" s="287" t="s">
        <v>242</v>
      </c>
      <c r="U13" s="287"/>
      <c r="V13" s="100" t="s">
        <v>304</v>
      </c>
      <c r="W13" s="1"/>
      <c r="X13" s="1"/>
      <c r="Z13" s="3"/>
      <c r="AA13" s="4"/>
      <c r="AB13" s="5"/>
    </row>
    <row r="14" spans="1:28" ht="18.75" customHeight="1" outlineLevel="1" x14ac:dyDescent="0.35">
      <c r="A14" s="1"/>
      <c r="B14" s="275"/>
      <c r="C14" s="275"/>
      <c r="D14" s="276" t="str">
        <f t="shared" si="0"/>
        <v/>
      </c>
      <c r="E14" s="277">
        <f>IF($D14="No Cumple",0,IF($D14="Parcial",$E$18*0.4,IF($D14="Cumple",$E$18*0.7,IF($D14="Más que Cumple",$E$18*0.85,IF($D14="Mejor Práctica",$E$18,0)))))</f>
        <v>0</v>
      </c>
      <c r="F14" s="38"/>
      <c r="G14" s="38"/>
      <c r="H14" s="38"/>
      <c r="I14" s="38"/>
      <c r="J14" s="32"/>
      <c r="K14" s="270"/>
      <c r="L14" s="292"/>
      <c r="M14" s="292"/>
      <c r="N14" s="269"/>
      <c r="O14" s="270"/>
      <c r="P14" s="292"/>
      <c r="Q14" s="292"/>
      <c r="R14" s="269"/>
      <c r="S14" s="268"/>
      <c r="T14" s="292"/>
      <c r="U14" s="292"/>
      <c r="V14" s="269"/>
      <c r="W14" s="1"/>
      <c r="X14" s="1"/>
      <c r="Z14" s="6"/>
      <c r="AA14" s="7"/>
      <c r="AB14" s="8"/>
    </row>
    <row r="15" spans="1:28" ht="21" customHeight="1" outlineLevel="1" x14ac:dyDescent="0.35">
      <c r="A15" s="1"/>
      <c r="B15" s="275"/>
      <c r="C15" s="275"/>
      <c r="D15" s="288" t="str">
        <f>IF(S10&lt;&gt;"",IF(OR(S14="finalizado",O14="finalizado",K14="finalizado"),"Finalizado",
IF(OR(AND(S10=U12,S14&lt;&gt;"finalizado"),AND(S10=Q12,O14&lt;&gt;"finalizado"),AND(S10=M12,K14&lt;&gt;"finalizado")),"Atrasado","No Prazo")),"Não Planificado")</f>
        <v>No Prazo</v>
      </c>
      <c r="E15" s="288"/>
      <c r="F15" s="288"/>
      <c r="G15" s="288"/>
      <c r="H15" s="288"/>
      <c r="I15" s="288"/>
      <c r="J15" s="26"/>
      <c r="K15" s="270"/>
      <c r="L15" s="292"/>
      <c r="M15" s="292"/>
      <c r="N15" s="269"/>
      <c r="O15" s="270"/>
      <c r="P15" s="292"/>
      <c r="Q15" s="292"/>
      <c r="R15" s="269"/>
      <c r="S15" s="268"/>
      <c r="T15" s="292"/>
      <c r="U15" s="292"/>
      <c r="V15" s="269"/>
      <c r="W15" s="1"/>
      <c r="X15" s="1"/>
      <c r="Z15" s="6"/>
      <c r="AA15" s="7"/>
      <c r="AB15" s="7"/>
    </row>
    <row r="16" spans="1:28" ht="21" customHeight="1" x14ac:dyDescent="0.4">
      <c r="A16" s="1"/>
      <c r="B16" s="17"/>
      <c r="C16" s="17"/>
      <c r="D16" s="9"/>
      <c r="E16" s="86" t="str">
        <f>IF(COUNTA(F16:I16)=0,"NBC","BC")</f>
        <v>BC</v>
      </c>
      <c r="F16" s="86" t="s">
        <v>248</v>
      </c>
      <c r="G16" s="86" t="s">
        <v>248</v>
      </c>
      <c r="H16" s="86"/>
      <c r="I16" s="9"/>
      <c r="J16" s="16"/>
      <c r="K16" s="9"/>
      <c r="L16" s="9"/>
      <c r="M16" s="9"/>
      <c r="N16" s="9"/>
      <c r="O16" s="9"/>
      <c r="P16" s="9"/>
      <c r="Q16" s="9"/>
      <c r="R16" s="9"/>
      <c r="S16" s="9"/>
      <c r="T16" s="9"/>
      <c r="U16" s="9"/>
      <c r="V16" s="9"/>
      <c r="W16" s="9"/>
      <c r="X16" s="9"/>
      <c r="Y16" s="23"/>
    </row>
    <row r="17" spans="1:25" ht="21" customHeight="1" x14ac:dyDescent="0.4">
      <c r="A17" s="1"/>
      <c r="B17" s="17"/>
      <c r="C17" s="17"/>
      <c r="D17" s="9"/>
      <c r="E17" s="9"/>
      <c r="F17" s="9"/>
      <c r="G17" s="9"/>
      <c r="H17" s="9"/>
      <c r="I17" s="9"/>
      <c r="J17" s="16"/>
      <c r="K17" s="290" t="s">
        <v>246</v>
      </c>
      <c r="L17" s="291"/>
      <c r="M17" s="296"/>
      <c r="N17" s="290" t="s">
        <v>247</v>
      </c>
      <c r="O17" s="291"/>
      <c r="P17" s="296"/>
      <c r="Q17" s="290" t="s">
        <v>228</v>
      </c>
      <c r="R17" s="291"/>
      <c r="S17" s="296"/>
      <c r="T17" s="291" t="s">
        <v>249</v>
      </c>
      <c r="U17" s="291"/>
      <c r="V17" s="296"/>
      <c r="W17" s="9"/>
      <c r="X17" s="9"/>
      <c r="Y17" s="23"/>
    </row>
    <row r="18" spans="1:25" ht="20.25" customHeight="1" outlineLevel="2" x14ac:dyDescent="0.35">
      <c r="A18" s="1"/>
      <c r="B18" s="289" t="s">
        <v>316</v>
      </c>
      <c r="C18" s="289"/>
      <c r="D18" s="42" t="s">
        <v>16</v>
      </c>
      <c r="E18" s="39">
        <v>1.4999999999999999E-2</v>
      </c>
      <c r="F18" s="41"/>
      <c r="G18" s="41"/>
      <c r="H18" s="41"/>
      <c r="I18" s="41"/>
      <c r="J18" s="9"/>
      <c r="K18" s="270" t="s">
        <v>554</v>
      </c>
      <c r="L18" s="268"/>
      <c r="M18" s="269"/>
      <c r="N18" s="270" t="s">
        <v>555</v>
      </c>
      <c r="O18" s="268"/>
      <c r="P18" s="269"/>
      <c r="Q18" s="270" t="s">
        <v>556</v>
      </c>
      <c r="R18" s="268"/>
      <c r="S18" s="269"/>
      <c r="T18" s="268" t="s">
        <v>557</v>
      </c>
      <c r="U18" s="268"/>
      <c r="V18" s="269"/>
      <c r="W18" s="9"/>
      <c r="X18" s="9"/>
      <c r="Y18" s="23"/>
    </row>
    <row r="19" spans="1:25" ht="124.5" customHeight="1" outlineLevel="2" x14ac:dyDescent="0.35">
      <c r="A19" s="1"/>
      <c r="B19" s="289"/>
      <c r="C19" s="289"/>
      <c r="D19" s="42" t="s">
        <v>255</v>
      </c>
      <c r="E19" s="311" t="s">
        <v>558</v>
      </c>
      <c r="F19" s="311"/>
      <c r="G19" s="311"/>
      <c r="H19" s="311"/>
      <c r="I19" s="311"/>
      <c r="J19" s="25"/>
      <c r="K19" s="270"/>
      <c r="L19" s="268"/>
      <c r="M19" s="269"/>
      <c r="N19" s="270"/>
      <c r="O19" s="268"/>
      <c r="P19" s="269"/>
      <c r="Q19" s="270"/>
      <c r="R19" s="268"/>
      <c r="S19" s="269"/>
      <c r="T19" s="268"/>
      <c r="U19" s="268"/>
      <c r="V19" s="269"/>
      <c r="W19" s="9"/>
      <c r="X19" s="9"/>
      <c r="Y19" s="23"/>
    </row>
    <row r="20" spans="1:25" ht="18.75" customHeight="1" outlineLevel="2" x14ac:dyDescent="0.35">
      <c r="A20" s="1"/>
      <c r="B20" s="289"/>
      <c r="C20" s="289"/>
      <c r="D20" s="293" t="s">
        <v>37</v>
      </c>
      <c r="E20" s="294" t="s">
        <v>89</v>
      </c>
      <c r="F20" s="294"/>
      <c r="G20" s="294"/>
      <c r="H20" s="294"/>
      <c r="I20" s="294"/>
      <c r="J20" s="25"/>
      <c r="K20" s="270"/>
      <c r="L20" s="268"/>
      <c r="M20" s="269"/>
      <c r="N20" s="270"/>
      <c r="O20" s="268"/>
      <c r="P20" s="269"/>
      <c r="Q20" s="270"/>
      <c r="R20" s="268"/>
      <c r="S20" s="269"/>
      <c r="T20" s="268"/>
      <c r="U20" s="268"/>
      <c r="V20" s="269"/>
      <c r="W20" s="9"/>
      <c r="X20" s="9"/>
      <c r="Y20" s="23"/>
    </row>
    <row r="21" spans="1:25" ht="40.5" customHeight="1" outlineLevel="2" x14ac:dyDescent="0.35">
      <c r="A21" s="18">
        <v>5.0000000000000001E-3</v>
      </c>
      <c r="B21" s="289"/>
      <c r="C21" s="289"/>
      <c r="D21" s="293"/>
      <c r="E21" s="294"/>
      <c r="F21" s="294"/>
      <c r="G21" s="294"/>
      <c r="H21" s="294"/>
      <c r="I21" s="294"/>
      <c r="J21" s="25"/>
      <c r="K21" s="270" t="s">
        <v>559</v>
      </c>
      <c r="L21" s="268"/>
      <c r="M21" s="269"/>
      <c r="N21" s="270" t="s">
        <v>390</v>
      </c>
      <c r="O21" s="268"/>
      <c r="P21" s="269"/>
      <c r="Q21" s="270" t="s">
        <v>390</v>
      </c>
      <c r="R21" s="268"/>
      <c r="S21" s="269"/>
      <c r="T21" s="268" t="s">
        <v>390</v>
      </c>
      <c r="U21" s="268"/>
      <c r="V21" s="269"/>
      <c r="W21" s="9"/>
      <c r="X21" s="9"/>
      <c r="Y21" s="23"/>
    </row>
    <row r="22" spans="1:25" ht="14.5" x14ac:dyDescent="0.35">
      <c r="A22" s="1"/>
      <c r="B22" s="9"/>
      <c r="C22" s="9"/>
      <c r="D22" s="9"/>
      <c r="E22" s="9"/>
      <c r="F22" s="9"/>
      <c r="G22" s="9"/>
      <c r="H22" s="9"/>
      <c r="I22" s="9"/>
      <c r="J22" s="9"/>
      <c r="K22" s="68"/>
      <c r="L22" s="9"/>
      <c r="M22" s="69"/>
      <c r="N22" s="68"/>
      <c r="O22" s="9"/>
      <c r="P22" s="69"/>
      <c r="Q22" s="68"/>
      <c r="R22" s="9"/>
      <c r="S22" s="69"/>
      <c r="T22" s="9"/>
      <c r="U22" s="9"/>
      <c r="V22" s="69"/>
      <c r="W22" s="9"/>
      <c r="X22" s="9"/>
      <c r="Y22" s="23"/>
    </row>
    <row r="23" spans="1:25" ht="41" x14ac:dyDescent="0.35">
      <c r="A23" s="1"/>
      <c r="B23" s="9"/>
      <c r="C23" s="9"/>
      <c r="D23" s="9"/>
      <c r="G23" s="9"/>
      <c r="H23" s="9"/>
      <c r="K23" s="54" t="s">
        <v>9</v>
      </c>
      <c r="L23" s="24" t="s">
        <v>261</v>
      </c>
      <c r="M23" s="55" t="s">
        <v>262</v>
      </c>
      <c r="N23" s="54" t="s">
        <v>9</v>
      </c>
      <c r="O23" s="24" t="s">
        <v>261</v>
      </c>
      <c r="P23" s="55" t="s">
        <v>262</v>
      </c>
      <c r="Q23" s="54" t="s">
        <v>9</v>
      </c>
      <c r="R23" s="24" t="s">
        <v>261</v>
      </c>
      <c r="S23" s="55" t="s">
        <v>262</v>
      </c>
      <c r="T23" s="64" t="s">
        <v>9</v>
      </c>
      <c r="U23" s="24" t="s">
        <v>261</v>
      </c>
      <c r="V23" s="55" t="s">
        <v>262</v>
      </c>
      <c r="X23" s="9"/>
      <c r="Y23" s="23"/>
    </row>
    <row r="24" spans="1:25" ht="36.75" customHeight="1" x14ac:dyDescent="0.35">
      <c r="A24" s="1"/>
      <c r="B24" s="9"/>
      <c r="C24" s="9"/>
      <c r="D24" s="9"/>
      <c r="F24" s="297" t="s">
        <v>308</v>
      </c>
      <c r="G24" s="298" t="s">
        <v>33</v>
      </c>
      <c r="H24" s="298"/>
      <c r="I24" s="298"/>
      <c r="K24" s="56">
        <v>3</v>
      </c>
      <c r="L24" s="40"/>
      <c r="M24" s="295"/>
      <c r="N24" s="56">
        <v>3</v>
      </c>
      <c r="O24" s="40"/>
      <c r="P24" s="295"/>
      <c r="Q24" s="56">
        <v>3</v>
      </c>
      <c r="R24" s="40"/>
      <c r="S24" s="295"/>
      <c r="T24" s="40"/>
      <c r="U24" s="40"/>
      <c r="V24" s="295"/>
      <c r="X24" s="9"/>
      <c r="Y24" s="23"/>
    </row>
    <row r="25" spans="1:25" ht="20.5" x14ac:dyDescent="0.35">
      <c r="A25" s="1"/>
      <c r="B25" s="9"/>
      <c r="C25" s="9"/>
      <c r="D25" s="9"/>
      <c r="F25" s="297"/>
      <c r="G25" s="298"/>
      <c r="H25" s="298"/>
      <c r="I25" s="298"/>
      <c r="K25" s="57"/>
      <c r="L25" s="43"/>
      <c r="M25" s="295"/>
      <c r="N25" s="57"/>
      <c r="O25" s="43"/>
      <c r="P25" s="295"/>
      <c r="Q25" s="57"/>
      <c r="R25" s="43"/>
      <c r="S25" s="295"/>
      <c r="T25" s="43"/>
      <c r="U25" s="43"/>
      <c r="V25" s="295"/>
      <c r="X25" s="9"/>
      <c r="Y25" s="23"/>
    </row>
    <row r="26" spans="1:25" ht="208.5" customHeight="1" x14ac:dyDescent="0.35">
      <c r="A26" s="1"/>
      <c r="B26" s="9"/>
      <c r="C26" s="9"/>
      <c r="D26" s="9"/>
      <c r="F26" s="297"/>
      <c r="G26" s="298" t="s">
        <v>309</v>
      </c>
      <c r="H26" s="298"/>
      <c r="I26" s="298"/>
      <c r="K26" s="58" t="s">
        <v>560</v>
      </c>
      <c r="L26" s="45"/>
      <c r="M26" s="295"/>
      <c r="N26" s="58" t="s">
        <v>561</v>
      </c>
      <c r="O26" s="45"/>
      <c r="P26" s="295"/>
      <c r="Q26" s="58" t="s">
        <v>562</v>
      </c>
      <c r="R26" s="45"/>
      <c r="S26" s="295"/>
      <c r="T26" s="45"/>
      <c r="U26" s="45"/>
      <c r="V26" s="295"/>
      <c r="X26" s="9"/>
      <c r="Y26" s="23"/>
    </row>
    <row r="27" spans="1:25" ht="16.5" customHeight="1" x14ac:dyDescent="0.35">
      <c r="A27" s="1"/>
      <c r="B27" s="9"/>
      <c r="C27" s="9"/>
      <c r="D27" s="9"/>
      <c r="F27" s="297"/>
      <c r="G27" s="298" t="s">
        <v>313</v>
      </c>
      <c r="H27" s="298"/>
      <c r="I27" s="298"/>
      <c r="K27" s="59"/>
      <c r="L27" s="25"/>
      <c r="M27" s="60"/>
      <c r="N27" s="59"/>
      <c r="O27" s="25"/>
      <c r="P27" s="101"/>
      <c r="Q27" s="59"/>
      <c r="R27" s="25"/>
      <c r="S27" s="60"/>
      <c r="T27" s="59"/>
      <c r="U27" s="25"/>
      <c r="V27" s="60"/>
      <c r="X27" s="9"/>
      <c r="Y27" s="23"/>
    </row>
    <row r="28" spans="1:25" ht="16.5" customHeight="1" x14ac:dyDescent="0.35">
      <c r="A28" s="1"/>
      <c r="B28" s="9"/>
      <c r="C28" s="9"/>
      <c r="D28" s="9"/>
      <c r="F28" s="297"/>
      <c r="G28" s="298"/>
      <c r="H28" s="298"/>
      <c r="I28" s="298"/>
      <c r="K28" s="59"/>
      <c r="L28" s="25"/>
      <c r="M28" s="60"/>
      <c r="N28" s="59"/>
      <c r="O28" s="25"/>
      <c r="P28" s="101"/>
      <c r="Q28" s="59"/>
      <c r="R28" s="25"/>
      <c r="S28" s="60"/>
      <c r="T28" s="59"/>
      <c r="U28" s="25"/>
      <c r="V28" s="60"/>
      <c r="X28" s="9"/>
      <c r="Y28" s="23"/>
    </row>
    <row r="29" spans="1:25" ht="16.5" customHeight="1" x14ac:dyDescent="0.35">
      <c r="A29" s="1"/>
      <c r="B29" s="9"/>
      <c r="C29" s="9"/>
      <c r="D29" s="9"/>
      <c r="F29" s="297"/>
      <c r="G29" s="298"/>
      <c r="H29" s="298"/>
      <c r="I29" s="298"/>
      <c r="K29" s="59"/>
      <c r="L29" s="25"/>
      <c r="M29" s="60"/>
      <c r="N29" s="59"/>
      <c r="O29" s="25"/>
      <c r="P29" s="101"/>
      <c r="Q29" s="59"/>
      <c r="R29" s="25"/>
      <c r="S29" s="60"/>
      <c r="T29" s="59"/>
      <c r="U29" s="25"/>
      <c r="V29" s="60"/>
      <c r="X29" s="9"/>
      <c r="Y29" s="23"/>
    </row>
    <row r="30" spans="1:25" ht="16.5" customHeight="1" x14ac:dyDescent="0.35">
      <c r="A30" s="1"/>
      <c r="B30" s="9"/>
      <c r="C30" s="9"/>
      <c r="D30" s="9"/>
      <c r="F30" s="297"/>
      <c r="G30" s="298"/>
      <c r="H30" s="298"/>
      <c r="I30" s="298"/>
      <c r="K30" s="59"/>
      <c r="L30" s="25"/>
      <c r="M30" s="60"/>
      <c r="N30" s="59"/>
      <c r="O30" s="25"/>
      <c r="P30" s="101"/>
      <c r="Q30" s="59"/>
      <c r="R30" s="25"/>
      <c r="S30" s="60"/>
      <c r="T30" s="59"/>
      <c r="U30" s="25"/>
      <c r="V30" s="60"/>
      <c r="X30" s="9"/>
      <c r="Y30" s="23"/>
    </row>
    <row r="31" spans="1:25" ht="16.5" customHeight="1" x14ac:dyDescent="0.35">
      <c r="A31" s="1"/>
      <c r="B31" s="9"/>
      <c r="C31" s="9"/>
      <c r="D31" s="9"/>
      <c r="F31" s="297"/>
      <c r="G31" s="298"/>
      <c r="H31" s="298"/>
      <c r="I31" s="298"/>
      <c r="K31" s="59"/>
      <c r="L31" s="25"/>
      <c r="M31" s="60"/>
      <c r="N31" s="59"/>
      <c r="O31" s="25"/>
      <c r="P31" s="101"/>
      <c r="Q31" s="59"/>
      <c r="R31" s="25"/>
      <c r="S31" s="60"/>
      <c r="T31" s="59"/>
      <c r="U31" s="25"/>
      <c r="V31" s="60"/>
      <c r="X31" s="9"/>
      <c r="Y31" s="23"/>
    </row>
    <row r="32" spans="1:25" ht="16.5" customHeight="1" x14ac:dyDescent="0.35">
      <c r="A32" s="1"/>
      <c r="B32" s="9"/>
      <c r="C32" s="9"/>
      <c r="D32" s="9"/>
      <c r="F32" s="297"/>
      <c r="G32" s="298"/>
      <c r="H32" s="298"/>
      <c r="I32" s="298"/>
      <c r="K32" s="59"/>
      <c r="L32" s="25"/>
      <c r="M32" s="60"/>
      <c r="N32" s="59"/>
      <c r="O32" s="25"/>
      <c r="P32" s="101"/>
      <c r="Q32" s="59"/>
      <c r="R32" s="25"/>
      <c r="S32" s="60"/>
      <c r="T32" s="59"/>
      <c r="U32" s="25"/>
      <c r="V32" s="60"/>
      <c r="X32" s="9"/>
      <c r="Y32" s="23"/>
    </row>
    <row r="33" spans="1:25" ht="16.5" customHeight="1" x14ac:dyDescent="0.35">
      <c r="A33" s="1"/>
      <c r="B33" s="9"/>
      <c r="C33" s="9"/>
      <c r="D33" s="9"/>
      <c r="F33" s="297"/>
      <c r="G33" s="298"/>
      <c r="H33" s="298"/>
      <c r="I33" s="298"/>
      <c r="K33" s="59"/>
      <c r="L33" s="25"/>
      <c r="M33" s="60"/>
      <c r="N33" s="59"/>
      <c r="O33" s="25"/>
      <c r="P33" s="101"/>
      <c r="Q33" s="59"/>
      <c r="R33" s="25"/>
      <c r="S33" s="60"/>
      <c r="T33" s="59"/>
      <c r="U33" s="25"/>
      <c r="V33" s="60"/>
      <c r="X33" s="9"/>
      <c r="Y33" s="23"/>
    </row>
    <row r="34" spans="1:25" ht="16.5" customHeight="1" x14ac:dyDescent="0.35">
      <c r="A34" s="1"/>
      <c r="B34" s="9"/>
      <c r="C34" s="9"/>
      <c r="D34" s="9"/>
      <c r="F34" s="297"/>
      <c r="G34" s="298"/>
      <c r="H34" s="298"/>
      <c r="I34" s="298"/>
      <c r="K34" s="59"/>
      <c r="L34" s="25"/>
      <c r="M34" s="60"/>
      <c r="N34" s="59"/>
      <c r="O34" s="25"/>
      <c r="P34" s="101"/>
      <c r="Q34" s="59"/>
      <c r="R34" s="25"/>
      <c r="S34" s="60"/>
      <c r="T34" s="59"/>
      <c r="U34" s="25"/>
      <c r="V34" s="60"/>
      <c r="X34" s="9"/>
      <c r="Y34" s="23"/>
    </row>
    <row r="35" spans="1:25" ht="16.5" customHeight="1" x14ac:dyDescent="0.35">
      <c r="A35" s="1"/>
      <c r="B35" s="9"/>
      <c r="C35" s="9"/>
      <c r="D35" s="9"/>
      <c r="F35" s="297"/>
      <c r="G35" s="298"/>
      <c r="H35" s="298"/>
      <c r="I35" s="298"/>
      <c r="K35" s="59"/>
      <c r="L35" s="25"/>
      <c r="M35" s="60"/>
      <c r="N35" s="59"/>
      <c r="O35" s="25"/>
      <c r="P35" s="101"/>
      <c r="Q35" s="59"/>
      <c r="R35" s="25"/>
      <c r="S35" s="60"/>
      <c r="T35" s="59"/>
      <c r="U35" s="25"/>
      <c r="V35" s="60"/>
      <c r="X35" s="9"/>
      <c r="Y35" s="23"/>
    </row>
    <row r="36" spans="1:25" ht="16.5" customHeight="1" x14ac:dyDescent="0.35">
      <c r="A36" s="1"/>
      <c r="B36" s="9"/>
      <c r="C36" s="9"/>
      <c r="D36" s="9"/>
      <c r="F36" s="297"/>
      <c r="G36" s="298"/>
      <c r="H36" s="298"/>
      <c r="I36" s="298"/>
      <c r="K36" s="59"/>
      <c r="L36" s="25"/>
      <c r="M36" s="60"/>
      <c r="N36" s="59"/>
      <c r="O36" s="25"/>
      <c r="P36" s="101"/>
      <c r="Q36" s="59"/>
      <c r="R36" s="25"/>
      <c r="S36" s="60"/>
      <c r="T36" s="59"/>
      <c r="U36" s="25"/>
      <c r="V36" s="60"/>
      <c r="X36" s="9"/>
      <c r="Y36" s="23"/>
    </row>
    <row r="37" spans="1:25" ht="16.5" customHeight="1" x14ac:dyDescent="0.35">
      <c r="A37" s="1"/>
      <c r="B37" s="9"/>
      <c r="C37" s="9"/>
      <c r="D37" s="9"/>
      <c r="F37" s="297"/>
      <c r="G37" s="298"/>
      <c r="H37" s="298"/>
      <c r="I37" s="298"/>
      <c r="K37" s="59"/>
      <c r="L37" s="25"/>
      <c r="M37" s="60"/>
      <c r="N37" s="59"/>
      <c r="O37" s="25"/>
      <c r="P37" s="101"/>
      <c r="Q37" s="59"/>
      <c r="R37" s="25"/>
      <c r="S37" s="60"/>
      <c r="T37" s="59"/>
      <c r="U37" s="25"/>
      <c r="V37" s="60"/>
      <c r="X37" s="9"/>
      <c r="Y37" s="23"/>
    </row>
    <row r="38" spans="1:25" ht="16.5" customHeight="1" x14ac:dyDescent="0.35">
      <c r="A38" s="1"/>
      <c r="B38" s="9"/>
      <c r="C38" s="9"/>
      <c r="D38" s="9"/>
      <c r="F38" s="297"/>
      <c r="G38" s="298"/>
      <c r="H38" s="298"/>
      <c r="I38" s="298"/>
      <c r="K38" s="59"/>
      <c r="L38" s="25"/>
      <c r="M38" s="60"/>
      <c r="N38" s="59"/>
      <c r="O38" s="25"/>
      <c r="P38" s="101"/>
      <c r="Q38" s="59"/>
      <c r="R38" s="25"/>
      <c r="S38" s="60"/>
      <c r="T38" s="59"/>
      <c r="U38" s="25"/>
      <c r="V38" s="60"/>
      <c r="X38" s="9"/>
      <c r="Y38" s="23"/>
    </row>
    <row r="39" spans="1:25" ht="16.5" customHeight="1" x14ac:dyDescent="0.35">
      <c r="A39" s="1"/>
      <c r="B39" s="9"/>
      <c r="C39" s="9"/>
      <c r="D39" s="9"/>
      <c r="F39" s="297"/>
      <c r="G39" s="298"/>
      <c r="H39" s="298"/>
      <c r="I39" s="298"/>
      <c r="K39" s="59"/>
      <c r="L39" s="25"/>
      <c r="M39" s="60"/>
      <c r="N39" s="59"/>
      <c r="O39" s="25"/>
      <c r="P39" s="101"/>
      <c r="Q39" s="59"/>
      <c r="R39" s="25"/>
      <c r="S39" s="60"/>
      <c r="T39" s="59"/>
      <c r="U39" s="25"/>
      <c r="V39" s="60"/>
      <c r="X39" s="9"/>
      <c r="Y39" s="23"/>
    </row>
    <row r="40" spans="1:25" ht="16.5" customHeight="1" x14ac:dyDescent="0.35">
      <c r="A40" s="1"/>
      <c r="B40" s="9"/>
      <c r="C40" s="9"/>
      <c r="D40" s="9"/>
      <c r="F40" s="297"/>
      <c r="G40" s="298"/>
      <c r="H40" s="298"/>
      <c r="I40" s="298"/>
      <c r="K40" s="59"/>
      <c r="L40" s="25"/>
      <c r="M40" s="60"/>
      <c r="N40" s="59"/>
      <c r="O40" s="25"/>
      <c r="P40" s="101"/>
      <c r="Q40" s="59"/>
      <c r="R40" s="25"/>
      <c r="S40" s="60"/>
      <c r="T40" s="59"/>
      <c r="U40" s="25"/>
      <c r="V40" s="60"/>
      <c r="X40" s="9"/>
      <c r="Y40" s="23"/>
    </row>
    <row r="41" spans="1:25" ht="16.5" customHeight="1" x14ac:dyDescent="0.35">
      <c r="A41" s="1"/>
      <c r="B41" s="9"/>
      <c r="C41" s="9"/>
      <c r="D41" s="9"/>
      <c r="F41" s="297"/>
      <c r="G41" s="298"/>
      <c r="H41" s="298"/>
      <c r="I41" s="298"/>
      <c r="K41" s="59"/>
      <c r="L41" s="25"/>
      <c r="M41" s="60"/>
      <c r="N41" s="59"/>
      <c r="O41" s="25"/>
      <c r="P41" s="101"/>
      <c r="Q41" s="59"/>
      <c r="R41" s="25"/>
      <c r="S41" s="60"/>
      <c r="T41" s="59"/>
      <c r="U41" s="25"/>
      <c r="V41" s="60"/>
      <c r="X41" s="9"/>
      <c r="Y41" s="23"/>
    </row>
    <row r="42" spans="1:25" ht="16.5" customHeight="1" x14ac:dyDescent="0.35">
      <c r="A42" s="1"/>
      <c r="B42" s="9"/>
      <c r="C42" s="9"/>
      <c r="D42" s="9"/>
      <c r="F42" s="297"/>
      <c r="G42" s="298"/>
      <c r="H42" s="298"/>
      <c r="I42" s="298"/>
      <c r="K42" s="59"/>
      <c r="L42" s="25"/>
      <c r="M42" s="60"/>
      <c r="N42" s="59"/>
      <c r="O42" s="25"/>
      <c r="P42" s="101"/>
      <c r="Q42" s="59"/>
      <c r="R42" s="25"/>
      <c r="S42" s="60"/>
      <c r="T42" s="59"/>
      <c r="U42" s="25"/>
      <c r="V42" s="60"/>
      <c r="X42" s="9"/>
      <c r="Y42" s="23"/>
    </row>
    <row r="43" spans="1:25" ht="16.5" customHeight="1" x14ac:dyDescent="0.35">
      <c r="A43" s="1"/>
      <c r="B43" s="9"/>
      <c r="C43" s="9"/>
      <c r="D43" s="9"/>
      <c r="F43" s="297"/>
      <c r="G43" s="298"/>
      <c r="H43" s="298"/>
      <c r="I43" s="298"/>
      <c r="K43" s="59"/>
      <c r="L43" s="25"/>
      <c r="M43" s="60"/>
      <c r="N43" s="59"/>
      <c r="O43" s="25"/>
      <c r="P43" s="101"/>
      <c r="Q43" s="59"/>
      <c r="R43" s="25"/>
      <c r="S43" s="60"/>
      <c r="T43" s="59"/>
      <c r="U43" s="25"/>
      <c r="V43" s="60"/>
      <c r="X43" s="9"/>
      <c r="Y43" s="23"/>
    </row>
    <row r="44" spans="1:25" ht="16.5" customHeight="1" x14ac:dyDescent="0.35">
      <c r="A44" s="1"/>
      <c r="B44" s="9"/>
      <c r="C44" s="9"/>
      <c r="D44" s="9"/>
      <c r="F44" s="297"/>
      <c r="G44" s="298"/>
      <c r="H44" s="298"/>
      <c r="I44" s="298"/>
      <c r="K44" s="59"/>
      <c r="L44" s="25"/>
      <c r="M44" s="60"/>
      <c r="N44" s="59"/>
      <c r="O44" s="25"/>
      <c r="P44" s="101"/>
      <c r="Q44" s="59"/>
      <c r="R44" s="25"/>
      <c r="S44" s="60"/>
      <c r="T44" s="59"/>
      <c r="U44" s="25"/>
      <c r="V44" s="60"/>
      <c r="X44" s="9"/>
      <c r="Y44" s="23"/>
    </row>
    <row r="45" spans="1:25" ht="16.5" customHeight="1" x14ac:dyDescent="0.35">
      <c r="A45" s="1"/>
      <c r="B45" s="9"/>
      <c r="C45" s="9"/>
      <c r="D45" s="9"/>
      <c r="F45" s="297"/>
      <c r="G45" s="298"/>
      <c r="H45" s="298"/>
      <c r="I45" s="298"/>
      <c r="K45" s="59"/>
      <c r="L45" s="25"/>
      <c r="M45" s="60"/>
      <c r="N45" s="59"/>
      <c r="O45" s="25"/>
      <c r="P45" s="101"/>
      <c r="Q45" s="59"/>
      <c r="R45" s="25"/>
      <c r="S45" s="60"/>
      <c r="T45" s="59"/>
      <c r="U45" s="25"/>
      <c r="V45" s="60"/>
      <c r="X45" s="9"/>
      <c r="Y45" s="23"/>
    </row>
    <row r="46" spans="1:25" ht="16.5" customHeight="1" x14ac:dyDescent="0.35">
      <c r="A46" s="1"/>
      <c r="B46" s="9"/>
      <c r="C46" s="9"/>
      <c r="D46" s="9"/>
      <c r="F46" s="297"/>
      <c r="G46" s="298"/>
      <c r="H46" s="298"/>
      <c r="I46" s="298"/>
      <c r="K46" s="59"/>
      <c r="L46" s="25"/>
      <c r="M46" s="60"/>
      <c r="N46" s="59"/>
      <c r="O46" s="25"/>
      <c r="P46" s="101"/>
      <c r="Q46" s="59"/>
      <c r="R46" s="25"/>
      <c r="S46" s="60"/>
      <c r="T46" s="59"/>
      <c r="U46" s="25"/>
      <c r="V46" s="60"/>
      <c r="X46" s="9"/>
      <c r="Y46" s="23"/>
    </row>
    <row r="47" spans="1:25" ht="16.5" customHeight="1" x14ac:dyDescent="0.35">
      <c r="A47" s="1"/>
      <c r="B47" s="9"/>
      <c r="C47" s="9"/>
      <c r="D47" s="9"/>
      <c r="F47" s="297"/>
      <c r="G47" s="298"/>
      <c r="H47" s="298"/>
      <c r="I47" s="298"/>
      <c r="K47" s="59"/>
      <c r="L47" s="25"/>
      <c r="M47" s="60"/>
      <c r="N47" s="59"/>
      <c r="O47" s="25"/>
      <c r="P47" s="101"/>
      <c r="Q47" s="59"/>
      <c r="R47" s="25"/>
      <c r="S47" s="60"/>
      <c r="T47" s="59"/>
      <c r="U47" s="25"/>
      <c r="V47" s="60"/>
      <c r="X47" s="9"/>
      <c r="Y47" s="23"/>
    </row>
    <row r="48" spans="1:25" ht="16.5" customHeight="1" x14ac:dyDescent="0.35">
      <c r="A48" s="1"/>
      <c r="B48" s="9"/>
      <c r="C48" s="9"/>
      <c r="D48" s="9"/>
      <c r="F48" s="297"/>
      <c r="G48" s="298"/>
      <c r="H48" s="298"/>
      <c r="I48" s="298"/>
      <c r="K48" s="59"/>
      <c r="L48" s="25"/>
      <c r="M48" s="60"/>
      <c r="N48" s="59"/>
      <c r="O48" s="25"/>
      <c r="P48" s="101"/>
      <c r="Q48" s="59"/>
      <c r="R48" s="25"/>
      <c r="S48" s="60"/>
      <c r="T48" s="59"/>
      <c r="U48" s="25"/>
      <c r="V48" s="60"/>
      <c r="X48" s="9"/>
      <c r="Y48" s="23"/>
    </row>
    <row r="49" spans="1:25" ht="16.5" customHeight="1" x14ac:dyDescent="0.35">
      <c r="A49" s="1"/>
      <c r="B49" s="9"/>
      <c r="C49" s="9"/>
      <c r="D49" s="9"/>
      <c r="F49" s="297"/>
      <c r="G49" s="298"/>
      <c r="H49" s="298"/>
      <c r="I49" s="298"/>
      <c r="K49" s="59"/>
      <c r="L49" s="25"/>
      <c r="M49" s="60"/>
      <c r="N49" s="59"/>
      <c r="O49" s="25"/>
      <c r="P49" s="60"/>
      <c r="Q49" s="59"/>
      <c r="R49" s="25"/>
      <c r="S49" s="60"/>
      <c r="T49" s="59"/>
      <c r="U49" s="25"/>
      <c r="V49" s="60"/>
      <c r="X49" s="9"/>
      <c r="Y49" s="23"/>
    </row>
    <row r="50" spans="1:25" ht="14.5" x14ac:dyDescent="0.35">
      <c r="S50" s="1"/>
      <c r="V50" s="1"/>
    </row>
    <row r="51" spans="1:25" ht="15" customHeight="1" x14ac:dyDescent="0.35"/>
  </sheetData>
  <mergeCells count="63">
    <mergeCell ref="F24:F49"/>
    <mergeCell ref="G24:I25"/>
    <mergeCell ref="M24:M26"/>
    <mergeCell ref="P24:P26"/>
    <mergeCell ref="S24:S26"/>
    <mergeCell ref="V24:V26"/>
    <mergeCell ref="G26:I26"/>
    <mergeCell ref="G27:I49"/>
    <mergeCell ref="Q20:S20"/>
    <mergeCell ref="T20:V20"/>
    <mergeCell ref="K21:M21"/>
    <mergeCell ref="N21:P21"/>
    <mergeCell ref="Q21:S21"/>
    <mergeCell ref="T21:V21"/>
    <mergeCell ref="T18:V19"/>
    <mergeCell ref="E19:I19"/>
    <mergeCell ref="D20:D21"/>
    <mergeCell ref="E20:I21"/>
    <mergeCell ref="K20:M20"/>
    <mergeCell ref="N20:P20"/>
    <mergeCell ref="D15:I15"/>
    <mergeCell ref="B18:C21"/>
    <mergeCell ref="K18:M19"/>
    <mergeCell ref="N18:P19"/>
    <mergeCell ref="Q18:S19"/>
    <mergeCell ref="Q17:S17"/>
    <mergeCell ref="T17:V17"/>
    <mergeCell ref="S12:T12"/>
    <mergeCell ref="U12:V12"/>
    <mergeCell ref="L13:M13"/>
    <mergeCell ref="P13:Q13"/>
    <mergeCell ref="T13:U13"/>
    <mergeCell ref="L14:M15"/>
    <mergeCell ref="N14:N15"/>
    <mergeCell ref="O14:O15"/>
    <mergeCell ref="P14:Q15"/>
    <mergeCell ref="Q12:R12"/>
    <mergeCell ref="R14:R15"/>
    <mergeCell ref="S14:S15"/>
    <mergeCell ref="T14:U15"/>
    <mergeCell ref="V14:V15"/>
    <mergeCell ref="K12:L12"/>
    <mergeCell ref="M12:N12"/>
    <mergeCell ref="O12:P12"/>
    <mergeCell ref="K17:M17"/>
    <mergeCell ref="N17:P17"/>
    <mergeCell ref="K14:K15"/>
    <mergeCell ref="B7:C7"/>
    <mergeCell ref="M7:O8"/>
    <mergeCell ref="Q7:S8"/>
    <mergeCell ref="G12:G13"/>
    <mergeCell ref="D2:I2"/>
    <mergeCell ref="D3:I4"/>
    <mergeCell ref="K3:S4"/>
    <mergeCell ref="D5:I5"/>
    <mergeCell ref="K5:R5"/>
    <mergeCell ref="B10:C10"/>
    <mergeCell ref="B12:C15"/>
    <mergeCell ref="D12:D14"/>
    <mergeCell ref="E12:E14"/>
    <mergeCell ref="F12:F13"/>
    <mergeCell ref="H12:H13"/>
    <mergeCell ref="I12:I13"/>
  </mergeCells>
  <conditionalFormatting sqref="D15:I15">
    <cfRule type="containsText" dxfId="671" priority="2" operator="containsText" text="Finalizado">
      <formula>NOT(ISERROR(SEARCH("Finalizado",D15)))</formula>
    </cfRule>
    <cfRule type="containsText" dxfId="670" priority="3" operator="containsText" text="Não Planificado">
      <formula>NOT(ISERROR(SEARCH("Não Planificado",D15)))</formula>
    </cfRule>
    <cfRule type="containsText" dxfId="669" priority="4" operator="containsText" text="No Prazo">
      <formula>NOT(ISERROR(SEARCH("No Prazo",D15)))</formula>
    </cfRule>
    <cfRule type="containsText" dxfId="668" priority="5" operator="containsText" text="Atrasado">
      <formula>NOT(ISERROR(SEARCH("Atrasado",D15)))</formula>
    </cfRule>
  </conditionalFormatting>
  <conditionalFormatting sqref="F7:F8">
    <cfRule type="iconSet" priority="9">
      <iconSet showValue="0">
        <cfvo type="percent" val="0"/>
        <cfvo type="num" val="2"/>
        <cfvo type="num" val="3"/>
      </iconSet>
    </cfRule>
  </conditionalFormatting>
  <conditionalFormatting sqref="F12 F14">
    <cfRule type="iconSet" priority="7">
      <iconSet showValue="0">
        <cfvo type="percent" val="0"/>
        <cfvo type="num" val="2"/>
        <cfvo type="num" val="3"/>
      </iconSet>
    </cfRule>
  </conditionalFormatting>
  <conditionalFormatting sqref="G7:I8">
    <cfRule type="iconSet" priority="8">
      <iconSet showValue="0">
        <cfvo type="percent" val="0"/>
        <cfvo type="num" val="2"/>
        <cfvo type="num" val="3"/>
      </iconSet>
    </cfRule>
  </conditionalFormatting>
  <conditionalFormatting sqref="G12:I12 G14:I14">
    <cfRule type="iconSet" priority="6">
      <iconSet showValue="0">
        <cfvo type="percent" val="0"/>
        <cfvo type="num" val="2"/>
        <cfvo type="num" val="3"/>
      </iconSet>
    </cfRule>
  </conditionalFormatting>
  <conditionalFormatting sqref="K24:L24 N24:O24 Q24:R24 T24:U24">
    <cfRule type="iconSet" priority="19">
      <iconSet showValue="0">
        <cfvo type="percent" val="0"/>
        <cfvo type="num" val="2"/>
        <cfvo type="num" val="3"/>
      </iconSet>
    </cfRule>
  </conditionalFormatting>
  <conditionalFormatting sqref="K25:L25">
    <cfRule type="containsText" dxfId="667" priority="29" operator="containsText" text="PENDIENTE">
      <formula>NOT(ISERROR(SEARCH("PENDIENTE",K25)))</formula>
    </cfRule>
    <cfRule type="containsText" dxfId="666" priority="30" operator="containsText" text="NO VALIDADO">
      <formula>NOT(ISERROR(SEARCH("NO VALIDADO",K25)))</formula>
    </cfRule>
    <cfRule type="containsText" dxfId="665" priority="31" operator="containsText" text="VALIDADO">
      <formula>NOT(ISERROR(SEARCH("VALIDADO",K25)))</formula>
    </cfRule>
  </conditionalFormatting>
  <conditionalFormatting sqref="N25:O25">
    <cfRule type="containsText" dxfId="664" priority="26" operator="containsText" text="PENDIENTE">
      <formula>NOT(ISERROR(SEARCH("PENDIENTE",N25)))</formula>
    </cfRule>
    <cfRule type="containsText" dxfId="663" priority="27" operator="containsText" text="NO VALIDADO">
      <formula>NOT(ISERROR(SEARCH("NO VALIDADO",N25)))</formula>
    </cfRule>
    <cfRule type="containsText" dxfId="662" priority="28" operator="containsText" text="VALIDADO">
      <formula>NOT(ISERROR(SEARCH("VALIDADO",N25)))</formula>
    </cfRule>
  </conditionalFormatting>
  <conditionalFormatting sqref="Q25:R25">
    <cfRule type="containsText" dxfId="661" priority="23" operator="containsText" text="PENDIENTE">
      <formula>NOT(ISERROR(SEARCH("PENDIENTE",Q25)))</formula>
    </cfRule>
    <cfRule type="containsText" dxfId="660" priority="24" operator="containsText" text="NO VALIDADO">
      <formula>NOT(ISERROR(SEARCH("NO VALIDADO",Q25)))</formula>
    </cfRule>
    <cfRule type="containsText" dxfId="659" priority="25" operator="containsText" text="VALIDADO">
      <formula>NOT(ISERROR(SEARCH("VALIDADO",Q25)))</formula>
    </cfRule>
  </conditionalFormatting>
  <conditionalFormatting sqref="T25:U25">
    <cfRule type="containsText" dxfId="658" priority="20" operator="containsText" text="PENDIENTE">
      <formula>NOT(ISERROR(SEARCH("PENDIENTE",T25)))</formula>
    </cfRule>
    <cfRule type="containsText" dxfId="657" priority="21" operator="containsText" text="NO VALIDADO">
      <formula>NOT(ISERROR(SEARCH("NO VALIDADO",T25)))</formula>
    </cfRule>
    <cfRule type="containsText" dxfId="656" priority="22" operator="containsText" text="VALIDADO">
      <formula>NOT(ISERROR(SEARCH("VALIDADO",T25)))</formula>
    </cfRule>
  </conditionalFormatting>
  <dataValidations count="6">
    <dataValidation type="list" allowBlank="1" showInputMessage="1" showErrorMessage="1" sqref="K14:K15 O14:O15 S14:S15" xr:uid="{C6E55A8A-C288-41D4-8B73-25FC7D2AA3D6}">
      <formula1>"No Iniciado, En Progreso,Finalizado"</formula1>
    </dataValidation>
    <dataValidation type="list" allowBlank="1" showInputMessage="1" showErrorMessage="1" sqref="AB14:AB15" xr:uid="{E6998A9F-6B6E-4E30-B12B-0BC5EEBE1DC6}">
      <formula1>"No Cumple, Parcial, Cumple, Más que Cumple, Mejor Práctica"</formula1>
    </dataValidation>
    <dataValidation type="list" allowBlank="1" showInputMessage="1" showErrorMessage="1" sqref="D10 R14:R15 N14:N15 V14:V15" xr:uid="{DFB77ED6-33E3-4EFE-8172-382300FB0883}">
      <formula1>"Não Cumpre, Parcial, Cumpre, Mais que Cumpre, Melhor Prática"</formula1>
    </dataValidation>
    <dataValidation type="list" allowBlank="1" showInputMessage="1" showErrorMessage="1" sqref="O10" xr:uid="{74907325-0C15-4A6D-ACEE-AAB27AAD4EA3}">
      <formula1>"Alta,Baixa,Não Planificado"</formula1>
    </dataValidation>
    <dataValidation type="list" allowBlank="1" showInputMessage="1" showErrorMessage="1" sqref="M12:N12 Q12:R12 U12:V12" xr:uid="{69491821-5297-4640-8439-B88910ADF0D9}">
      <formula1>"Maio,Junho,Julho,Agosto,Setembro,Outubro"</formula1>
    </dataValidation>
    <dataValidation type="list" allowBlank="1" showInputMessage="1" showErrorMessage="1" sqref="Q10 S10" xr:uid="{C73CEC52-6CF8-4CD6-A070-BD85FA9055F4}">
      <formula1>" Junho,Julho,Agosto,Setembro,Outubro"</formula1>
    </dataValidation>
  </dataValidations>
  <pageMargins left="0.511811024" right="0.511811024" top="0.78740157499999996" bottom="0.78740157499999996" header="0.31496062000000002" footer="0.31496062000000002"/>
  <pageSetup paperSize="9" orientation="portrait" r:id="rId1"/>
  <drawing r:id="rId2"/>
  <extLst>
    <ext xmlns:x14="http://schemas.microsoft.com/office/spreadsheetml/2009/9/main" uri="{78C0D931-6437-407d-A8EE-F0AAD7539E65}">
      <x14:conditionalFormattings>
        <x14:conditionalFormatting xmlns:xm="http://schemas.microsoft.com/office/excel/2006/main">
          <x14:cfRule type="iconSet" priority="1" id="{10265316-E7E7-4D27-8C55-53FE49B93FA7}">
            <x14:iconSet iconSet="3Stars" showValue="0">
              <x14:cfvo type="percent">
                <xm:f>0</xm:f>
              </x14:cfvo>
              <x14:cfvo type="num">
                <xm:f>2</xm:f>
              </x14:cfvo>
              <x14:cfvo type="num">
                <xm:f>3</xm:f>
              </x14:cfvo>
            </x14:iconSet>
          </x14:cfRule>
          <xm:sqref>M10</xm:sqref>
        </x14:conditionalFormatting>
      </x14:conditionalFormattings>
    </ext>
  </extLst>
</worksheet>
</file>

<file path=xl/worksheets/sheet3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09EA89A-37C0-4348-90A2-319B0396CDA1}">
  <dimension ref="A1:AB51"/>
  <sheetViews>
    <sheetView showGridLines="0" zoomScale="50" zoomScaleNormal="50" workbookViewId="0">
      <pane xSplit="3" ySplit="4" topLeftCell="H17" activePane="bottomRight" state="frozen"/>
      <selection activeCell="O2" sqref="O2"/>
      <selection pane="topRight" activeCell="O2" sqref="O2"/>
      <selection pane="bottomLeft" activeCell="O2" sqref="O2"/>
      <selection pane="bottomRight" activeCell="Q18" sqref="Q18:S19"/>
    </sheetView>
  </sheetViews>
  <sheetFormatPr defaultColWidth="0" defaultRowHeight="15" customHeight="1" zeroHeight="1" outlineLevelRow="2" outlineLevelCol="1" x14ac:dyDescent="0.35"/>
  <cols>
    <col min="1" max="1" width="1.26953125" customWidth="1"/>
    <col min="2" max="2" width="4.7265625" customWidth="1"/>
    <col min="3" max="3" width="20.1796875" customWidth="1"/>
    <col min="4" max="4" width="17.453125" customWidth="1" outlineLevel="1"/>
    <col min="5" max="5" width="10" customWidth="1" outlineLevel="1"/>
    <col min="6" max="8" width="6.1796875" customWidth="1" outlineLevel="1"/>
    <col min="9" max="9" width="6.26953125" customWidth="1" outlineLevel="1"/>
    <col min="10" max="10" width="2.1796875" customWidth="1"/>
    <col min="11" max="23" width="23" customWidth="1"/>
    <col min="24" max="24" width="17" hidden="1" customWidth="1"/>
    <col min="25" max="25" width="16.453125" hidden="1" customWidth="1"/>
    <col min="26" max="26" width="10.54296875" hidden="1" customWidth="1"/>
    <col min="27" max="27" width="16.81640625" hidden="1" customWidth="1"/>
    <col min="28" max="28" width="14.54296875" hidden="1" customWidth="1"/>
  </cols>
  <sheetData>
    <row r="1" spans="1:28" ht="11.25" customHeight="1" x14ac:dyDescent="0.35">
      <c r="A1" s="13"/>
      <c r="B1" s="13"/>
      <c r="C1" s="13"/>
      <c r="D1" s="13"/>
      <c r="E1" s="13"/>
      <c r="F1" s="13"/>
      <c r="G1" s="13"/>
      <c r="H1" s="13"/>
      <c r="I1" s="13"/>
      <c r="J1" s="13"/>
      <c r="K1" s="13"/>
      <c r="L1" s="13"/>
      <c r="M1" s="13"/>
      <c r="N1" s="13"/>
      <c r="O1" s="13"/>
      <c r="P1" s="13"/>
      <c r="Q1" s="13"/>
      <c r="R1" s="13"/>
      <c r="S1" s="13"/>
      <c r="T1" s="13"/>
      <c r="U1" s="13"/>
      <c r="V1" s="13"/>
      <c r="W1" s="13"/>
      <c r="X1" s="13"/>
      <c r="Y1" s="19"/>
      <c r="Z1" s="19"/>
      <c r="AA1" s="19"/>
    </row>
    <row r="2" spans="1:28" ht="43.5" customHeight="1" x14ac:dyDescent="0.5">
      <c r="A2" s="1"/>
      <c r="C2" s="11"/>
      <c r="D2" s="279" t="s">
        <v>0</v>
      </c>
      <c r="E2" s="279"/>
      <c r="F2" s="279"/>
      <c r="G2" s="279"/>
      <c r="H2" s="279"/>
      <c r="I2" s="279"/>
      <c r="J2" s="62"/>
      <c r="K2" s="62"/>
      <c r="L2" s="62"/>
      <c r="M2" s="62"/>
      <c r="N2" s="62"/>
      <c r="O2" s="62"/>
      <c r="P2" s="62"/>
      <c r="Q2" s="62"/>
      <c r="R2" s="62"/>
      <c r="S2" s="62"/>
      <c r="T2" s="62"/>
      <c r="U2" s="62"/>
      <c r="V2" s="62"/>
      <c r="W2" s="11"/>
      <c r="X2" s="11"/>
      <c r="Y2" s="20"/>
      <c r="Z2" s="20"/>
      <c r="AA2" s="20"/>
    </row>
    <row r="3" spans="1:28" ht="19.5" customHeight="1" x14ac:dyDescent="0.35">
      <c r="A3" s="1"/>
      <c r="C3" s="10"/>
      <c r="D3" s="280" t="s">
        <v>1</v>
      </c>
      <c r="E3" s="280"/>
      <c r="F3" s="280"/>
      <c r="G3" s="280"/>
      <c r="H3" s="280"/>
      <c r="I3" s="280"/>
      <c r="J3" s="63"/>
      <c r="K3" s="312" t="s">
        <v>563</v>
      </c>
      <c r="L3" s="312"/>
      <c r="M3" s="312"/>
      <c r="N3" s="312"/>
      <c r="O3" s="312"/>
      <c r="P3" s="312"/>
      <c r="Q3" s="312"/>
      <c r="R3" s="312"/>
      <c r="S3" s="312"/>
      <c r="T3" s="63"/>
      <c r="U3" s="63"/>
      <c r="V3" s="63"/>
      <c r="W3" s="10"/>
      <c r="X3" s="10"/>
      <c r="Y3" s="12"/>
      <c r="Z3" s="12"/>
      <c r="AA3" s="12"/>
    </row>
    <row r="4" spans="1:28" ht="35.25" customHeight="1" x14ac:dyDescent="0.35">
      <c r="A4" s="1"/>
      <c r="B4" s="1"/>
      <c r="C4" s="10"/>
      <c r="D4" s="281"/>
      <c r="E4" s="281"/>
      <c r="F4" s="281"/>
      <c r="G4" s="281"/>
      <c r="H4" s="281"/>
      <c r="I4" s="281"/>
      <c r="J4" s="61"/>
      <c r="K4" s="313"/>
      <c r="L4" s="313"/>
      <c r="M4" s="313"/>
      <c r="N4" s="313"/>
      <c r="O4" s="313"/>
      <c r="P4" s="313"/>
      <c r="Q4" s="313"/>
      <c r="R4" s="313"/>
      <c r="S4" s="313"/>
      <c r="T4" s="61"/>
      <c r="U4" s="61"/>
      <c r="V4" s="61"/>
      <c r="W4" s="61"/>
      <c r="X4" s="14"/>
      <c r="Y4" s="21"/>
      <c r="Z4" s="22"/>
      <c r="AA4" s="22"/>
    </row>
    <row r="5" spans="1:28" ht="32.5" x14ac:dyDescent="0.6">
      <c r="A5" s="1"/>
      <c r="B5" s="15"/>
      <c r="C5" s="13"/>
      <c r="D5" s="284" t="s">
        <v>294</v>
      </c>
      <c r="E5" s="284"/>
      <c r="F5" s="284"/>
      <c r="G5" s="284"/>
      <c r="H5" s="284"/>
      <c r="I5" s="284"/>
      <c r="J5" s="26"/>
      <c r="K5" s="284" t="s">
        <v>295</v>
      </c>
      <c r="L5" s="284"/>
      <c r="M5" s="284"/>
      <c r="N5" s="284"/>
      <c r="O5" s="284"/>
      <c r="P5" s="284"/>
      <c r="Q5" s="284"/>
      <c r="R5" s="284"/>
      <c r="S5" s="27"/>
      <c r="T5" s="25"/>
      <c r="U5" s="25"/>
      <c r="V5" s="25"/>
      <c r="W5" s="9"/>
      <c r="X5" s="9"/>
      <c r="Y5" s="23"/>
    </row>
    <row r="6" spans="1:28" ht="33" customHeight="1" x14ac:dyDescent="0.8">
      <c r="A6" s="1"/>
      <c r="B6" s="15"/>
      <c r="C6" s="15"/>
      <c r="D6" s="28" t="s">
        <v>296</v>
      </c>
      <c r="E6" s="28" t="s">
        <v>16</v>
      </c>
      <c r="F6" s="28" t="s">
        <v>19</v>
      </c>
      <c r="G6" s="28" t="s">
        <v>20</v>
      </c>
      <c r="H6" s="28" t="s">
        <v>21</v>
      </c>
      <c r="I6" s="28" t="s">
        <v>22</v>
      </c>
      <c r="J6" s="29"/>
      <c r="K6" s="44" t="s">
        <v>221</v>
      </c>
      <c r="L6" s="66"/>
      <c r="M6" s="30"/>
      <c r="N6" s="30"/>
      <c r="O6" s="30"/>
      <c r="P6" s="30"/>
      <c r="Q6" s="30"/>
      <c r="R6" s="31"/>
      <c r="S6" s="31"/>
      <c r="T6" s="25"/>
      <c r="U6" s="25"/>
      <c r="V6" s="25"/>
      <c r="W6" s="9"/>
      <c r="X6" s="9"/>
      <c r="Y6" s="23"/>
    </row>
    <row r="7" spans="1:28" ht="78" customHeight="1" outlineLevel="1" x14ac:dyDescent="0.35">
      <c r="A7" s="1"/>
      <c r="B7" s="267" t="s">
        <v>222</v>
      </c>
      <c r="C7" s="267"/>
      <c r="D7" s="67" t="str">
        <f>IF(F7="","",IF(AND(I7=3,H7=3,G7=3,F7=3),"Melhor Prática",
IF(AND(H7=3,G7=3,F7=3),"Mais que Cumpre",
IF(AND(G7=3,F7=3),"Cumpre",
IF(F7=3,"Parcial","Não cumpre")))))</f>
        <v>Cumpre</v>
      </c>
      <c r="E7" s="47">
        <f>IF($D7="Não cumpre",0,IF($D7="Parcial",$E$18*0.4,IF($D7="Cumpre",$E$18*0.7,IF($D7="Mais que Cumpre",$E$18*0.85,IF($D7="Melhor Prática",$E$18,0)))))</f>
        <v>3.4999999999999996E-3</v>
      </c>
      <c r="F7" s="48">
        <f>IF($K$24&lt;&gt;"",IF($K$24=3,3,IF($K$24=2,2,1)),"")</f>
        <v>3</v>
      </c>
      <c r="G7" s="48">
        <f>IF($N$24&lt;&gt;"",IF($N$24=3,3,IF($N$24=2,2,1)),"")</f>
        <v>3</v>
      </c>
      <c r="H7" s="48">
        <f>IF($Q$24&lt;&gt;"",IF($Q$24=3,3,IF($Q$24=2,2,1)),"")</f>
        <v>2</v>
      </c>
      <c r="I7" s="48">
        <f>IF($T$24&lt;&gt;"",IF($T$24=3,3,IF($T$24=2,2,1)),"")</f>
        <v>2</v>
      </c>
      <c r="J7" s="32"/>
      <c r="K7" s="49" t="s">
        <v>298</v>
      </c>
      <c r="L7" s="46" t="s">
        <v>224</v>
      </c>
      <c r="M7" s="271"/>
      <c r="N7" s="271"/>
      <c r="O7" s="271"/>
      <c r="P7" s="46" t="s">
        <v>226</v>
      </c>
      <c r="Q7" s="271"/>
      <c r="R7" s="271"/>
      <c r="S7" s="271"/>
      <c r="U7" s="25"/>
      <c r="V7" s="25"/>
      <c r="W7" s="9"/>
      <c r="X7" s="9"/>
      <c r="Y7" s="23"/>
    </row>
    <row r="8" spans="1:28" ht="14.25" customHeight="1" outlineLevel="1" x14ac:dyDescent="0.35">
      <c r="A8" s="1"/>
      <c r="B8" s="64"/>
      <c r="C8" s="64"/>
      <c r="D8" s="67"/>
      <c r="E8" s="47"/>
      <c r="F8" s="48"/>
      <c r="G8" s="48"/>
      <c r="H8" s="48"/>
      <c r="I8" s="48"/>
      <c r="J8" s="32"/>
      <c r="K8" s="49"/>
      <c r="L8" s="46"/>
      <c r="M8" s="271"/>
      <c r="N8" s="271"/>
      <c r="O8" s="271"/>
      <c r="P8" s="46"/>
      <c r="Q8" s="271"/>
      <c r="R8" s="271"/>
      <c r="S8" s="271"/>
      <c r="U8" s="25"/>
      <c r="V8" s="25"/>
      <c r="W8" s="9"/>
      <c r="X8" s="9"/>
      <c r="Y8" s="23"/>
    </row>
    <row r="9" spans="1:28" ht="9.75" customHeight="1" x14ac:dyDescent="0.45">
      <c r="A9" s="1"/>
      <c r="B9" s="1"/>
      <c r="C9" s="1"/>
      <c r="D9" s="34"/>
      <c r="E9" s="35"/>
      <c r="F9" s="35"/>
      <c r="G9" s="35"/>
      <c r="H9" s="35"/>
      <c r="I9" s="35"/>
      <c r="J9" s="35"/>
      <c r="K9" s="35"/>
      <c r="L9" s="35"/>
      <c r="M9" s="35"/>
      <c r="N9" s="35"/>
      <c r="O9" s="35"/>
      <c r="P9" s="35"/>
      <c r="Q9" s="92" t="str">
        <f>IF(Q10="Junio",6,IF(Q10="Julio",7,IF(Q10="Agosto",8,IF(Q10="Septiembre",9,IF(Q10="Octubre",10,"")))))</f>
        <v/>
      </c>
      <c r="R9" s="35"/>
      <c r="S9" s="92">
        <f>IF(S10="Junio",6,IF(S10="Julio",7,IF(S10="Agosto",8,IF(S10="Septiembre",9,IF(S10="Octubre",10,"")))))</f>
        <v>8</v>
      </c>
      <c r="T9" s="33"/>
      <c r="U9" s="33"/>
      <c r="V9" s="33"/>
      <c r="W9" s="1"/>
      <c r="X9" s="1"/>
    </row>
    <row r="10" spans="1:28" ht="59.25" customHeight="1" outlineLevel="1" x14ac:dyDescent="0.35">
      <c r="A10" s="1"/>
      <c r="B10" s="273" t="s">
        <v>299</v>
      </c>
      <c r="C10" s="273"/>
      <c r="D10" s="110" t="s">
        <v>249</v>
      </c>
      <c r="E10" s="51">
        <f>IF($D10="Não cumpre",0,IF($D10="Parcial",$E$18*0.4,IF($D10="Cumpre",$E$18*0.7,IF($D10="Mais que Cumpre",$E$18*0.85,IF($D10="Melhor Prática",$E$18,0)))))</f>
        <v>5.0000000000000001E-3</v>
      </c>
      <c r="F10" s="52" t="str">
        <f>IF(K20="D","D","-")</f>
        <v>-</v>
      </c>
      <c r="G10" s="52" t="str">
        <f>IF(N20="D","D","-")</f>
        <v>-</v>
      </c>
      <c r="H10" s="52" t="str">
        <f>IF(Q20="D","D","-")</f>
        <v>-</v>
      </c>
      <c r="I10" s="52" t="str">
        <f>IF(T20="D","D","-")</f>
        <v>-</v>
      </c>
      <c r="J10" s="32"/>
      <c r="K10" s="65" t="s">
        <v>300</v>
      </c>
      <c r="L10" s="50" t="s">
        <v>230</v>
      </c>
      <c r="M10" s="74">
        <v>3</v>
      </c>
      <c r="N10" s="50" t="s">
        <v>231</v>
      </c>
      <c r="O10" s="53" t="s">
        <v>232</v>
      </c>
      <c r="P10" s="50" t="s">
        <v>233</v>
      </c>
      <c r="Q10" s="91" t="s">
        <v>234</v>
      </c>
      <c r="R10" s="50" t="s">
        <v>235</v>
      </c>
      <c r="S10" s="91" t="s">
        <v>303</v>
      </c>
      <c r="T10" s="50" t="s">
        <v>237</v>
      </c>
      <c r="U10" s="53" t="s">
        <v>355</v>
      </c>
      <c r="V10" s="25"/>
      <c r="W10" s="9"/>
      <c r="X10" s="9"/>
      <c r="Y10" s="23"/>
    </row>
    <row r="11" spans="1:28" ht="20.5" x14ac:dyDescent="0.4">
      <c r="A11" s="1"/>
      <c r="B11" s="17"/>
      <c r="C11" s="17"/>
      <c r="D11" s="36"/>
      <c r="E11" s="31"/>
      <c r="F11" s="37"/>
      <c r="G11" s="37"/>
      <c r="H11" s="37"/>
      <c r="I11" s="37"/>
      <c r="J11" s="31"/>
      <c r="K11" s="25"/>
      <c r="L11" s="25"/>
      <c r="M11" s="25"/>
      <c r="N11" s="25"/>
      <c r="O11" s="25"/>
      <c r="P11" s="25"/>
      <c r="Q11" s="25"/>
      <c r="R11" s="25"/>
      <c r="S11" s="25"/>
      <c r="T11" s="25"/>
      <c r="U11" s="25"/>
      <c r="V11" s="25"/>
      <c r="W11" s="9"/>
      <c r="X11" s="9"/>
      <c r="Y11" s="23"/>
    </row>
    <row r="12" spans="1:28" ht="18" customHeight="1" outlineLevel="1" x14ac:dyDescent="0.35">
      <c r="A12" s="1"/>
      <c r="B12" s="274" t="s">
        <v>239</v>
      </c>
      <c r="C12" s="274"/>
      <c r="D12" s="276" t="str">
        <f>IF(F12="","",IF(AND(I12=3,H12=3,G12=3,F12=3),"Melhor Prática",
IF(AND(H12=3,G12=3,F12=3),"Mais que Cumpre",
IF(AND(G12=3,F12=3),"Cumpre",
IF(F12=3,"Parcial","Não cumpre")))))</f>
        <v>Melhor Prática</v>
      </c>
      <c r="E12" s="277">
        <f>IF($D12="Não cumpre",0,IF($D12="Parcial",$E$18*0.4,IF($D12="Cumpre",$E$18*0.7,IF($D12="Mais que Cumpre",$E$18*0.85,IF($D12="Melhor Prática",$E$18,0)))))</f>
        <v>5.0000000000000001E-3</v>
      </c>
      <c r="F12" s="272">
        <f>IF($L$24&lt;&gt;"",IF($L$24=3,3,IF($L$24=2,2,1)),"")</f>
        <v>3</v>
      </c>
      <c r="G12" s="272">
        <f>IF($O$24&lt;&gt;"",IF($O$24=3,3,IF($O$24=2,2,1)),"")</f>
        <v>3</v>
      </c>
      <c r="H12" s="272">
        <f>IF($R$24&lt;&gt;"",IF($R$24=3,3,IF($R$24=2,2,1)),"")</f>
        <v>3</v>
      </c>
      <c r="I12" s="272">
        <f>IF($U$24&lt;&gt;"",IF($U$24=3,3,IF($U$24=2,2,1)),"")</f>
        <v>3</v>
      </c>
      <c r="J12" s="32"/>
      <c r="K12" s="305" t="s">
        <v>240</v>
      </c>
      <c r="L12" s="278"/>
      <c r="M12" s="285"/>
      <c r="N12" s="286"/>
      <c r="O12" s="305" t="s">
        <v>240</v>
      </c>
      <c r="P12" s="278"/>
      <c r="Q12" s="285"/>
      <c r="R12" s="286"/>
      <c r="S12" s="278" t="s">
        <v>240</v>
      </c>
      <c r="T12" s="278"/>
      <c r="U12" s="285" t="s">
        <v>303</v>
      </c>
      <c r="V12" s="286"/>
      <c r="W12" s="9"/>
      <c r="X12" s="9"/>
      <c r="Y12" s="23"/>
      <c r="Z12" s="2"/>
      <c r="AA12" s="2"/>
      <c r="AB12" s="2"/>
    </row>
    <row r="13" spans="1:28" ht="35.25" customHeight="1" outlineLevel="1" x14ac:dyDescent="0.35">
      <c r="A13" s="1"/>
      <c r="B13" s="275"/>
      <c r="C13" s="275"/>
      <c r="D13" s="276" t="str">
        <f t="shared" ref="D13:D14" si="0">IF(F13="","",IF(AND(I13=3,H13=3,G13=3,F13=3),"MEJOR PRÁCTICA",
IF(AND(H13=3,G13=3,F13=3),"MÁS QUE CUMPLE",
IF(AND(G13=3,F13=3),"CUMPLE",
IF(F13=3,"PARCIAL","NO CUMPLE")))))</f>
        <v/>
      </c>
      <c r="E13" s="277">
        <f>IF($D13="No Cumple",0,IF($D13="Parcial",$E$18*0.4,IF($D13="Cumple",$E$18*0.7,IF($D13="Más que Cumple",$E$18*0.85,IF($D13="Mejor Práctica",$E$18,0)))))</f>
        <v>0</v>
      </c>
      <c r="F13" s="272"/>
      <c r="G13" s="272"/>
      <c r="H13" s="272"/>
      <c r="I13" s="272"/>
      <c r="J13" s="32"/>
      <c r="K13" s="168" t="s">
        <v>33</v>
      </c>
      <c r="L13" s="287" t="s">
        <v>242</v>
      </c>
      <c r="M13" s="287"/>
      <c r="N13" s="169" t="s">
        <v>243</v>
      </c>
      <c r="O13" s="168" t="s">
        <v>33</v>
      </c>
      <c r="P13" s="287" t="s">
        <v>242</v>
      </c>
      <c r="Q13" s="287"/>
      <c r="R13" s="169" t="s">
        <v>243</v>
      </c>
      <c r="S13" s="100" t="s">
        <v>33</v>
      </c>
      <c r="T13" s="287" t="s">
        <v>242</v>
      </c>
      <c r="U13" s="287"/>
      <c r="V13" s="100" t="s">
        <v>304</v>
      </c>
      <c r="W13" s="1"/>
      <c r="X13" s="1"/>
      <c r="Z13" s="3"/>
      <c r="AA13" s="4"/>
      <c r="AB13" s="5"/>
    </row>
    <row r="14" spans="1:28" ht="18.75" customHeight="1" outlineLevel="1" x14ac:dyDescent="0.35">
      <c r="A14" s="1"/>
      <c r="B14" s="275"/>
      <c r="C14" s="275"/>
      <c r="D14" s="276" t="str">
        <f t="shared" si="0"/>
        <v/>
      </c>
      <c r="E14" s="277">
        <f>IF($D14="No Cumple",0,IF($D14="Parcial",$E$18*0.4,IF($D14="Cumple",$E$18*0.7,IF($D14="Más que Cumple",$E$18*0.85,IF($D14="Mejor Práctica",$E$18,0)))))</f>
        <v>0</v>
      </c>
      <c r="F14" s="38"/>
      <c r="G14" s="38"/>
      <c r="H14" s="38"/>
      <c r="I14" s="38"/>
      <c r="J14" s="32"/>
      <c r="K14" s="270"/>
      <c r="L14" s="292"/>
      <c r="M14" s="292"/>
      <c r="N14" s="269"/>
      <c r="O14" s="270"/>
      <c r="P14" s="292"/>
      <c r="Q14" s="292"/>
      <c r="R14" s="269"/>
      <c r="S14" s="268"/>
      <c r="T14" s="292"/>
      <c r="U14" s="292"/>
      <c r="V14" s="269"/>
      <c r="W14" s="1"/>
      <c r="X14" s="1"/>
      <c r="Z14" s="6"/>
      <c r="AA14" s="7"/>
      <c r="AB14" s="8"/>
    </row>
    <row r="15" spans="1:28" ht="21" customHeight="1" outlineLevel="1" x14ac:dyDescent="0.35">
      <c r="A15" s="1"/>
      <c r="B15" s="275"/>
      <c r="C15" s="275"/>
      <c r="D15" s="288" t="str">
        <f>IF(S10&lt;&gt;"",IF(OR(S14="finalizado",O14="finalizado",K14="finalizado"),"Finalizado",
IF(OR(AND(S10=U12,S14&lt;&gt;"finalizado"),AND(S10=Q12,O14&lt;&gt;"finalizado"),AND(S10=M12,K14&lt;&gt;"finalizado")),"Atrasado","No Prazo")),"Não Planificado")</f>
        <v>Atrasado</v>
      </c>
      <c r="E15" s="288"/>
      <c r="F15" s="288"/>
      <c r="G15" s="288"/>
      <c r="H15" s="288"/>
      <c r="I15" s="288"/>
      <c r="J15" s="26"/>
      <c r="K15" s="270"/>
      <c r="L15" s="292"/>
      <c r="M15" s="292"/>
      <c r="N15" s="269"/>
      <c r="O15" s="270"/>
      <c r="P15" s="292"/>
      <c r="Q15" s="292"/>
      <c r="R15" s="269"/>
      <c r="S15" s="268"/>
      <c r="T15" s="292"/>
      <c r="U15" s="292"/>
      <c r="V15" s="269"/>
      <c r="W15" s="1"/>
      <c r="X15" s="1"/>
      <c r="Z15" s="6"/>
      <c r="AA15" s="7"/>
      <c r="AB15" s="7"/>
    </row>
    <row r="16" spans="1:28" ht="21" customHeight="1" x14ac:dyDescent="0.4">
      <c r="A16" s="1"/>
      <c r="B16" s="17"/>
      <c r="C16" s="17"/>
      <c r="D16" s="9"/>
      <c r="E16" s="86" t="str">
        <f>IF(COUNTA(F16:I16)=0,"NBC","BC")</f>
        <v>NBC</v>
      </c>
      <c r="F16" s="86"/>
      <c r="G16" s="86"/>
      <c r="H16" s="86"/>
      <c r="I16" s="9"/>
      <c r="J16" s="16"/>
      <c r="K16" s="9"/>
      <c r="L16" s="9"/>
      <c r="M16" s="9"/>
      <c r="N16" s="9"/>
      <c r="O16" s="9"/>
      <c r="P16" s="9"/>
      <c r="Q16" s="9"/>
      <c r="R16" s="9"/>
      <c r="S16" s="9"/>
      <c r="T16" s="9"/>
      <c r="U16" s="9"/>
      <c r="V16" s="9"/>
      <c r="W16" s="9"/>
      <c r="X16" s="9"/>
      <c r="Y16" s="23"/>
    </row>
    <row r="17" spans="1:25" ht="21" customHeight="1" x14ac:dyDescent="0.4">
      <c r="A17" s="1"/>
      <c r="B17" s="17"/>
      <c r="C17" s="17"/>
      <c r="D17" s="9"/>
      <c r="E17" s="9"/>
      <c r="F17" s="9"/>
      <c r="G17" s="9"/>
      <c r="H17" s="9"/>
      <c r="I17" s="9"/>
      <c r="J17" s="16"/>
      <c r="K17" s="290" t="s">
        <v>246</v>
      </c>
      <c r="L17" s="291"/>
      <c r="M17" s="296"/>
      <c r="N17" s="290" t="s">
        <v>247</v>
      </c>
      <c r="O17" s="291"/>
      <c r="P17" s="296"/>
      <c r="Q17" s="290" t="s">
        <v>228</v>
      </c>
      <c r="R17" s="291"/>
      <c r="S17" s="296"/>
      <c r="T17" s="291" t="s">
        <v>249</v>
      </c>
      <c r="U17" s="291"/>
      <c r="V17" s="296"/>
      <c r="W17" s="9"/>
      <c r="X17" s="9"/>
      <c r="Y17" s="23"/>
    </row>
    <row r="18" spans="1:25" ht="20.25" customHeight="1" outlineLevel="2" x14ac:dyDescent="0.35">
      <c r="A18" s="1"/>
      <c r="B18" s="289" t="s">
        <v>316</v>
      </c>
      <c r="C18" s="289"/>
      <c r="D18" s="42" t="s">
        <v>16</v>
      </c>
      <c r="E18" s="39">
        <v>5.0000000000000001E-3</v>
      </c>
      <c r="F18" s="127"/>
      <c r="G18" s="127"/>
      <c r="H18" s="127"/>
      <c r="I18" s="127"/>
      <c r="J18" s="9"/>
      <c r="K18" s="270" t="s">
        <v>564</v>
      </c>
      <c r="L18" s="268"/>
      <c r="M18" s="269"/>
      <c r="N18" s="270" t="s">
        <v>565</v>
      </c>
      <c r="O18" s="268"/>
      <c r="P18" s="269"/>
      <c r="Q18" s="270" t="s">
        <v>566</v>
      </c>
      <c r="R18" s="268"/>
      <c r="S18" s="269"/>
      <c r="T18" s="268" t="s">
        <v>567</v>
      </c>
      <c r="U18" s="268"/>
      <c r="V18" s="269"/>
      <c r="W18" s="9"/>
      <c r="X18" s="9"/>
      <c r="Y18" s="23"/>
    </row>
    <row r="19" spans="1:25" ht="141.75" customHeight="1" outlineLevel="2" x14ac:dyDescent="0.35">
      <c r="A19" s="1"/>
      <c r="B19" s="289"/>
      <c r="C19" s="289"/>
      <c r="D19" s="42" t="s">
        <v>255</v>
      </c>
      <c r="E19" s="311" t="s">
        <v>568</v>
      </c>
      <c r="F19" s="311"/>
      <c r="G19" s="311"/>
      <c r="H19" s="311"/>
      <c r="I19" s="311"/>
      <c r="J19" s="25"/>
      <c r="K19" s="270"/>
      <c r="L19" s="268"/>
      <c r="M19" s="269"/>
      <c r="N19" s="270"/>
      <c r="O19" s="268"/>
      <c r="P19" s="269"/>
      <c r="Q19" s="270"/>
      <c r="R19" s="268"/>
      <c r="S19" s="269"/>
      <c r="T19" s="268"/>
      <c r="U19" s="268"/>
      <c r="V19" s="269"/>
      <c r="W19" s="9"/>
      <c r="X19" s="9"/>
      <c r="Y19" s="23"/>
    </row>
    <row r="20" spans="1:25" ht="18.75" customHeight="1" outlineLevel="2" x14ac:dyDescent="0.35">
      <c r="A20" s="1"/>
      <c r="B20" s="289"/>
      <c r="C20" s="289"/>
      <c r="D20" s="293" t="s">
        <v>37</v>
      </c>
      <c r="E20" s="294" t="s">
        <v>89</v>
      </c>
      <c r="F20" s="294"/>
      <c r="G20" s="294"/>
      <c r="H20" s="294"/>
      <c r="I20" s="294"/>
      <c r="J20" s="25"/>
      <c r="K20" s="270"/>
      <c r="L20" s="268"/>
      <c r="M20" s="269"/>
      <c r="N20" s="270"/>
      <c r="O20" s="268"/>
      <c r="P20" s="269"/>
      <c r="Q20" s="270"/>
      <c r="R20" s="268"/>
      <c r="S20" s="269"/>
      <c r="T20" s="268"/>
      <c r="U20" s="268"/>
      <c r="V20" s="269"/>
      <c r="W20" s="9"/>
      <c r="X20" s="9"/>
      <c r="Y20" s="23"/>
    </row>
    <row r="21" spans="1:25" ht="40.5" customHeight="1" outlineLevel="2" x14ac:dyDescent="0.35">
      <c r="A21" s="18">
        <v>5.0000000000000001E-3</v>
      </c>
      <c r="B21" s="289"/>
      <c r="C21" s="289"/>
      <c r="D21" s="293"/>
      <c r="E21" s="294"/>
      <c r="F21" s="294"/>
      <c r="G21" s="294"/>
      <c r="H21" s="294"/>
      <c r="I21" s="294"/>
      <c r="J21" s="25"/>
      <c r="K21" s="270" t="s">
        <v>569</v>
      </c>
      <c r="L21" s="268"/>
      <c r="M21" s="269"/>
      <c r="N21" s="270" t="s">
        <v>349</v>
      </c>
      <c r="O21" s="268"/>
      <c r="P21" s="269"/>
      <c r="Q21" s="270" t="s">
        <v>548</v>
      </c>
      <c r="R21" s="268"/>
      <c r="S21" s="269"/>
      <c r="T21" s="268" t="s">
        <v>548</v>
      </c>
      <c r="U21" s="268"/>
      <c r="V21" s="269"/>
      <c r="W21" s="9"/>
      <c r="X21" s="9"/>
      <c r="Y21" s="23"/>
    </row>
    <row r="22" spans="1:25" ht="14.5" x14ac:dyDescent="0.35">
      <c r="A22" s="1"/>
      <c r="B22" s="9"/>
      <c r="C22" s="9"/>
      <c r="D22" s="9"/>
      <c r="E22" s="9"/>
      <c r="F22" s="9"/>
      <c r="G22" s="9"/>
      <c r="H22" s="9"/>
      <c r="I22" s="9"/>
      <c r="J22" s="9"/>
      <c r="K22" s="68"/>
      <c r="L22" s="9"/>
      <c r="M22" s="69"/>
      <c r="N22" s="68"/>
      <c r="O22" s="9"/>
      <c r="P22" s="69"/>
      <c r="Q22" s="68"/>
      <c r="R22" s="9"/>
      <c r="S22" s="69"/>
      <c r="T22" s="9"/>
      <c r="U22" s="9"/>
      <c r="V22" s="69"/>
      <c r="W22" s="9"/>
      <c r="X22" s="9"/>
      <c r="Y22" s="23"/>
    </row>
    <row r="23" spans="1:25" ht="41" x14ac:dyDescent="0.35">
      <c r="A23" s="1"/>
      <c r="B23" s="9"/>
      <c r="C23" s="9"/>
      <c r="D23" s="9"/>
      <c r="G23" s="9"/>
      <c r="H23" s="9"/>
      <c r="K23" s="54" t="s">
        <v>9</v>
      </c>
      <c r="L23" s="24" t="s">
        <v>261</v>
      </c>
      <c r="M23" s="55" t="s">
        <v>262</v>
      </c>
      <c r="N23" s="54" t="s">
        <v>9</v>
      </c>
      <c r="O23" s="24" t="s">
        <v>261</v>
      </c>
      <c r="P23" s="55" t="s">
        <v>262</v>
      </c>
      <c r="Q23" s="54" t="s">
        <v>9</v>
      </c>
      <c r="R23" s="24" t="s">
        <v>261</v>
      </c>
      <c r="S23" s="55" t="s">
        <v>262</v>
      </c>
      <c r="T23" s="64" t="s">
        <v>9</v>
      </c>
      <c r="U23" s="24" t="s">
        <v>261</v>
      </c>
      <c r="V23" s="55" t="s">
        <v>262</v>
      </c>
      <c r="X23" s="9"/>
      <c r="Y23" s="23"/>
    </row>
    <row r="24" spans="1:25" ht="36.75" customHeight="1" x14ac:dyDescent="0.35">
      <c r="A24" s="1"/>
      <c r="B24" s="9"/>
      <c r="C24" s="9"/>
      <c r="D24" s="9"/>
      <c r="F24" s="297" t="s">
        <v>308</v>
      </c>
      <c r="G24" s="298" t="s">
        <v>33</v>
      </c>
      <c r="H24" s="298"/>
      <c r="I24" s="298"/>
      <c r="K24" s="56">
        <v>3</v>
      </c>
      <c r="L24" s="40">
        <v>3</v>
      </c>
      <c r="M24" s="295"/>
      <c r="N24" s="56">
        <v>3</v>
      </c>
      <c r="O24" s="40">
        <v>3</v>
      </c>
      <c r="P24" s="295"/>
      <c r="Q24" s="56">
        <v>2</v>
      </c>
      <c r="R24" s="40">
        <v>3</v>
      </c>
      <c r="S24" s="295"/>
      <c r="T24" s="40">
        <v>2</v>
      </c>
      <c r="U24" s="40">
        <v>3</v>
      </c>
      <c r="V24" s="295"/>
      <c r="X24" s="9"/>
      <c r="Y24" s="23"/>
    </row>
    <row r="25" spans="1:25" ht="19.5" customHeight="1" x14ac:dyDescent="0.35">
      <c r="A25" s="1"/>
      <c r="B25" s="9"/>
      <c r="C25" s="9"/>
      <c r="D25" s="9"/>
      <c r="F25" s="297"/>
      <c r="G25" s="298"/>
      <c r="H25" s="298"/>
      <c r="I25" s="298"/>
      <c r="K25" s="57"/>
      <c r="L25" s="43"/>
      <c r="M25" s="295"/>
      <c r="N25" s="57"/>
      <c r="O25" s="43"/>
      <c r="P25" s="295"/>
      <c r="Q25" s="57"/>
      <c r="R25" s="43"/>
      <c r="S25" s="295"/>
      <c r="T25" s="43"/>
      <c r="U25" s="43"/>
      <c r="V25" s="295"/>
      <c r="X25" s="9"/>
      <c r="Y25" s="23"/>
    </row>
    <row r="26" spans="1:25" ht="208.5" customHeight="1" x14ac:dyDescent="0.35">
      <c r="A26" s="1"/>
      <c r="B26" s="9"/>
      <c r="C26" s="9"/>
      <c r="D26" s="9"/>
      <c r="F26" s="297"/>
      <c r="G26" s="298" t="s">
        <v>309</v>
      </c>
      <c r="H26" s="298"/>
      <c r="I26" s="298"/>
      <c r="K26" s="58" t="s">
        <v>570</v>
      </c>
      <c r="L26" s="45"/>
      <c r="M26" s="295"/>
      <c r="N26" s="58" t="s">
        <v>571</v>
      </c>
      <c r="O26" s="45" t="s">
        <v>1118</v>
      </c>
      <c r="P26" s="295"/>
      <c r="Q26" s="58" t="s">
        <v>572</v>
      </c>
      <c r="R26" s="45" t="s">
        <v>1119</v>
      </c>
      <c r="S26" s="295"/>
      <c r="T26" s="45" t="s">
        <v>573</v>
      </c>
      <c r="U26" s="45" t="s">
        <v>1120</v>
      </c>
      <c r="V26" s="295"/>
      <c r="X26" s="9"/>
      <c r="Y26" s="23"/>
    </row>
    <row r="27" spans="1:25" ht="18" customHeight="1" x14ac:dyDescent="0.35">
      <c r="A27" s="1"/>
      <c r="B27" s="9"/>
      <c r="C27" s="9"/>
      <c r="D27" s="9"/>
      <c r="F27" s="297"/>
      <c r="G27" s="298" t="s">
        <v>313</v>
      </c>
      <c r="H27" s="298"/>
      <c r="I27" s="298"/>
      <c r="K27" s="59"/>
      <c r="L27" s="25"/>
      <c r="M27" s="60"/>
      <c r="N27" s="59"/>
      <c r="O27" s="25"/>
      <c r="P27" s="101"/>
      <c r="Q27" s="59"/>
      <c r="R27" s="25"/>
      <c r="S27" s="60"/>
      <c r="T27" s="59"/>
      <c r="U27" s="25"/>
      <c r="V27" s="60"/>
      <c r="X27" s="9"/>
      <c r="Y27" s="23"/>
    </row>
    <row r="28" spans="1:25" ht="18" customHeight="1" x14ac:dyDescent="0.35">
      <c r="A28" s="1"/>
      <c r="B28" s="9"/>
      <c r="C28" s="9"/>
      <c r="D28" s="9"/>
      <c r="F28" s="297"/>
      <c r="G28" s="298"/>
      <c r="H28" s="298"/>
      <c r="I28" s="298"/>
      <c r="K28" s="59"/>
      <c r="L28" s="25"/>
      <c r="M28" s="60"/>
      <c r="N28" s="59"/>
      <c r="O28" s="25"/>
      <c r="P28" s="101"/>
      <c r="Q28" s="59"/>
      <c r="R28" s="25"/>
      <c r="S28" s="60"/>
      <c r="T28" s="59"/>
      <c r="U28" s="25"/>
      <c r="V28" s="60"/>
      <c r="X28" s="9"/>
      <c r="Y28" s="23"/>
    </row>
    <row r="29" spans="1:25" ht="18" customHeight="1" x14ac:dyDescent="0.35">
      <c r="A29" s="1"/>
      <c r="B29" s="9"/>
      <c r="C29" s="9"/>
      <c r="D29" s="9"/>
      <c r="F29" s="297"/>
      <c r="G29" s="298"/>
      <c r="H29" s="298"/>
      <c r="I29" s="298"/>
      <c r="K29" s="59"/>
      <c r="L29" s="25"/>
      <c r="M29" s="60"/>
      <c r="N29" s="59"/>
      <c r="O29" s="25"/>
      <c r="P29" s="101"/>
      <c r="Q29" s="59"/>
      <c r="R29" s="25"/>
      <c r="S29" s="60"/>
      <c r="T29" s="59"/>
      <c r="U29" s="25"/>
      <c r="V29" s="60"/>
      <c r="X29" s="9"/>
      <c r="Y29" s="23"/>
    </row>
    <row r="30" spans="1:25" ht="18" customHeight="1" x14ac:dyDescent="0.35">
      <c r="A30" s="1"/>
      <c r="B30" s="9"/>
      <c r="C30" s="9"/>
      <c r="D30" s="9"/>
      <c r="F30" s="297"/>
      <c r="G30" s="298"/>
      <c r="H30" s="298"/>
      <c r="I30" s="298"/>
      <c r="K30" s="59"/>
      <c r="L30" s="25"/>
      <c r="M30" s="60"/>
      <c r="N30" s="59"/>
      <c r="O30" s="25"/>
      <c r="P30" s="101"/>
      <c r="Q30" s="59"/>
      <c r="R30" s="25"/>
      <c r="S30" s="60"/>
      <c r="T30" s="59"/>
      <c r="U30" s="25"/>
      <c r="V30" s="60"/>
      <c r="X30" s="9"/>
      <c r="Y30" s="23"/>
    </row>
    <row r="31" spans="1:25" ht="18" customHeight="1" x14ac:dyDescent="0.35">
      <c r="A31" s="1"/>
      <c r="B31" s="9"/>
      <c r="C31" s="9"/>
      <c r="D31" s="9"/>
      <c r="F31" s="297"/>
      <c r="G31" s="298"/>
      <c r="H31" s="298"/>
      <c r="I31" s="298"/>
      <c r="K31" s="59"/>
      <c r="L31" s="25"/>
      <c r="M31" s="60"/>
      <c r="N31" s="59"/>
      <c r="O31" s="25"/>
      <c r="P31" s="101"/>
      <c r="Q31" s="59"/>
      <c r="R31" s="25"/>
      <c r="S31" s="60"/>
      <c r="T31" s="59"/>
      <c r="U31" s="25"/>
      <c r="V31" s="60"/>
      <c r="X31" s="9"/>
      <c r="Y31" s="23"/>
    </row>
    <row r="32" spans="1:25" ht="18" customHeight="1" x14ac:dyDescent="0.35">
      <c r="A32" s="1"/>
      <c r="B32" s="9"/>
      <c r="C32" s="9"/>
      <c r="D32" s="9"/>
      <c r="F32" s="297"/>
      <c r="G32" s="298"/>
      <c r="H32" s="298"/>
      <c r="I32" s="298"/>
      <c r="K32" s="59"/>
      <c r="L32" s="25"/>
      <c r="M32" s="60"/>
      <c r="N32" s="59"/>
      <c r="O32" s="25"/>
      <c r="P32" s="101"/>
      <c r="Q32" s="59"/>
      <c r="R32" s="25"/>
      <c r="S32" s="60"/>
      <c r="T32" s="59"/>
      <c r="U32" s="25"/>
      <c r="V32" s="60"/>
      <c r="X32" s="9"/>
      <c r="Y32" s="23"/>
    </row>
    <row r="33" spans="1:25" ht="18" customHeight="1" x14ac:dyDescent="0.35">
      <c r="A33" s="1"/>
      <c r="B33" s="9"/>
      <c r="C33" s="9"/>
      <c r="D33" s="9"/>
      <c r="F33" s="297"/>
      <c r="G33" s="298"/>
      <c r="H33" s="298"/>
      <c r="I33" s="298"/>
      <c r="K33" s="59"/>
      <c r="L33" s="25"/>
      <c r="M33" s="60"/>
      <c r="N33" s="59"/>
      <c r="O33" s="25"/>
      <c r="P33" s="101"/>
      <c r="Q33" s="59"/>
      <c r="R33" s="25"/>
      <c r="S33" s="60"/>
      <c r="T33" s="59"/>
      <c r="U33" s="25"/>
      <c r="V33" s="60"/>
      <c r="X33" s="9"/>
      <c r="Y33" s="23"/>
    </row>
    <row r="34" spans="1:25" ht="18" customHeight="1" x14ac:dyDescent="0.35">
      <c r="A34" s="1"/>
      <c r="B34" s="9"/>
      <c r="C34" s="9"/>
      <c r="D34" s="9"/>
      <c r="F34" s="297"/>
      <c r="G34" s="298"/>
      <c r="H34" s="298"/>
      <c r="I34" s="298"/>
      <c r="K34" s="59"/>
      <c r="L34" s="25"/>
      <c r="M34" s="60"/>
      <c r="N34" s="59"/>
      <c r="O34" s="25"/>
      <c r="P34" s="101"/>
      <c r="Q34" s="59"/>
      <c r="R34" s="25"/>
      <c r="S34" s="60"/>
      <c r="T34" s="59"/>
      <c r="U34" s="25"/>
      <c r="V34" s="60"/>
      <c r="X34" s="9"/>
      <c r="Y34" s="23"/>
    </row>
    <row r="35" spans="1:25" ht="18" customHeight="1" x14ac:dyDescent="0.35">
      <c r="A35" s="1"/>
      <c r="B35" s="9"/>
      <c r="C35" s="9"/>
      <c r="D35" s="9"/>
      <c r="F35" s="297"/>
      <c r="G35" s="298"/>
      <c r="H35" s="298"/>
      <c r="I35" s="298"/>
      <c r="K35" s="59"/>
      <c r="L35" s="25"/>
      <c r="M35" s="60"/>
      <c r="N35" s="59"/>
      <c r="O35" s="25"/>
      <c r="P35" s="101"/>
      <c r="Q35" s="59"/>
      <c r="R35" s="25"/>
      <c r="S35" s="60"/>
      <c r="T35" s="59"/>
      <c r="U35" s="25"/>
      <c r="V35" s="60"/>
      <c r="X35" s="9"/>
      <c r="Y35" s="23"/>
    </row>
    <row r="36" spans="1:25" ht="18" customHeight="1" x14ac:dyDescent="0.35">
      <c r="A36" s="1"/>
      <c r="B36" s="9"/>
      <c r="C36" s="9"/>
      <c r="D36" s="9"/>
      <c r="F36" s="297"/>
      <c r="G36" s="298"/>
      <c r="H36" s="298"/>
      <c r="I36" s="298"/>
      <c r="K36" s="59"/>
      <c r="L36" s="25"/>
      <c r="M36" s="60"/>
      <c r="N36" s="59"/>
      <c r="O36" s="25"/>
      <c r="P36" s="101"/>
      <c r="Q36" s="59"/>
      <c r="R36" s="25"/>
      <c r="S36" s="60"/>
      <c r="T36" s="59"/>
      <c r="U36" s="25"/>
      <c r="V36" s="60"/>
      <c r="X36" s="9"/>
      <c r="Y36" s="23"/>
    </row>
    <row r="37" spans="1:25" ht="18" customHeight="1" x14ac:dyDescent="0.35">
      <c r="A37" s="1"/>
      <c r="B37" s="9"/>
      <c r="C37" s="9"/>
      <c r="D37" s="9"/>
      <c r="F37" s="297"/>
      <c r="G37" s="298"/>
      <c r="H37" s="298"/>
      <c r="I37" s="298"/>
      <c r="K37" s="59"/>
      <c r="L37" s="25"/>
      <c r="M37" s="60"/>
      <c r="N37" s="59"/>
      <c r="O37" s="25"/>
      <c r="P37" s="101"/>
      <c r="Q37" s="59"/>
      <c r="R37" s="25"/>
      <c r="S37" s="60"/>
      <c r="T37" s="59"/>
      <c r="U37" s="25"/>
      <c r="V37" s="60"/>
      <c r="X37" s="9"/>
      <c r="Y37" s="23"/>
    </row>
    <row r="38" spans="1:25" ht="18" customHeight="1" x14ac:dyDescent="0.35">
      <c r="A38" s="1"/>
      <c r="B38" s="9"/>
      <c r="C38" s="9"/>
      <c r="D38" s="9"/>
      <c r="F38" s="297"/>
      <c r="G38" s="298"/>
      <c r="H38" s="298"/>
      <c r="I38" s="298"/>
      <c r="K38" s="59"/>
      <c r="L38" s="25"/>
      <c r="M38" s="60"/>
      <c r="N38" s="59"/>
      <c r="O38" s="25"/>
      <c r="P38" s="101"/>
      <c r="Q38" s="59"/>
      <c r="R38" s="25"/>
      <c r="S38" s="60"/>
      <c r="T38" s="59"/>
      <c r="U38" s="25"/>
      <c r="V38" s="60"/>
      <c r="X38" s="9"/>
      <c r="Y38" s="23"/>
    </row>
    <row r="39" spans="1:25" ht="18" customHeight="1" x14ac:dyDescent="0.35">
      <c r="A39" s="1"/>
      <c r="B39" s="9"/>
      <c r="C39" s="9"/>
      <c r="D39" s="9"/>
      <c r="F39" s="297"/>
      <c r="G39" s="298"/>
      <c r="H39" s="298"/>
      <c r="I39" s="298"/>
      <c r="K39" s="59"/>
      <c r="L39" s="25"/>
      <c r="M39" s="60"/>
      <c r="N39" s="59"/>
      <c r="O39" s="25"/>
      <c r="P39" s="101"/>
      <c r="Q39" s="59"/>
      <c r="R39" s="25"/>
      <c r="S39" s="60"/>
      <c r="T39" s="59"/>
      <c r="U39" s="25"/>
      <c r="V39" s="60"/>
      <c r="X39" s="9"/>
      <c r="Y39" s="23"/>
    </row>
    <row r="40" spans="1:25" ht="18" customHeight="1" x14ac:dyDescent="0.35">
      <c r="A40" s="1"/>
      <c r="B40" s="9"/>
      <c r="C40" s="9"/>
      <c r="D40" s="9"/>
      <c r="F40" s="297"/>
      <c r="G40" s="298"/>
      <c r="H40" s="298"/>
      <c r="I40" s="298"/>
      <c r="K40" s="59"/>
      <c r="L40" s="25"/>
      <c r="M40" s="60"/>
      <c r="N40" s="59"/>
      <c r="O40" s="25"/>
      <c r="P40" s="101"/>
      <c r="Q40" s="59"/>
      <c r="R40" s="25"/>
      <c r="S40" s="60"/>
      <c r="T40" s="59"/>
      <c r="U40" s="25"/>
      <c r="V40" s="60"/>
      <c r="X40" s="9"/>
      <c r="Y40" s="23"/>
    </row>
    <row r="41" spans="1:25" ht="18" customHeight="1" x14ac:dyDescent="0.35">
      <c r="A41" s="1"/>
      <c r="B41" s="9"/>
      <c r="C41" s="9"/>
      <c r="D41" s="9"/>
      <c r="F41" s="297"/>
      <c r="G41" s="298"/>
      <c r="H41" s="298"/>
      <c r="I41" s="298"/>
      <c r="K41" s="59"/>
      <c r="L41" s="25"/>
      <c r="M41" s="60"/>
      <c r="N41" s="59"/>
      <c r="O41" s="25"/>
      <c r="P41" s="101"/>
      <c r="Q41" s="59"/>
      <c r="R41" s="25"/>
      <c r="S41" s="60"/>
      <c r="T41" s="59"/>
      <c r="U41" s="25"/>
      <c r="V41" s="60"/>
      <c r="X41" s="9"/>
      <c r="Y41" s="23"/>
    </row>
    <row r="42" spans="1:25" ht="18" customHeight="1" x14ac:dyDescent="0.35">
      <c r="A42" s="1"/>
      <c r="B42" s="9"/>
      <c r="C42" s="9"/>
      <c r="D42" s="9"/>
      <c r="F42" s="297"/>
      <c r="G42" s="298"/>
      <c r="H42" s="298"/>
      <c r="I42" s="298"/>
      <c r="K42" s="59"/>
      <c r="L42" s="25"/>
      <c r="M42" s="60"/>
      <c r="N42" s="59"/>
      <c r="O42" s="25"/>
      <c r="P42" s="101"/>
      <c r="Q42" s="59"/>
      <c r="R42" s="25"/>
      <c r="S42" s="60"/>
      <c r="T42" s="59"/>
      <c r="U42" s="25"/>
      <c r="V42" s="60"/>
      <c r="X42" s="9"/>
      <c r="Y42" s="23"/>
    </row>
    <row r="43" spans="1:25" ht="18" customHeight="1" x14ac:dyDescent="0.35">
      <c r="A43" s="1"/>
      <c r="B43" s="9"/>
      <c r="C43" s="9"/>
      <c r="D43" s="9"/>
      <c r="F43" s="297"/>
      <c r="G43" s="298"/>
      <c r="H43" s="298"/>
      <c r="I43" s="298"/>
      <c r="K43" s="59"/>
      <c r="L43" s="25"/>
      <c r="M43" s="60"/>
      <c r="N43" s="59"/>
      <c r="O43" s="25"/>
      <c r="P43" s="101"/>
      <c r="Q43" s="59"/>
      <c r="R43" s="25"/>
      <c r="S43" s="60"/>
      <c r="T43" s="59"/>
      <c r="U43" s="25"/>
      <c r="V43" s="60"/>
      <c r="X43" s="9"/>
      <c r="Y43" s="23"/>
    </row>
    <row r="44" spans="1:25" ht="18" customHeight="1" x14ac:dyDescent="0.35">
      <c r="A44" s="1"/>
      <c r="B44" s="9"/>
      <c r="C44" s="9"/>
      <c r="D44" s="9"/>
      <c r="F44" s="297"/>
      <c r="G44" s="298"/>
      <c r="H44" s="298"/>
      <c r="I44" s="298"/>
      <c r="K44" s="59"/>
      <c r="L44" s="25"/>
      <c r="M44" s="60"/>
      <c r="N44" s="59"/>
      <c r="O44" s="25"/>
      <c r="P44" s="101"/>
      <c r="Q44" s="59"/>
      <c r="R44" s="25"/>
      <c r="S44" s="60"/>
      <c r="T44" s="59"/>
      <c r="U44" s="25"/>
      <c r="V44" s="60"/>
      <c r="X44" s="9"/>
      <c r="Y44" s="23"/>
    </row>
    <row r="45" spans="1:25" ht="18" customHeight="1" x14ac:dyDescent="0.35">
      <c r="A45" s="1"/>
      <c r="B45" s="9"/>
      <c r="C45" s="9"/>
      <c r="D45" s="9"/>
      <c r="F45" s="297"/>
      <c r="G45" s="298"/>
      <c r="H45" s="298"/>
      <c r="I45" s="298"/>
      <c r="K45" s="59"/>
      <c r="L45" s="25"/>
      <c r="M45" s="60"/>
      <c r="N45" s="59"/>
      <c r="O45" s="25"/>
      <c r="P45" s="101"/>
      <c r="Q45" s="59"/>
      <c r="R45" s="25"/>
      <c r="S45" s="60"/>
      <c r="T45" s="59"/>
      <c r="U45" s="25"/>
      <c r="V45" s="60"/>
      <c r="X45" s="9"/>
      <c r="Y45" s="23"/>
    </row>
    <row r="46" spans="1:25" ht="18" customHeight="1" x14ac:dyDescent="0.35">
      <c r="A46" s="1"/>
      <c r="B46" s="9"/>
      <c r="C46" s="9"/>
      <c r="D46" s="9"/>
      <c r="F46" s="297"/>
      <c r="G46" s="298"/>
      <c r="H46" s="298"/>
      <c r="I46" s="298"/>
      <c r="K46" s="59"/>
      <c r="L46" s="25"/>
      <c r="M46" s="60"/>
      <c r="N46" s="59"/>
      <c r="O46" s="25"/>
      <c r="P46" s="101"/>
      <c r="Q46" s="59"/>
      <c r="R46" s="25"/>
      <c r="S46" s="60"/>
      <c r="T46" s="59"/>
      <c r="U46" s="25"/>
      <c r="V46" s="60"/>
      <c r="X46" s="9"/>
      <c r="Y46" s="23"/>
    </row>
    <row r="47" spans="1:25" ht="18" customHeight="1" x14ac:dyDescent="0.35">
      <c r="A47" s="1"/>
      <c r="B47" s="9"/>
      <c r="C47" s="9"/>
      <c r="D47" s="9"/>
      <c r="F47" s="297"/>
      <c r="G47" s="298"/>
      <c r="H47" s="298"/>
      <c r="I47" s="298"/>
      <c r="K47" s="59"/>
      <c r="L47" s="25"/>
      <c r="M47" s="60"/>
      <c r="N47" s="59"/>
      <c r="O47" s="25"/>
      <c r="P47" s="101"/>
      <c r="Q47" s="59"/>
      <c r="R47" s="25"/>
      <c r="S47" s="60"/>
      <c r="T47" s="59"/>
      <c r="U47" s="25"/>
      <c r="V47" s="60"/>
      <c r="X47" s="9"/>
      <c r="Y47" s="23"/>
    </row>
    <row r="48" spans="1:25" ht="18" customHeight="1" x14ac:dyDescent="0.35">
      <c r="A48" s="1"/>
      <c r="B48" s="9"/>
      <c r="C48" s="9"/>
      <c r="D48" s="9"/>
      <c r="F48" s="297"/>
      <c r="G48" s="298"/>
      <c r="H48" s="298"/>
      <c r="I48" s="298"/>
      <c r="K48" s="59"/>
      <c r="L48" s="25"/>
      <c r="M48" s="60"/>
      <c r="N48" s="59"/>
      <c r="O48" s="25"/>
      <c r="P48" s="101"/>
      <c r="Q48" s="59"/>
      <c r="R48" s="25"/>
      <c r="S48" s="60"/>
      <c r="T48" s="59"/>
      <c r="U48" s="25"/>
      <c r="V48" s="60"/>
      <c r="X48" s="9"/>
      <c r="Y48" s="23"/>
    </row>
    <row r="49" spans="1:25" ht="18" customHeight="1" x14ac:dyDescent="0.35">
      <c r="A49" s="1"/>
      <c r="B49" s="9"/>
      <c r="C49" s="9"/>
      <c r="D49" s="9"/>
      <c r="F49" s="297"/>
      <c r="G49" s="298"/>
      <c r="H49" s="298"/>
      <c r="I49" s="298"/>
      <c r="K49" s="59"/>
      <c r="L49" s="25"/>
      <c r="M49" s="60"/>
      <c r="N49" s="59"/>
      <c r="O49" s="25"/>
      <c r="P49" s="60"/>
      <c r="Q49" s="59"/>
      <c r="R49" s="25"/>
      <c r="S49" s="60"/>
      <c r="T49" s="59"/>
      <c r="U49" s="25"/>
      <c r="V49" s="60"/>
      <c r="X49" s="9"/>
      <c r="Y49" s="23"/>
    </row>
    <row r="50" spans="1:25" ht="14.5" x14ac:dyDescent="0.35">
      <c r="S50" s="1"/>
      <c r="V50" s="1"/>
    </row>
    <row r="51" spans="1:25" ht="15" customHeight="1" x14ac:dyDescent="0.35"/>
  </sheetData>
  <mergeCells count="63">
    <mergeCell ref="F24:F49"/>
    <mergeCell ref="G24:I25"/>
    <mergeCell ref="M24:M26"/>
    <mergeCell ref="P24:P26"/>
    <mergeCell ref="S24:S26"/>
    <mergeCell ref="V24:V26"/>
    <mergeCell ref="G26:I26"/>
    <mergeCell ref="G27:I49"/>
    <mergeCell ref="Q20:S20"/>
    <mergeCell ref="T20:V20"/>
    <mergeCell ref="K21:M21"/>
    <mergeCell ref="N21:P21"/>
    <mergeCell ref="Q21:S21"/>
    <mergeCell ref="T21:V21"/>
    <mergeCell ref="T18:V19"/>
    <mergeCell ref="E19:I19"/>
    <mergeCell ref="D20:D21"/>
    <mergeCell ref="E20:I21"/>
    <mergeCell ref="K20:M20"/>
    <mergeCell ref="N20:P20"/>
    <mergeCell ref="D15:I15"/>
    <mergeCell ref="B18:C21"/>
    <mergeCell ref="K18:M19"/>
    <mergeCell ref="N18:P19"/>
    <mergeCell ref="Q18:S19"/>
    <mergeCell ref="Q17:S17"/>
    <mergeCell ref="T17:V17"/>
    <mergeCell ref="S12:T12"/>
    <mergeCell ref="U12:V12"/>
    <mergeCell ref="L13:M13"/>
    <mergeCell ref="P13:Q13"/>
    <mergeCell ref="T13:U13"/>
    <mergeCell ref="L14:M15"/>
    <mergeCell ref="N14:N15"/>
    <mergeCell ref="O14:O15"/>
    <mergeCell ref="P14:Q15"/>
    <mergeCell ref="Q12:R12"/>
    <mergeCell ref="R14:R15"/>
    <mergeCell ref="S14:S15"/>
    <mergeCell ref="T14:U15"/>
    <mergeCell ref="V14:V15"/>
    <mergeCell ref="K12:L12"/>
    <mergeCell ref="M12:N12"/>
    <mergeCell ref="O12:P12"/>
    <mergeCell ref="K17:M17"/>
    <mergeCell ref="N17:P17"/>
    <mergeCell ref="K14:K15"/>
    <mergeCell ref="B7:C7"/>
    <mergeCell ref="M7:O8"/>
    <mergeCell ref="Q7:S8"/>
    <mergeCell ref="G12:G13"/>
    <mergeCell ref="D2:I2"/>
    <mergeCell ref="D3:I4"/>
    <mergeCell ref="K3:S4"/>
    <mergeCell ref="D5:I5"/>
    <mergeCell ref="K5:R5"/>
    <mergeCell ref="B10:C10"/>
    <mergeCell ref="B12:C15"/>
    <mergeCell ref="D12:D14"/>
    <mergeCell ref="E12:E14"/>
    <mergeCell ref="F12:F13"/>
    <mergeCell ref="H12:H13"/>
    <mergeCell ref="I12:I13"/>
  </mergeCells>
  <conditionalFormatting sqref="D15:I15">
    <cfRule type="containsText" dxfId="655" priority="2" operator="containsText" text="Finalizado">
      <formula>NOT(ISERROR(SEARCH("Finalizado",D15)))</formula>
    </cfRule>
    <cfRule type="containsText" dxfId="654" priority="3" operator="containsText" text="Não Planificado">
      <formula>NOT(ISERROR(SEARCH("Não Planificado",D15)))</formula>
    </cfRule>
    <cfRule type="containsText" dxfId="653" priority="4" operator="containsText" text="No Prazo">
      <formula>NOT(ISERROR(SEARCH("No Prazo",D15)))</formula>
    </cfRule>
    <cfRule type="containsText" dxfId="652" priority="5" operator="containsText" text="Atrasado">
      <formula>NOT(ISERROR(SEARCH("Atrasado",D15)))</formula>
    </cfRule>
  </conditionalFormatting>
  <conditionalFormatting sqref="F7:F8">
    <cfRule type="iconSet" priority="9">
      <iconSet showValue="0">
        <cfvo type="percent" val="0"/>
        <cfvo type="num" val="2"/>
        <cfvo type="num" val="3"/>
      </iconSet>
    </cfRule>
  </conditionalFormatting>
  <conditionalFormatting sqref="F12 F14">
    <cfRule type="iconSet" priority="7">
      <iconSet showValue="0">
        <cfvo type="percent" val="0"/>
        <cfvo type="num" val="2"/>
        <cfvo type="num" val="3"/>
      </iconSet>
    </cfRule>
  </conditionalFormatting>
  <conditionalFormatting sqref="G7:I8">
    <cfRule type="iconSet" priority="8">
      <iconSet showValue="0">
        <cfvo type="percent" val="0"/>
        <cfvo type="num" val="2"/>
        <cfvo type="num" val="3"/>
      </iconSet>
    </cfRule>
  </conditionalFormatting>
  <conditionalFormatting sqref="G12:I12 G14:I14">
    <cfRule type="iconSet" priority="6">
      <iconSet showValue="0">
        <cfvo type="percent" val="0"/>
        <cfvo type="num" val="2"/>
        <cfvo type="num" val="3"/>
      </iconSet>
    </cfRule>
  </conditionalFormatting>
  <conditionalFormatting sqref="K24:L24 N24:O24 Q24:R24 T24:U24">
    <cfRule type="iconSet" priority="19">
      <iconSet showValue="0">
        <cfvo type="percent" val="0"/>
        <cfvo type="num" val="2"/>
        <cfvo type="num" val="3"/>
      </iconSet>
    </cfRule>
  </conditionalFormatting>
  <conditionalFormatting sqref="K25:L25">
    <cfRule type="containsText" dxfId="651" priority="29" operator="containsText" text="PENDIENTE">
      <formula>NOT(ISERROR(SEARCH("PENDIENTE",K25)))</formula>
    </cfRule>
    <cfRule type="containsText" dxfId="650" priority="30" operator="containsText" text="NO VALIDADO">
      <formula>NOT(ISERROR(SEARCH("NO VALIDADO",K25)))</formula>
    </cfRule>
    <cfRule type="containsText" dxfId="649" priority="31" operator="containsText" text="VALIDADO">
      <formula>NOT(ISERROR(SEARCH("VALIDADO",K25)))</formula>
    </cfRule>
  </conditionalFormatting>
  <conditionalFormatting sqref="N25:O25">
    <cfRule type="containsText" dxfId="648" priority="26" operator="containsText" text="PENDIENTE">
      <formula>NOT(ISERROR(SEARCH("PENDIENTE",N25)))</formula>
    </cfRule>
    <cfRule type="containsText" dxfId="647" priority="27" operator="containsText" text="NO VALIDADO">
      <formula>NOT(ISERROR(SEARCH("NO VALIDADO",N25)))</formula>
    </cfRule>
    <cfRule type="containsText" dxfId="646" priority="28" operator="containsText" text="VALIDADO">
      <formula>NOT(ISERROR(SEARCH("VALIDADO",N25)))</formula>
    </cfRule>
  </conditionalFormatting>
  <conditionalFormatting sqref="Q25:R25">
    <cfRule type="containsText" dxfId="645" priority="23" operator="containsText" text="PENDIENTE">
      <formula>NOT(ISERROR(SEARCH("PENDIENTE",Q25)))</formula>
    </cfRule>
    <cfRule type="containsText" dxfId="644" priority="24" operator="containsText" text="NO VALIDADO">
      <formula>NOT(ISERROR(SEARCH("NO VALIDADO",Q25)))</formula>
    </cfRule>
    <cfRule type="containsText" dxfId="643" priority="25" operator="containsText" text="VALIDADO">
      <formula>NOT(ISERROR(SEARCH("VALIDADO",Q25)))</formula>
    </cfRule>
  </conditionalFormatting>
  <conditionalFormatting sqref="T25:U25">
    <cfRule type="containsText" dxfId="642" priority="20" operator="containsText" text="PENDIENTE">
      <formula>NOT(ISERROR(SEARCH("PENDIENTE",T25)))</formula>
    </cfRule>
    <cfRule type="containsText" dxfId="641" priority="21" operator="containsText" text="NO VALIDADO">
      <formula>NOT(ISERROR(SEARCH("NO VALIDADO",T25)))</formula>
    </cfRule>
    <cfRule type="containsText" dxfId="640" priority="22" operator="containsText" text="VALIDADO">
      <formula>NOT(ISERROR(SEARCH("VALIDADO",T25)))</formula>
    </cfRule>
  </conditionalFormatting>
  <dataValidations count="6">
    <dataValidation type="list" allowBlank="1" showInputMessage="1" showErrorMessage="1" sqref="AB14:AB15" xr:uid="{665B4FEF-3AC6-44F4-9EEF-CFAD491F9B31}">
      <formula1>"No Cumple, Parcial, Cumple, Más que Cumple, Mejor Práctica"</formula1>
    </dataValidation>
    <dataValidation type="list" allowBlank="1" showInputMessage="1" showErrorMessage="1" sqref="K14:K15 O14:O15 S14:S15" xr:uid="{3D206AE9-A9CD-413E-8313-2DDE181829FC}">
      <formula1>"No Iniciado, En Progreso,Finalizado"</formula1>
    </dataValidation>
    <dataValidation type="list" allowBlank="1" showInputMessage="1" showErrorMessage="1" sqref="Q10 S10" xr:uid="{A49A26F9-E153-4999-B89E-20E9E4809F38}">
      <formula1>" Junho,Julho,Agosto,Setembro,Outubro"</formula1>
    </dataValidation>
    <dataValidation type="list" allowBlank="1" showInputMessage="1" showErrorMessage="1" sqref="M12:N12 Q12:R12 U12:V12" xr:uid="{2F37AE3E-DB23-432E-8745-861C29573608}">
      <formula1>"Maio,Junho,Julho,Agosto,Setembro,Outubro"</formula1>
    </dataValidation>
    <dataValidation type="list" allowBlank="1" showInputMessage="1" showErrorMessage="1" sqref="O10" xr:uid="{1CB3A2BF-6FD6-4536-8A01-8754DFC5C3AB}">
      <formula1>"Alta,Baixa,Não Planificado"</formula1>
    </dataValidation>
    <dataValidation type="list" allowBlank="1" showInputMessage="1" showErrorMessage="1" sqref="D10 R14:R15 N14:N15 V14:V15" xr:uid="{99BCF4F6-75C3-4FDE-8288-081802CB75B4}">
      <formula1>"Não Cumpre, Parcial, Cumpre, Mais que Cumpre, Melhor Prática"</formula1>
    </dataValidation>
  </dataValidations>
  <pageMargins left="0.511811024" right="0.511811024" top="0.78740157499999996" bottom="0.78740157499999996" header="0.31496062000000002" footer="0.31496062000000002"/>
  <pageSetup paperSize="9" orientation="portrait" r:id="rId1"/>
  <drawing r:id="rId2"/>
  <extLst>
    <ext xmlns:x14="http://schemas.microsoft.com/office/spreadsheetml/2009/9/main" uri="{78C0D931-6437-407d-A8EE-F0AAD7539E65}">
      <x14:conditionalFormattings>
        <x14:conditionalFormatting xmlns:xm="http://schemas.microsoft.com/office/excel/2006/main">
          <x14:cfRule type="iconSet" priority="1" id="{0E139729-1C71-4006-8B38-F7C00E5D6102}">
            <x14:iconSet iconSet="3Stars" showValue="0">
              <x14:cfvo type="percent">
                <xm:f>0</xm:f>
              </x14:cfvo>
              <x14:cfvo type="num">
                <xm:f>2</xm:f>
              </x14:cfvo>
              <x14:cfvo type="num">
                <xm:f>3</xm:f>
              </x14:cfvo>
            </x14:iconSet>
          </x14:cfRule>
          <xm:sqref>M10</xm:sqref>
        </x14:conditionalFormatting>
      </x14:conditionalFormattings>
    </ext>
  </extLst>
</worksheet>
</file>

<file path=xl/worksheets/sheet3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DA12151-3C44-4997-8F03-631507C37E87}">
  <dimension ref="A1:AB51"/>
  <sheetViews>
    <sheetView showGridLines="0" zoomScale="50" zoomScaleNormal="50" workbookViewId="0">
      <pane xSplit="3" ySplit="4" topLeftCell="H19" activePane="bottomRight" state="frozen"/>
      <selection activeCell="O2" sqref="O2"/>
      <selection pane="topRight" activeCell="O2" sqref="O2"/>
      <selection pane="bottomLeft" activeCell="O2" sqref="O2"/>
      <selection pane="bottomRight" activeCell="O2" sqref="O2"/>
    </sheetView>
  </sheetViews>
  <sheetFormatPr defaultColWidth="0" defaultRowHeight="15" customHeight="1" zeroHeight="1" outlineLevelRow="2" outlineLevelCol="1" x14ac:dyDescent="0.35"/>
  <cols>
    <col min="1" max="1" width="1.26953125" customWidth="1"/>
    <col min="2" max="2" width="4.7265625" customWidth="1"/>
    <col min="3" max="3" width="20.1796875" customWidth="1"/>
    <col min="4" max="4" width="17.453125" customWidth="1" outlineLevel="1"/>
    <col min="5" max="5" width="10" customWidth="1" outlineLevel="1"/>
    <col min="6" max="8" width="6.1796875" customWidth="1" outlineLevel="1"/>
    <col min="9" max="9" width="6.26953125" customWidth="1" outlineLevel="1"/>
    <col min="10" max="10" width="2.1796875" customWidth="1"/>
    <col min="11" max="23" width="23" customWidth="1"/>
    <col min="24" max="24" width="17" hidden="1" customWidth="1"/>
    <col min="25" max="25" width="16.453125" hidden="1" customWidth="1"/>
    <col min="26" max="26" width="10.54296875" hidden="1" customWidth="1"/>
    <col min="27" max="27" width="16.81640625" hidden="1" customWidth="1"/>
    <col min="28" max="28" width="14.54296875" hidden="1" customWidth="1"/>
  </cols>
  <sheetData>
    <row r="1" spans="1:28" ht="11.25" customHeight="1" x14ac:dyDescent="0.35">
      <c r="A1" s="13"/>
      <c r="B1" s="13"/>
      <c r="C1" s="13"/>
      <c r="D1" s="13"/>
      <c r="E1" s="13"/>
      <c r="F1" s="13"/>
      <c r="G1" s="13"/>
      <c r="H1" s="13"/>
      <c r="I1" s="13"/>
      <c r="J1" s="13"/>
      <c r="K1" s="13"/>
      <c r="L1" s="13"/>
      <c r="M1" s="13"/>
      <c r="N1" s="13"/>
      <c r="O1" s="13"/>
      <c r="P1" s="13"/>
      <c r="Q1" s="13"/>
      <c r="R1" s="13"/>
      <c r="S1" s="13"/>
      <c r="T1" s="13"/>
      <c r="U1" s="13"/>
      <c r="V1" s="13"/>
      <c r="W1" s="13"/>
      <c r="X1" s="13"/>
      <c r="Y1" s="19"/>
      <c r="Z1" s="19"/>
      <c r="AA1" s="19"/>
    </row>
    <row r="2" spans="1:28" ht="43.5" customHeight="1" x14ac:dyDescent="0.5">
      <c r="A2" s="1"/>
      <c r="C2" s="11"/>
      <c r="D2" s="279" t="s">
        <v>0</v>
      </c>
      <c r="E2" s="279"/>
      <c r="F2" s="279"/>
      <c r="G2" s="279"/>
      <c r="H2" s="279"/>
      <c r="I2" s="279"/>
      <c r="J2" s="62"/>
      <c r="K2" s="62"/>
      <c r="L2" s="62"/>
      <c r="M2" s="62"/>
      <c r="N2" s="62"/>
      <c r="O2" s="62"/>
      <c r="P2" s="62"/>
      <c r="Q2" s="62"/>
      <c r="R2" s="62"/>
      <c r="S2" s="62"/>
      <c r="T2" s="62"/>
      <c r="U2" s="62"/>
      <c r="V2" s="62"/>
      <c r="W2" s="11"/>
      <c r="X2" s="11"/>
      <c r="Y2" s="20"/>
      <c r="Z2" s="20"/>
      <c r="AA2" s="20"/>
    </row>
    <row r="3" spans="1:28" ht="19.5" customHeight="1" x14ac:dyDescent="0.35">
      <c r="A3" s="1"/>
      <c r="C3" s="10"/>
      <c r="D3" s="280" t="s">
        <v>1</v>
      </c>
      <c r="E3" s="280"/>
      <c r="F3" s="280"/>
      <c r="G3" s="280"/>
      <c r="H3" s="280"/>
      <c r="I3" s="280"/>
      <c r="J3" s="63"/>
      <c r="K3" s="303" t="s">
        <v>574</v>
      </c>
      <c r="L3" s="303"/>
      <c r="M3" s="303"/>
      <c r="N3" s="303"/>
      <c r="O3" s="303"/>
      <c r="P3" s="303"/>
      <c r="Q3" s="303"/>
      <c r="R3" s="303"/>
      <c r="S3" s="303"/>
      <c r="T3" s="63"/>
      <c r="U3" s="63"/>
      <c r="V3" s="63"/>
      <c r="W3" s="10"/>
      <c r="X3" s="10"/>
      <c r="Y3" s="12"/>
      <c r="Z3" s="12"/>
      <c r="AA3" s="12"/>
    </row>
    <row r="4" spans="1:28" ht="35.25" customHeight="1" x14ac:dyDescent="0.35">
      <c r="A4" s="1"/>
      <c r="B4" s="1"/>
      <c r="C4" s="10"/>
      <c r="D4" s="281"/>
      <c r="E4" s="281"/>
      <c r="F4" s="281"/>
      <c r="G4" s="281"/>
      <c r="H4" s="281"/>
      <c r="I4" s="281"/>
      <c r="J4" s="61"/>
      <c r="K4" s="304"/>
      <c r="L4" s="304"/>
      <c r="M4" s="304"/>
      <c r="N4" s="304"/>
      <c r="O4" s="304"/>
      <c r="P4" s="304"/>
      <c r="Q4" s="304"/>
      <c r="R4" s="304"/>
      <c r="S4" s="304"/>
      <c r="T4" s="61"/>
      <c r="U4" s="61"/>
      <c r="V4" s="61"/>
      <c r="W4" s="61"/>
      <c r="X4" s="14"/>
      <c r="Y4" s="21"/>
      <c r="Z4" s="22"/>
      <c r="AA4" s="22"/>
    </row>
    <row r="5" spans="1:28" ht="32.5" x14ac:dyDescent="0.6">
      <c r="A5" s="1"/>
      <c r="B5" s="15"/>
      <c r="C5" s="13"/>
      <c r="D5" s="284" t="s">
        <v>294</v>
      </c>
      <c r="E5" s="284"/>
      <c r="F5" s="284"/>
      <c r="G5" s="284"/>
      <c r="H5" s="284"/>
      <c r="I5" s="284"/>
      <c r="J5" s="26"/>
      <c r="K5" s="284" t="s">
        <v>295</v>
      </c>
      <c r="L5" s="284"/>
      <c r="M5" s="284"/>
      <c r="N5" s="284"/>
      <c r="O5" s="284"/>
      <c r="P5" s="284"/>
      <c r="Q5" s="284"/>
      <c r="R5" s="284"/>
      <c r="S5" s="27"/>
      <c r="T5" s="25"/>
      <c r="U5" s="25"/>
      <c r="V5" s="25"/>
      <c r="W5" s="9"/>
      <c r="X5" s="9"/>
      <c r="Y5" s="23"/>
    </row>
    <row r="6" spans="1:28" ht="33" customHeight="1" x14ac:dyDescent="0.8">
      <c r="A6" s="1"/>
      <c r="B6" s="15"/>
      <c r="C6" s="15"/>
      <c r="D6" s="28" t="s">
        <v>296</v>
      </c>
      <c r="E6" s="28" t="s">
        <v>16</v>
      </c>
      <c r="F6" s="28" t="s">
        <v>19</v>
      </c>
      <c r="G6" s="28" t="s">
        <v>20</v>
      </c>
      <c r="H6" s="28" t="s">
        <v>21</v>
      </c>
      <c r="I6" s="28" t="s">
        <v>22</v>
      </c>
      <c r="J6" s="29"/>
      <c r="K6" s="44" t="s">
        <v>221</v>
      </c>
      <c r="L6" s="66"/>
      <c r="M6" s="30"/>
      <c r="N6" s="30"/>
      <c r="O6" s="30"/>
      <c r="P6" s="30"/>
      <c r="Q6" s="30"/>
      <c r="R6" s="31"/>
      <c r="S6" s="31"/>
      <c r="T6" s="25"/>
      <c r="U6" s="25"/>
      <c r="V6" s="25"/>
      <c r="W6" s="9"/>
      <c r="X6" s="9"/>
      <c r="Y6" s="23"/>
    </row>
    <row r="7" spans="1:28" ht="78" customHeight="1" outlineLevel="1" x14ac:dyDescent="0.35">
      <c r="A7" s="1"/>
      <c r="B7" s="267" t="s">
        <v>222</v>
      </c>
      <c r="C7" s="267"/>
      <c r="D7" s="67" t="str">
        <f>IF(F7="","",IF(AND(I7=3,H7=3,G7=3,F7=3),"Melhor Prática",
IF(AND(H7=3,G7=3,F7=3),"Mais que Cumpre",
IF(AND(G7=3,F7=3),"Cumpre",
IF(F7=3,"Parcial","Não cumpre")))))</f>
        <v>Cumpre</v>
      </c>
      <c r="E7" s="47">
        <f>IF($D7="Não cumpre",0,IF($D7="Parcial",$E$18*0.4,IF($D7="Cumpre",$E$18*0.7,IF($D7="Mais que Cumpre",$E$18*0.85,IF($D7="Melhor Prática",$E$18,0)))))</f>
        <v>1.0499999999999999E-2</v>
      </c>
      <c r="F7" s="48">
        <f>IF($K$24&lt;&gt;"",IF($K$24=3,3,IF($K$24=2,2,1)),"")</f>
        <v>3</v>
      </c>
      <c r="G7" s="48">
        <f>IF($N$24&lt;&gt;"",IF($N$24=3,3,IF($N$24=2,2,1)),"")</f>
        <v>3</v>
      </c>
      <c r="H7" s="48">
        <f>IF($Q$24&lt;&gt;"",IF($Q$24=3,3,IF($Q$24=2,2,1)),"")</f>
        <v>2</v>
      </c>
      <c r="I7" s="48">
        <f>IF($T$24&lt;&gt;"",IF($T$24=3,3,IF($T$24=2,2,1)),"")</f>
        <v>3</v>
      </c>
      <c r="J7" s="32"/>
      <c r="K7" s="49" t="s">
        <v>298</v>
      </c>
      <c r="L7" s="46" t="s">
        <v>224</v>
      </c>
      <c r="M7" s="271"/>
      <c r="N7" s="271"/>
      <c r="O7" s="271"/>
      <c r="P7" s="46" t="s">
        <v>226</v>
      </c>
      <c r="Q7" s="271"/>
      <c r="R7" s="271"/>
      <c r="S7" s="271"/>
      <c r="U7" s="25"/>
      <c r="V7" s="25"/>
      <c r="W7" s="9"/>
      <c r="X7" s="9"/>
      <c r="Y7" s="23"/>
    </row>
    <row r="8" spans="1:28" ht="14.25" customHeight="1" outlineLevel="1" x14ac:dyDescent="0.35">
      <c r="A8" s="1"/>
      <c r="B8" s="64"/>
      <c r="C8" s="64"/>
      <c r="D8" s="67"/>
      <c r="E8" s="47"/>
      <c r="F8" s="48"/>
      <c r="G8" s="48"/>
      <c r="H8" s="48"/>
      <c r="I8" s="48"/>
      <c r="J8" s="32"/>
      <c r="K8" s="49"/>
      <c r="L8" s="46"/>
      <c r="M8" s="271"/>
      <c r="N8" s="271"/>
      <c r="O8" s="271"/>
      <c r="P8" s="46"/>
      <c r="Q8" s="271"/>
      <c r="R8" s="271"/>
      <c r="S8" s="271"/>
      <c r="U8" s="25"/>
      <c r="V8" s="25"/>
      <c r="W8" s="9"/>
      <c r="X8" s="9"/>
      <c r="Y8" s="23"/>
    </row>
    <row r="9" spans="1:28" ht="9.75" customHeight="1" x14ac:dyDescent="0.45">
      <c r="A9" s="1"/>
      <c r="B9" s="1"/>
      <c r="C9" s="1"/>
      <c r="D9" s="34"/>
      <c r="E9" s="35"/>
      <c r="F9" s="35"/>
      <c r="G9" s="35"/>
      <c r="H9" s="35"/>
      <c r="I9" s="35"/>
      <c r="J9" s="35"/>
      <c r="K9" s="35"/>
      <c r="L9" s="35"/>
      <c r="M9" s="35"/>
      <c r="N9" s="35"/>
      <c r="O9" s="35"/>
      <c r="P9" s="35"/>
      <c r="Q9" s="92" t="str">
        <f>IF(Q10="Junio",6,IF(Q10="Julio",7,IF(Q10="Agosto",8,IF(Q10="Septiembre",9,IF(Q10="Octubre",10,"")))))</f>
        <v/>
      </c>
      <c r="R9" s="35"/>
      <c r="S9" s="92">
        <f>IF(S10="Junio",6,IF(S10="Julio",7,IF(S10="Agosto",8,IF(S10="Septiembre",9,IF(S10="Octubre",10,"")))))</f>
        <v>8</v>
      </c>
      <c r="T9" s="33"/>
      <c r="U9" s="33"/>
      <c r="V9" s="33"/>
      <c r="W9" s="1"/>
      <c r="X9" s="1"/>
    </row>
    <row r="10" spans="1:28" ht="59.25" customHeight="1" outlineLevel="1" x14ac:dyDescent="0.35">
      <c r="A10" s="1"/>
      <c r="B10" s="273" t="s">
        <v>299</v>
      </c>
      <c r="C10" s="273"/>
      <c r="D10" s="110" t="s">
        <v>249</v>
      </c>
      <c r="E10" s="51">
        <f>IF($D10="Não cumpre",0,IF($D10="Parcial",$E$18*0.4,IF($D10="Cumpre",$E$18*0.7,IF($D10="Mais que Cumpre",$E$18*0.85,IF($D10="Melhor Prática",$E$18,0)))))</f>
        <v>1.4999999999999999E-2</v>
      </c>
      <c r="F10" s="52" t="str">
        <f>IF(K20="D","D","-")</f>
        <v>-</v>
      </c>
      <c r="G10" s="52" t="str">
        <f>IF(N20="D","D","-")</f>
        <v>-</v>
      </c>
      <c r="H10" s="52" t="str">
        <f>IF(Q20="D","D","-")</f>
        <v>-</v>
      </c>
      <c r="I10" s="52" t="str">
        <f>IF(T20="D","D","-")</f>
        <v>-</v>
      </c>
      <c r="J10" s="32"/>
      <c r="K10" s="65" t="s">
        <v>300</v>
      </c>
      <c r="L10" s="50" t="s">
        <v>230</v>
      </c>
      <c r="M10" s="74">
        <v>3</v>
      </c>
      <c r="N10" s="50" t="s">
        <v>231</v>
      </c>
      <c r="O10" s="53" t="s">
        <v>343</v>
      </c>
      <c r="P10" s="50" t="s">
        <v>233</v>
      </c>
      <c r="Q10" s="91" t="s">
        <v>301</v>
      </c>
      <c r="R10" s="50" t="s">
        <v>235</v>
      </c>
      <c r="S10" s="91" t="s">
        <v>303</v>
      </c>
      <c r="T10" s="50" t="s">
        <v>237</v>
      </c>
      <c r="U10" s="53" t="s">
        <v>355</v>
      </c>
      <c r="V10" s="25"/>
      <c r="W10" s="9"/>
      <c r="X10" s="9"/>
      <c r="Y10" s="23"/>
    </row>
    <row r="11" spans="1:28" ht="20.5" x14ac:dyDescent="0.4">
      <c r="A11" s="1"/>
      <c r="B11" s="17"/>
      <c r="C11" s="17"/>
      <c r="D11" s="36"/>
      <c r="E11" s="31"/>
      <c r="F11" s="37"/>
      <c r="G11" s="37"/>
      <c r="H11" s="37"/>
      <c r="I11" s="37"/>
      <c r="J11" s="31"/>
      <c r="K11" s="25"/>
      <c r="L11" s="25"/>
      <c r="M11" s="25"/>
      <c r="N11" s="25"/>
      <c r="O11" s="25"/>
      <c r="P11" s="25"/>
      <c r="Q11" s="25"/>
      <c r="R11" s="25"/>
      <c r="S11" s="25"/>
      <c r="T11" s="25"/>
      <c r="U11" s="25"/>
      <c r="V11" s="25"/>
      <c r="W11" s="9"/>
      <c r="X11" s="9"/>
      <c r="Y11" s="23"/>
    </row>
    <row r="12" spans="1:28" ht="18" customHeight="1" outlineLevel="1" x14ac:dyDescent="0.35">
      <c r="A12" s="1"/>
      <c r="B12" s="274" t="s">
        <v>239</v>
      </c>
      <c r="C12" s="274"/>
      <c r="D12" s="276" t="str">
        <f>IF(F12="","",IF(AND(I12=3,H12=3,G12=3,F12=3),"Melhor Prática",
IF(AND(H12=3,G12=3,F12=3),"Mais que Cumpre",
IF(AND(G12=3,F12=3),"Cumpre",
IF(F12=3,"Parcial","Não cumpre")))))</f>
        <v>Melhor Prática</v>
      </c>
      <c r="E12" s="277">
        <f>IF($D12="Não cumpre",0,IF($D12="Parcial",$E$18*0.4,IF($D12="Cumpre",$E$18*0.7,IF($D12="Mais que Cumpre",$E$18*0.85,IF($D12="Melhor Prática",$E$18,0)))))</f>
        <v>1.4999999999999999E-2</v>
      </c>
      <c r="F12" s="272">
        <f>IF($L$24&lt;&gt;"",IF($L$24=3,3,IF($L$24=2,2,1)),"")</f>
        <v>3</v>
      </c>
      <c r="G12" s="272">
        <f>IF($O$24&lt;&gt;"",IF($O$24=3,3,IF($O$24=2,2,1)),"")</f>
        <v>3</v>
      </c>
      <c r="H12" s="272">
        <f>IF($R$24&lt;&gt;"",IF($R$24=3,3,IF($R$24=2,2,1)),"")</f>
        <v>3</v>
      </c>
      <c r="I12" s="272">
        <f>IF($U$24&lt;&gt;"",IF($U$24=3,3,IF($U$24=2,2,1)),"")</f>
        <v>3</v>
      </c>
      <c r="J12" s="32"/>
      <c r="K12" s="305" t="s">
        <v>240</v>
      </c>
      <c r="L12" s="278"/>
      <c r="M12" s="285"/>
      <c r="N12" s="286"/>
      <c r="O12" s="305" t="s">
        <v>240</v>
      </c>
      <c r="P12" s="278"/>
      <c r="Q12" s="285"/>
      <c r="R12" s="286"/>
      <c r="S12" s="278" t="s">
        <v>240</v>
      </c>
      <c r="T12" s="278"/>
      <c r="U12" s="285" t="s">
        <v>303</v>
      </c>
      <c r="V12" s="286"/>
      <c r="W12" s="9"/>
      <c r="X12" s="9"/>
      <c r="Y12" s="23"/>
      <c r="Z12" s="2"/>
      <c r="AA12" s="2"/>
      <c r="AB12" s="2"/>
    </row>
    <row r="13" spans="1:28" ht="35.25" customHeight="1" outlineLevel="1" x14ac:dyDescent="0.35">
      <c r="A13" s="1"/>
      <c r="B13" s="275"/>
      <c r="C13" s="275"/>
      <c r="D13" s="276" t="str">
        <f t="shared" ref="D13:D14" si="0">IF(F13="","",IF(AND(I13=3,H13=3,G13=3,F13=3),"MEJOR PRÁCTICA",
IF(AND(H13=3,G13=3,F13=3),"MÁS QUE CUMPLE",
IF(AND(G13=3,F13=3),"CUMPLE",
IF(F13=3,"PARCIAL","NO CUMPLE")))))</f>
        <v/>
      </c>
      <c r="E13" s="277">
        <f>IF($D13="No Cumple",0,IF($D13="Parcial",$E$18*0.4,IF($D13="Cumple",$E$18*0.7,IF($D13="Más que Cumple",$E$18*0.85,IF($D13="Mejor Práctica",$E$18,0)))))</f>
        <v>0</v>
      </c>
      <c r="F13" s="272"/>
      <c r="G13" s="272"/>
      <c r="H13" s="272"/>
      <c r="I13" s="272"/>
      <c r="J13" s="32"/>
      <c r="K13" s="168" t="s">
        <v>33</v>
      </c>
      <c r="L13" s="287" t="s">
        <v>242</v>
      </c>
      <c r="M13" s="287"/>
      <c r="N13" s="169" t="s">
        <v>243</v>
      </c>
      <c r="O13" s="168" t="s">
        <v>33</v>
      </c>
      <c r="P13" s="287" t="s">
        <v>242</v>
      </c>
      <c r="Q13" s="287"/>
      <c r="R13" s="169" t="s">
        <v>243</v>
      </c>
      <c r="S13" s="100" t="s">
        <v>33</v>
      </c>
      <c r="T13" s="287" t="s">
        <v>242</v>
      </c>
      <c r="U13" s="287"/>
      <c r="V13" s="100" t="s">
        <v>304</v>
      </c>
      <c r="W13" s="1"/>
      <c r="X13" s="1"/>
      <c r="Z13" s="3"/>
      <c r="AA13" s="4"/>
      <c r="AB13" s="5"/>
    </row>
    <row r="14" spans="1:28" ht="18.75" customHeight="1" outlineLevel="1" x14ac:dyDescent="0.35">
      <c r="A14" s="1"/>
      <c r="B14" s="275"/>
      <c r="C14" s="275"/>
      <c r="D14" s="276" t="str">
        <f t="shared" si="0"/>
        <v/>
      </c>
      <c r="E14" s="277">
        <f>IF($D14="No Cumple",0,IF($D14="Parcial",$E$18*0.4,IF($D14="Cumple",$E$18*0.7,IF($D14="Más que Cumple",$E$18*0.85,IF($D14="Mejor Práctica",$E$18,0)))))</f>
        <v>0</v>
      </c>
      <c r="F14" s="38"/>
      <c r="G14" s="38"/>
      <c r="H14" s="38"/>
      <c r="I14" s="38"/>
      <c r="J14" s="32"/>
      <c r="K14" s="270"/>
      <c r="L14" s="292"/>
      <c r="M14" s="292"/>
      <c r="N14" s="269"/>
      <c r="O14" s="270"/>
      <c r="P14" s="292"/>
      <c r="Q14" s="292"/>
      <c r="R14" s="269"/>
      <c r="S14" s="268"/>
      <c r="T14" s="292"/>
      <c r="U14" s="292"/>
      <c r="V14" s="269"/>
      <c r="W14" s="1"/>
      <c r="X14" s="1"/>
      <c r="Z14" s="6"/>
      <c r="AA14" s="7"/>
      <c r="AB14" s="8"/>
    </row>
    <row r="15" spans="1:28" ht="21" customHeight="1" outlineLevel="1" x14ac:dyDescent="0.35">
      <c r="A15" s="1"/>
      <c r="B15" s="275"/>
      <c r="C15" s="275"/>
      <c r="D15" s="288" t="str">
        <f>IF(S10&lt;&gt;"",IF(OR(S14="finalizado",O14="finalizado",K14="finalizado"),"Finalizado",
IF(OR(AND(S10=U12,S14&lt;&gt;"finalizado"),AND(S10=Q12,O14&lt;&gt;"finalizado"),AND(S10=M12,K14&lt;&gt;"finalizado")),"Atrasado","No Prazo")),"Não Planificado")</f>
        <v>Atrasado</v>
      </c>
      <c r="E15" s="288"/>
      <c r="F15" s="288"/>
      <c r="G15" s="288"/>
      <c r="H15" s="288"/>
      <c r="I15" s="288"/>
      <c r="J15" s="26"/>
      <c r="K15" s="270"/>
      <c r="L15" s="292"/>
      <c r="M15" s="292"/>
      <c r="N15" s="269"/>
      <c r="O15" s="270"/>
      <c r="P15" s="292"/>
      <c r="Q15" s="292"/>
      <c r="R15" s="269"/>
      <c r="S15" s="268"/>
      <c r="T15" s="292"/>
      <c r="U15" s="292"/>
      <c r="V15" s="269"/>
      <c r="W15" s="1"/>
      <c r="X15" s="1"/>
      <c r="Z15" s="6"/>
      <c r="AA15" s="7"/>
      <c r="AB15" s="7"/>
    </row>
    <row r="16" spans="1:28" ht="21" customHeight="1" x14ac:dyDescent="0.4">
      <c r="A16" s="1"/>
      <c r="B16" s="17"/>
      <c r="C16" s="17"/>
      <c r="D16" s="9"/>
      <c r="E16" s="86" t="str">
        <f>IF(COUNTA(F16:I16)=0,"NBC","BC")</f>
        <v>NBC</v>
      </c>
      <c r="F16" s="86"/>
      <c r="G16" s="86"/>
      <c r="H16" s="86"/>
      <c r="I16" s="9"/>
      <c r="J16" s="16"/>
      <c r="K16" s="9"/>
      <c r="L16" s="9"/>
      <c r="M16" s="9"/>
      <c r="N16" s="9"/>
      <c r="O16" s="9"/>
      <c r="P16" s="9"/>
      <c r="Q16" s="9"/>
      <c r="R16" s="9"/>
      <c r="S16" s="9"/>
      <c r="T16" s="9"/>
      <c r="U16" s="9"/>
      <c r="V16" s="9"/>
      <c r="W16" s="9"/>
      <c r="X16" s="9"/>
      <c r="Y16" s="23"/>
    </row>
    <row r="17" spans="1:25" ht="21" customHeight="1" x14ac:dyDescent="0.4">
      <c r="A17" s="1"/>
      <c r="B17" s="17"/>
      <c r="C17" s="17"/>
      <c r="D17" s="9"/>
      <c r="E17" s="9"/>
      <c r="F17" s="9"/>
      <c r="G17" s="9"/>
      <c r="H17" s="9"/>
      <c r="I17" s="9"/>
      <c r="J17" s="16"/>
      <c r="K17" s="290" t="s">
        <v>246</v>
      </c>
      <c r="L17" s="291"/>
      <c r="M17" s="296"/>
      <c r="N17" s="290" t="s">
        <v>247</v>
      </c>
      <c r="O17" s="291"/>
      <c r="P17" s="296"/>
      <c r="Q17" s="290" t="s">
        <v>228</v>
      </c>
      <c r="R17" s="291"/>
      <c r="S17" s="296"/>
      <c r="T17" s="290" t="s">
        <v>249</v>
      </c>
      <c r="U17" s="291"/>
      <c r="V17" s="296"/>
      <c r="W17" s="9"/>
      <c r="X17" s="9"/>
      <c r="Y17" s="23"/>
    </row>
    <row r="18" spans="1:25" ht="20.25" customHeight="1" outlineLevel="2" x14ac:dyDescent="0.35">
      <c r="A18" s="1"/>
      <c r="B18" s="289" t="s">
        <v>316</v>
      </c>
      <c r="C18" s="289"/>
      <c r="D18" s="42" t="s">
        <v>16</v>
      </c>
      <c r="E18" s="39">
        <v>1.4999999999999999E-2</v>
      </c>
      <c r="F18" s="127"/>
      <c r="G18" s="127"/>
      <c r="H18" s="127"/>
      <c r="I18" s="127"/>
      <c r="J18" s="9"/>
      <c r="K18" s="270" t="s">
        <v>575</v>
      </c>
      <c r="L18" s="268"/>
      <c r="M18" s="269"/>
      <c r="N18" s="270" t="s">
        <v>576</v>
      </c>
      <c r="O18" s="268"/>
      <c r="P18" s="269"/>
      <c r="Q18" s="270" t="s">
        <v>577</v>
      </c>
      <c r="R18" s="268"/>
      <c r="S18" s="269"/>
      <c r="T18" s="270" t="s">
        <v>578</v>
      </c>
      <c r="U18" s="268"/>
      <c r="V18" s="269"/>
      <c r="W18" s="9"/>
      <c r="X18" s="9"/>
      <c r="Y18" s="23"/>
    </row>
    <row r="19" spans="1:25" ht="141.75" customHeight="1" outlineLevel="2" x14ac:dyDescent="0.35">
      <c r="A19" s="1"/>
      <c r="B19" s="289"/>
      <c r="C19" s="289"/>
      <c r="D19" s="42" t="s">
        <v>255</v>
      </c>
      <c r="E19" s="311" t="s">
        <v>579</v>
      </c>
      <c r="F19" s="311"/>
      <c r="G19" s="311"/>
      <c r="H19" s="311"/>
      <c r="I19" s="311"/>
      <c r="J19" s="25"/>
      <c r="K19" s="270"/>
      <c r="L19" s="268"/>
      <c r="M19" s="269"/>
      <c r="N19" s="270"/>
      <c r="O19" s="268"/>
      <c r="P19" s="269"/>
      <c r="Q19" s="270"/>
      <c r="R19" s="268"/>
      <c r="S19" s="269"/>
      <c r="T19" s="270"/>
      <c r="U19" s="268"/>
      <c r="V19" s="269"/>
      <c r="W19" s="9"/>
      <c r="X19" s="9"/>
      <c r="Y19" s="23"/>
    </row>
    <row r="20" spans="1:25" ht="18.75" customHeight="1" outlineLevel="2" x14ac:dyDescent="0.35">
      <c r="A20" s="1"/>
      <c r="B20" s="289"/>
      <c r="C20" s="289"/>
      <c r="D20" s="293" t="s">
        <v>37</v>
      </c>
      <c r="E20" s="294" t="s">
        <v>89</v>
      </c>
      <c r="F20" s="294"/>
      <c r="G20" s="294"/>
      <c r="H20" s="294"/>
      <c r="I20" s="294"/>
      <c r="J20" s="25"/>
      <c r="K20" s="270"/>
      <c r="L20" s="268"/>
      <c r="M20" s="269"/>
      <c r="N20" s="270"/>
      <c r="O20" s="268"/>
      <c r="P20" s="269"/>
      <c r="Q20" s="270"/>
      <c r="R20" s="268"/>
      <c r="S20" s="269"/>
      <c r="T20" s="270"/>
      <c r="U20" s="268"/>
      <c r="V20" s="269"/>
      <c r="W20" s="9"/>
      <c r="X20" s="9"/>
      <c r="Y20" s="23"/>
    </row>
    <row r="21" spans="1:25" ht="40.5" customHeight="1" outlineLevel="2" x14ac:dyDescent="0.35">
      <c r="A21" s="18">
        <v>5.0000000000000001E-3</v>
      </c>
      <c r="B21" s="289"/>
      <c r="C21" s="289"/>
      <c r="D21" s="293"/>
      <c r="E21" s="294"/>
      <c r="F21" s="294"/>
      <c r="G21" s="294"/>
      <c r="H21" s="294"/>
      <c r="I21" s="294"/>
      <c r="J21" s="25"/>
      <c r="K21" s="270" t="s">
        <v>545</v>
      </c>
      <c r="L21" s="268"/>
      <c r="M21" s="269"/>
      <c r="N21" s="270" t="s">
        <v>349</v>
      </c>
      <c r="O21" s="268"/>
      <c r="P21" s="269"/>
      <c r="Q21" s="270" t="s">
        <v>580</v>
      </c>
      <c r="R21" s="268"/>
      <c r="S21" s="269"/>
      <c r="T21" s="270" t="s">
        <v>390</v>
      </c>
      <c r="U21" s="268"/>
      <c r="V21" s="269"/>
      <c r="W21" s="9"/>
      <c r="X21" s="9"/>
      <c r="Y21" s="23"/>
    </row>
    <row r="22" spans="1:25" ht="14.5" x14ac:dyDescent="0.35">
      <c r="A22" s="1"/>
      <c r="B22" s="9"/>
      <c r="C22" s="9"/>
      <c r="D22" s="9"/>
      <c r="E22" s="9"/>
      <c r="F22" s="9"/>
      <c r="G22" s="9"/>
      <c r="H22" s="9"/>
      <c r="I22" s="9"/>
      <c r="J22" s="9"/>
      <c r="K22" s="68"/>
      <c r="L22" s="9"/>
      <c r="M22" s="9"/>
      <c r="N22" s="9"/>
      <c r="O22" s="9"/>
      <c r="P22" s="9"/>
      <c r="Q22" s="9"/>
      <c r="R22" s="9"/>
      <c r="S22" s="9"/>
      <c r="T22" s="9"/>
      <c r="U22" s="9"/>
      <c r="V22" s="69"/>
      <c r="W22" s="9"/>
      <c r="X22" s="9"/>
      <c r="Y22" s="23"/>
    </row>
    <row r="23" spans="1:25" ht="41" x14ac:dyDescent="0.35">
      <c r="A23" s="1"/>
      <c r="B23" s="9"/>
      <c r="C23" s="9"/>
      <c r="D23" s="9"/>
      <c r="G23" s="9"/>
      <c r="H23" s="9"/>
      <c r="K23" s="54" t="s">
        <v>9</v>
      </c>
      <c r="L23" s="24" t="s">
        <v>261</v>
      </c>
      <c r="M23" s="55" t="s">
        <v>262</v>
      </c>
      <c r="N23" s="54" t="s">
        <v>9</v>
      </c>
      <c r="O23" s="24" t="s">
        <v>261</v>
      </c>
      <c r="P23" s="55" t="s">
        <v>262</v>
      </c>
      <c r="Q23" s="54" t="s">
        <v>9</v>
      </c>
      <c r="R23" s="24" t="s">
        <v>261</v>
      </c>
      <c r="S23" s="55" t="s">
        <v>262</v>
      </c>
      <c r="T23" s="54" t="s">
        <v>9</v>
      </c>
      <c r="U23" s="24" t="s">
        <v>261</v>
      </c>
      <c r="V23" s="55" t="s">
        <v>262</v>
      </c>
      <c r="X23" s="9"/>
      <c r="Y23" s="23"/>
    </row>
    <row r="24" spans="1:25" ht="36.75" customHeight="1" x14ac:dyDescent="0.35">
      <c r="A24" s="1"/>
      <c r="B24" s="9"/>
      <c r="C24" s="9"/>
      <c r="D24" s="9"/>
      <c r="F24" s="297" t="s">
        <v>308</v>
      </c>
      <c r="G24" s="298" t="s">
        <v>33</v>
      </c>
      <c r="H24" s="298"/>
      <c r="I24" s="298"/>
      <c r="K24" s="56">
        <v>3</v>
      </c>
      <c r="L24" s="40">
        <v>3</v>
      </c>
      <c r="M24" s="295"/>
      <c r="N24" s="56">
        <v>3</v>
      </c>
      <c r="O24" s="40">
        <v>3</v>
      </c>
      <c r="P24" s="295"/>
      <c r="Q24" s="56">
        <v>2</v>
      </c>
      <c r="R24" s="40">
        <v>3</v>
      </c>
      <c r="S24" s="295" t="s">
        <v>581</v>
      </c>
      <c r="T24" s="56">
        <v>3</v>
      </c>
      <c r="U24" s="40">
        <v>3</v>
      </c>
      <c r="V24" s="295"/>
      <c r="X24" s="9"/>
      <c r="Y24" s="23"/>
    </row>
    <row r="25" spans="1:25" ht="19.5" customHeight="1" x14ac:dyDescent="0.35">
      <c r="A25" s="1"/>
      <c r="B25" s="9"/>
      <c r="C25" s="9"/>
      <c r="D25" s="9"/>
      <c r="F25" s="297"/>
      <c r="G25" s="298"/>
      <c r="H25" s="298"/>
      <c r="I25" s="298"/>
      <c r="K25" s="57"/>
      <c r="L25" s="43"/>
      <c r="M25" s="295"/>
      <c r="N25" s="57"/>
      <c r="O25" s="43"/>
      <c r="P25" s="295"/>
      <c r="Q25" s="57"/>
      <c r="R25" s="43"/>
      <c r="S25" s="295"/>
      <c r="T25" s="57"/>
      <c r="U25" s="43"/>
      <c r="V25" s="295"/>
      <c r="X25" s="9"/>
      <c r="Y25" s="23"/>
    </row>
    <row r="26" spans="1:25" ht="208.5" customHeight="1" x14ac:dyDescent="0.35">
      <c r="A26" s="1"/>
      <c r="B26" s="9"/>
      <c r="C26" s="9"/>
      <c r="D26" s="9"/>
      <c r="F26" s="297"/>
      <c r="G26" s="298" t="s">
        <v>309</v>
      </c>
      <c r="H26" s="298"/>
      <c r="I26" s="298"/>
      <c r="K26" s="58" t="s">
        <v>582</v>
      </c>
      <c r="L26" s="45"/>
      <c r="M26" s="295"/>
      <c r="N26" s="58" t="s">
        <v>583</v>
      </c>
      <c r="O26" s="45" t="s">
        <v>1121</v>
      </c>
      <c r="P26" s="295"/>
      <c r="Q26" s="58" t="s">
        <v>584</v>
      </c>
      <c r="R26" s="45" t="s">
        <v>1122</v>
      </c>
      <c r="S26" s="295"/>
      <c r="T26" s="58" t="s">
        <v>585</v>
      </c>
      <c r="U26" s="45"/>
      <c r="V26" s="295"/>
      <c r="X26" s="9"/>
      <c r="Y26" s="23"/>
    </row>
    <row r="27" spans="1:25" ht="18" customHeight="1" x14ac:dyDescent="0.35">
      <c r="A27" s="1"/>
      <c r="B27" s="9"/>
      <c r="C27" s="9"/>
      <c r="D27" s="9"/>
      <c r="F27" s="297"/>
      <c r="G27" s="298" t="s">
        <v>313</v>
      </c>
      <c r="H27" s="298"/>
      <c r="I27" s="298"/>
      <c r="K27" s="59"/>
      <c r="L27" s="25"/>
      <c r="M27" s="60"/>
      <c r="N27" s="59"/>
      <c r="O27" s="25"/>
      <c r="P27" s="101"/>
      <c r="Q27" s="59"/>
      <c r="R27" s="25"/>
      <c r="S27" s="60"/>
      <c r="T27" s="59"/>
      <c r="U27" s="25"/>
      <c r="V27" s="60"/>
      <c r="X27" s="9"/>
      <c r="Y27" s="23"/>
    </row>
    <row r="28" spans="1:25" ht="18" customHeight="1" x14ac:dyDescent="0.35">
      <c r="A28" s="1"/>
      <c r="B28" s="9"/>
      <c r="C28" s="9"/>
      <c r="D28" s="9"/>
      <c r="F28" s="297"/>
      <c r="G28" s="298"/>
      <c r="H28" s="298"/>
      <c r="I28" s="298"/>
      <c r="K28" s="59"/>
      <c r="L28" s="25"/>
      <c r="M28" s="60"/>
      <c r="N28" s="59"/>
      <c r="O28" s="25"/>
      <c r="P28" s="101"/>
      <c r="Q28" s="59"/>
      <c r="R28" s="25"/>
      <c r="S28" s="60"/>
      <c r="T28" s="59"/>
      <c r="U28" s="25"/>
      <c r="V28" s="60"/>
      <c r="X28" s="9"/>
      <c r="Y28" s="23"/>
    </row>
    <row r="29" spans="1:25" ht="18" customHeight="1" x14ac:dyDescent="0.35">
      <c r="A29" s="1"/>
      <c r="B29" s="9"/>
      <c r="C29" s="9"/>
      <c r="D29" s="9"/>
      <c r="F29" s="297"/>
      <c r="G29" s="298"/>
      <c r="H29" s="298"/>
      <c r="I29" s="298"/>
      <c r="K29" s="59"/>
      <c r="L29" s="25"/>
      <c r="M29" s="60"/>
      <c r="N29" s="59"/>
      <c r="O29" s="25"/>
      <c r="P29" s="101"/>
      <c r="Q29" s="59"/>
      <c r="R29" s="25"/>
      <c r="S29" s="60"/>
      <c r="T29" s="59"/>
      <c r="U29" s="25"/>
      <c r="V29" s="60"/>
      <c r="X29" s="9"/>
      <c r="Y29" s="23"/>
    </row>
    <row r="30" spans="1:25" ht="18" customHeight="1" x14ac:dyDescent="0.35">
      <c r="A30" s="1"/>
      <c r="B30" s="9"/>
      <c r="C30" s="9"/>
      <c r="D30" s="9"/>
      <c r="F30" s="297"/>
      <c r="G30" s="298"/>
      <c r="H30" s="298"/>
      <c r="I30" s="298"/>
      <c r="K30" s="59"/>
      <c r="L30" s="25"/>
      <c r="M30" s="60"/>
      <c r="N30" s="59"/>
      <c r="O30" s="25"/>
      <c r="P30" s="101"/>
      <c r="Q30" s="59"/>
      <c r="R30" s="25"/>
      <c r="S30" s="60"/>
      <c r="T30" s="59"/>
      <c r="U30" s="25"/>
      <c r="V30" s="60"/>
      <c r="X30" s="9"/>
      <c r="Y30" s="23"/>
    </row>
    <row r="31" spans="1:25" ht="18" customHeight="1" x14ac:dyDescent="0.35">
      <c r="A31" s="1"/>
      <c r="B31" s="9"/>
      <c r="C31" s="9"/>
      <c r="D31" s="9"/>
      <c r="F31" s="297"/>
      <c r="G31" s="298"/>
      <c r="H31" s="298"/>
      <c r="I31" s="298"/>
      <c r="K31" s="59"/>
      <c r="L31" s="25"/>
      <c r="M31" s="60"/>
      <c r="N31" s="59"/>
      <c r="O31" s="25"/>
      <c r="P31" s="101"/>
      <c r="Q31" s="59"/>
      <c r="R31" s="25"/>
      <c r="S31" s="60"/>
      <c r="T31" s="59"/>
      <c r="U31" s="25"/>
      <c r="V31" s="60"/>
      <c r="X31" s="9"/>
      <c r="Y31" s="23"/>
    </row>
    <row r="32" spans="1:25" ht="18" customHeight="1" x14ac:dyDescent="0.35">
      <c r="A32" s="1"/>
      <c r="B32" s="9"/>
      <c r="C32" s="9"/>
      <c r="D32" s="9"/>
      <c r="F32" s="297"/>
      <c r="G32" s="298"/>
      <c r="H32" s="298"/>
      <c r="I32" s="298"/>
      <c r="K32" s="59"/>
      <c r="L32" s="25"/>
      <c r="M32" s="60"/>
      <c r="N32" s="59"/>
      <c r="O32" s="25"/>
      <c r="P32" s="101"/>
      <c r="Q32" s="59"/>
      <c r="R32" s="25"/>
      <c r="S32" s="60"/>
      <c r="T32" s="59"/>
      <c r="U32" s="25"/>
      <c r="V32" s="60"/>
      <c r="X32" s="9"/>
      <c r="Y32" s="23"/>
    </row>
    <row r="33" spans="1:25" ht="18" customHeight="1" x14ac:dyDescent="0.35">
      <c r="A33" s="1"/>
      <c r="B33" s="9"/>
      <c r="C33" s="9"/>
      <c r="D33" s="9"/>
      <c r="F33" s="297"/>
      <c r="G33" s="298"/>
      <c r="H33" s="298"/>
      <c r="I33" s="298"/>
      <c r="K33" s="59"/>
      <c r="L33" s="25"/>
      <c r="M33" s="60"/>
      <c r="N33" s="59"/>
      <c r="O33" s="25"/>
      <c r="P33" s="101"/>
      <c r="Q33" s="59"/>
      <c r="R33" s="25"/>
      <c r="S33" s="60"/>
      <c r="T33" s="59"/>
      <c r="U33" s="25"/>
      <c r="V33" s="60"/>
      <c r="X33" s="9"/>
      <c r="Y33" s="23"/>
    </row>
    <row r="34" spans="1:25" ht="18" customHeight="1" x14ac:dyDescent="0.35">
      <c r="A34" s="1"/>
      <c r="B34" s="9"/>
      <c r="C34" s="9"/>
      <c r="D34" s="9"/>
      <c r="F34" s="297"/>
      <c r="G34" s="298"/>
      <c r="H34" s="298"/>
      <c r="I34" s="298"/>
      <c r="K34" s="59"/>
      <c r="L34" s="25"/>
      <c r="M34" s="60"/>
      <c r="N34" s="59"/>
      <c r="O34" s="25"/>
      <c r="P34" s="101"/>
      <c r="Q34" s="59"/>
      <c r="R34" s="25"/>
      <c r="S34" s="60"/>
      <c r="T34" s="59"/>
      <c r="U34" s="25"/>
      <c r="V34" s="60"/>
      <c r="X34" s="9"/>
      <c r="Y34" s="23"/>
    </row>
    <row r="35" spans="1:25" ht="18" customHeight="1" x14ac:dyDescent="0.35">
      <c r="A35" s="1"/>
      <c r="B35" s="9"/>
      <c r="C35" s="9"/>
      <c r="D35" s="9"/>
      <c r="F35" s="297"/>
      <c r="G35" s="298"/>
      <c r="H35" s="298"/>
      <c r="I35" s="298"/>
      <c r="K35" s="59"/>
      <c r="L35" s="25"/>
      <c r="M35" s="60"/>
      <c r="N35" s="59"/>
      <c r="O35" s="25"/>
      <c r="P35" s="101"/>
      <c r="Q35" s="59"/>
      <c r="R35" s="25"/>
      <c r="S35" s="60"/>
      <c r="T35" s="59"/>
      <c r="U35" s="25"/>
      <c r="V35" s="60"/>
      <c r="X35" s="9"/>
      <c r="Y35" s="23"/>
    </row>
    <row r="36" spans="1:25" ht="18" customHeight="1" x14ac:dyDescent="0.35">
      <c r="A36" s="1"/>
      <c r="B36" s="9"/>
      <c r="C36" s="9"/>
      <c r="D36" s="9"/>
      <c r="F36" s="297"/>
      <c r="G36" s="298"/>
      <c r="H36" s="298"/>
      <c r="I36" s="298"/>
      <c r="K36" s="59"/>
      <c r="L36" s="25"/>
      <c r="M36" s="60"/>
      <c r="N36" s="59"/>
      <c r="O36" s="25"/>
      <c r="P36" s="101"/>
      <c r="Q36" s="59"/>
      <c r="R36" s="25"/>
      <c r="S36" s="60"/>
      <c r="T36" s="59"/>
      <c r="U36" s="25"/>
      <c r="V36" s="60"/>
      <c r="X36" s="9"/>
      <c r="Y36" s="23"/>
    </row>
    <row r="37" spans="1:25" ht="18" customHeight="1" x14ac:dyDescent="0.35">
      <c r="A37" s="1"/>
      <c r="B37" s="9"/>
      <c r="C37" s="9"/>
      <c r="D37" s="9"/>
      <c r="F37" s="297"/>
      <c r="G37" s="298"/>
      <c r="H37" s="298"/>
      <c r="I37" s="298"/>
      <c r="K37" s="59"/>
      <c r="L37" s="25"/>
      <c r="M37" s="60"/>
      <c r="N37" s="59"/>
      <c r="O37" s="25"/>
      <c r="P37" s="101"/>
      <c r="Q37" s="59"/>
      <c r="R37" s="25"/>
      <c r="S37" s="60"/>
      <c r="T37" s="59"/>
      <c r="U37" s="25"/>
      <c r="V37" s="60"/>
      <c r="X37" s="9"/>
      <c r="Y37" s="23"/>
    </row>
    <row r="38" spans="1:25" ht="18" customHeight="1" x14ac:dyDescent="0.35">
      <c r="A38" s="1"/>
      <c r="B38" s="9"/>
      <c r="C38" s="9"/>
      <c r="D38" s="9"/>
      <c r="F38" s="297"/>
      <c r="G38" s="298"/>
      <c r="H38" s="298"/>
      <c r="I38" s="298"/>
      <c r="K38" s="59"/>
      <c r="L38" s="25"/>
      <c r="M38" s="60"/>
      <c r="N38" s="59"/>
      <c r="O38" s="25"/>
      <c r="P38" s="101"/>
      <c r="Q38" s="59"/>
      <c r="R38" s="25"/>
      <c r="S38" s="60"/>
      <c r="T38" s="59"/>
      <c r="U38" s="25"/>
      <c r="V38" s="60"/>
      <c r="X38" s="9"/>
      <c r="Y38" s="23"/>
    </row>
    <row r="39" spans="1:25" ht="18" customHeight="1" x14ac:dyDescent="0.35">
      <c r="A39" s="1"/>
      <c r="B39" s="9"/>
      <c r="C39" s="9"/>
      <c r="D39" s="9"/>
      <c r="F39" s="297"/>
      <c r="G39" s="298"/>
      <c r="H39" s="298"/>
      <c r="I39" s="298"/>
      <c r="K39" s="59"/>
      <c r="L39" s="25"/>
      <c r="M39" s="60"/>
      <c r="N39" s="59"/>
      <c r="O39" s="25"/>
      <c r="P39" s="101"/>
      <c r="Q39" s="59"/>
      <c r="R39" s="25"/>
      <c r="S39" s="60"/>
      <c r="T39" s="59"/>
      <c r="U39" s="25"/>
      <c r="V39" s="60"/>
      <c r="X39" s="9"/>
      <c r="Y39" s="23"/>
    </row>
    <row r="40" spans="1:25" ht="18" customHeight="1" x14ac:dyDescent="0.35">
      <c r="A40" s="1"/>
      <c r="B40" s="9"/>
      <c r="C40" s="9"/>
      <c r="D40" s="9"/>
      <c r="F40" s="297"/>
      <c r="G40" s="298"/>
      <c r="H40" s="298"/>
      <c r="I40" s="298"/>
      <c r="K40" s="59"/>
      <c r="L40" s="25"/>
      <c r="M40" s="60"/>
      <c r="N40" s="59"/>
      <c r="O40" s="25"/>
      <c r="P40" s="101"/>
      <c r="Q40" s="59"/>
      <c r="R40" s="25"/>
      <c r="S40" s="60"/>
      <c r="T40" s="59"/>
      <c r="U40" s="25"/>
      <c r="V40" s="60"/>
      <c r="X40" s="9"/>
      <c r="Y40" s="23"/>
    </row>
    <row r="41" spans="1:25" ht="18" customHeight="1" x14ac:dyDescent="0.35">
      <c r="A41" s="1"/>
      <c r="B41" s="9"/>
      <c r="C41" s="9"/>
      <c r="D41" s="9"/>
      <c r="F41" s="297"/>
      <c r="G41" s="298"/>
      <c r="H41" s="298"/>
      <c r="I41" s="298"/>
      <c r="K41" s="59"/>
      <c r="L41" s="25"/>
      <c r="M41" s="60"/>
      <c r="N41" s="59"/>
      <c r="O41" s="25"/>
      <c r="P41" s="101"/>
      <c r="Q41" s="59"/>
      <c r="R41" s="25"/>
      <c r="S41" s="60"/>
      <c r="T41" s="59"/>
      <c r="U41" s="25"/>
      <c r="V41" s="60"/>
      <c r="X41" s="9"/>
      <c r="Y41" s="23"/>
    </row>
    <row r="42" spans="1:25" ht="18" customHeight="1" x14ac:dyDescent="0.35">
      <c r="A42" s="1"/>
      <c r="B42" s="9"/>
      <c r="C42" s="9"/>
      <c r="D42" s="9"/>
      <c r="F42" s="297"/>
      <c r="G42" s="298"/>
      <c r="H42" s="298"/>
      <c r="I42" s="298"/>
      <c r="K42" s="59"/>
      <c r="L42" s="25"/>
      <c r="M42" s="60"/>
      <c r="N42" s="59"/>
      <c r="O42" s="25"/>
      <c r="P42" s="101"/>
      <c r="Q42" s="59"/>
      <c r="R42" s="25"/>
      <c r="S42" s="60"/>
      <c r="T42" s="59"/>
      <c r="U42" s="25"/>
      <c r="V42" s="60"/>
      <c r="X42" s="9"/>
      <c r="Y42" s="23"/>
    </row>
    <row r="43" spans="1:25" ht="18" customHeight="1" x14ac:dyDescent="0.35">
      <c r="A43" s="1"/>
      <c r="B43" s="9"/>
      <c r="C43" s="9"/>
      <c r="D43" s="9"/>
      <c r="F43" s="297"/>
      <c r="G43" s="298"/>
      <c r="H43" s="298"/>
      <c r="I43" s="298"/>
      <c r="K43" s="59"/>
      <c r="L43" s="25"/>
      <c r="M43" s="60"/>
      <c r="N43" s="59"/>
      <c r="O43" s="25"/>
      <c r="P43" s="101"/>
      <c r="Q43" s="59"/>
      <c r="R43" s="25"/>
      <c r="S43" s="60"/>
      <c r="T43" s="59"/>
      <c r="U43" s="25"/>
      <c r="V43" s="60"/>
      <c r="X43" s="9"/>
      <c r="Y43" s="23"/>
    </row>
    <row r="44" spans="1:25" ht="18" customHeight="1" x14ac:dyDescent="0.35">
      <c r="A44" s="1"/>
      <c r="B44" s="9"/>
      <c r="C44" s="9"/>
      <c r="D44" s="9"/>
      <c r="F44" s="297"/>
      <c r="G44" s="298"/>
      <c r="H44" s="298"/>
      <c r="I44" s="298"/>
      <c r="K44" s="59"/>
      <c r="L44" s="25"/>
      <c r="M44" s="60"/>
      <c r="N44" s="59"/>
      <c r="O44" s="25"/>
      <c r="P44" s="101"/>
      <c r="Q44" s="59"/>
      <c r="R44" s="25"/>
      <c r="S44" s="60"/>
      <c r="T44" s="59"/>
      <c r="U44" s="25"/>
      <c r="V44" s="60"/>
      <c r="X44" s="9"/>
      <c r="Y44" s="23"/>
    </row>
    <row r="45" spans="1:25" ht="18" customHeight="1" x14ac:dyDescent="0.35">
      <c r="A45" s="1"/>
      <c r="B45" s="9"/>
      <c r="C45" s="9"/>
      <c r="D45" s="9"/>
      <c r="F45" s="297"/>
      <c r="G45" s="298"/>
      <c r="H45" s="298"/>
      <c r="I45" s="298"/>
      <c r="K45" s="59"/>
      <c r="L45" s="25"/>
      <c r="M45" s="60"/>
      <c r="N45" s="59"/>
      <c r="O45" s="25"/>
      <c r="P45" s="101"/>
      <c r="Q45" s="59"/>
      <c r="R45" s="25"/>
      <c r="S45" s="60"/>
      <c r="T45" s="59"/>
      <c r="U45" s="25"/>
      <c r="V45" s="60"/>
      <c r="X45" s="9"/>
      <c r="Y45" s="23"/>
    </row>
    <row r="46" spans="1:25" ht="18" customHeight="1" x14ac:dyDescent="0.35">
      <c r="A46" s="1"/>
      <c r="B46" s="9"/>
      <c r="C46" s="9"/>
      <c r="D46" s="9"/>
      <c r="F46" s="297"/>
      <c r="G46" s="298"/>
      <c r="H46" s="298"/>
      <c r="I46" s="298"/>
      <c r="K46" s="59"/>
      <c r="L46" s="25"/>
      <c r="M46" s="60"/>
      <c r="N46" s="59"/>
      <c r="O46" s="25"/>
      <c r="P46" s="101"/>
      <c r="Q46" s="59"/>
      <c r="R46" s="25"/>
      <c r="S46" s="60"/>
      <c r="T46" s="59"/>
      <c r="U46" s="25"/>
      <c r="V46" s="60"/>
      <c r="X46" s="9"/>
      <c r="Y46" s="23"/>
    </row>
    <row r="47" spans="1:25" ht="18" customHeight="1" x14ac:dyDescent="0.35">
      <c r="A47" s="1"/>
      <c r="B47" s="9"/>
      <c r="C47" s="9"/>
      <c r="D47" s="9"/>
      <c r="F47" s="297"/>
      <c r="G47" s="298"/>
      <c r="H47" s="298"/>
      <c r="I47" s="298"/>
      <c r="K47" s="59"/>
      <c r="L47" s="25"/>
      <c r="M47" s="60"/>
      <c r="N47" s="59"/>
      <c r="O47" s="25"/>
      <c r="P47" s="101"/>
      <c r="Q47" s="59"/>
      <c r="R47" s="25"/>
      <c r="S47" s="60"/>
      <c r="T47" s="59"/>
      <c r="U47" s="25"/>
      <c r="V47" s="60"/>
      <c r="X47" s="9"/>
      <c r="Y47" s="23"/>
    </row>
    <row r="48" spans="1:25" ht="18" customHeight="1" x14ac:dyDescent="0.35">
      <c r="A48" s="1"/>
      <c r="B48" s="9"/>
      <c r="C48" s="9"/>
      <c r="D48" s="9"/>
      <c r="F48" s="297"/>
      <c r="G48" s="298"/>
      <c r="H48" s="298"/>
      <c r="I48" s="298"/>
      <c r="K48" s="59"/>
      <c r="L48" s="25"/>
      <c r="M48" s="60"/>
      <c r="N48" s="59"/>
      <c r="O48" s="25"/>
      <c r="P48" s="101"/>
      <c r="Q48" s="59"/>
      <c r="R48" s="25"/>
      <c r="S48" s="60"/>
      <c r="T48" s="59"/>
      <c r="U48" s="25"/>
      <c r="V48" s="60"/>
      <c r="X48" s="9"/>
      <c r="Y48" s="23"/>
    </row>
    <row r="49" spans="1:25" ht="18" customHeight="1" x14ac:dyDescent="0.35">
      <c r="A49" s="1"/>
      <c r="B49" s="9"/>
      <c r="C49" s="9"/>
      <c r="D49" s="9"/>
      <c r="F49" s="297"/>
      <c r="G49" s="298"/>
      <c r="H49" s="298"/>
      <c r="I49" s="298"/>
      <c r="K49" s="59"/>
      <c r="L49" s="25"/>
      <c r="M49" s="60"/>
      <c r="N49" s="59"/>
      <c r="O49" s="25"/>
      <c r="P49" s="60"/>
      <c r="Q49" s="59"/>
      <c r="R49" s="25"/>
      <c r="S49" s="60"/>
      <c r="T49" s="59"/>
      <c r="U49" s="25"/>
      <c r="V49" s="60"/>
      <c r="X49" s="9"/>
      <c r="Y49" s="23"/>
    </row>
    <row r="50" spans="1:25" ht="14.5" x14ac:dyDescent="0.35">
      <c r="S50" s="1"/>
      <c r="V50" s="1"/>
    </row>
    <row r="51" spans="1:25" ht="15" customHeight="1" x14ac:dyDescent="0.35"/>
  </sheetData>
  <mergeCells count="63">
    <mergeCell ref="F24:F49"/>
    <mergeCell ref="G24:I25"/>
    <mergeCell ref="M24:M26"/>
    <mergeCell ref="P24:P26"/>
    <mergeCell ref="S24:S26"/>
    <mergeCell ref="V24:V26"/>
    <mergeCell ref="G26:I26"/>
    <mergeCell ref="G27:I49"/>
    <mergeCell ref="Q20:S20"/>
    <mergeCell ref="T20:V20"/>
    <mergeCell ref="K21:M21"/>
    <mergeCell ref="N21:P21"/>
    <mergeCell ref="Q21:S21"/>
    <mergeCell ref="T21:V21"/>
    <mergeCell ref="T18:V19"/>
    <mergeCell ref="E19:I19"/>
    <mergeCell ref="D20:D21"/>
    <mergeCell ref="E20:I21"/>
    <mergeCell ref="K20:M20"/>
    <mergeCell ref="N20:P20"/>
    <mergeCell ref="D15:I15"/>
    <mergeCell ref="B18:C21"/>
    <mergeCell ref="K18:M19"/>
    <mergeCell ref="N18:P19"/>
    <mergeCell ref="Q18:S19"/>
    <mergeCell ref="Q17:S17"/>
    <mergeCell ref="T17:V17"/>
    <mergeCell ref="S12:T12"/>
    <mergeCell ref="U12:V12"/>
    <mergeCell ref="L13:M13"/>
    <mergeCell ref="P13:Q13"/>
    <mergeCell ref="T13:U13"/>
    <mergeCell ref="L14:M15"/>
    <mergeCell ref="N14:N15"/>
    <mergeCell ref="O14:O15"/>
    <mergeCell ref="P14:Q15"/>
    <mergeCell ref="Q12:R12"/>
    <mergeCell ref="R14:R15"/>
    <mergeCell ref="S14:S15"/>
    <mergeCell ref="T14:U15"/>
    <mergeCell ref="V14:V15"/>
    <mergeCell ref="K12:L12"/>
    <mergeCell ref="M12:N12"/>
    <mergeCell ref="O12:P12"/>
    <mergeCell ref="K17:M17"/>
    <mergeCell ref="N17:P17"/>
    <mergeCell ref="K14:K15"/>
    <mergeCell ref="B7:C7"/>
    <mergeCell ref="M7:O8"/>
    <mergeCell ref="Q7:S8"/>
    <mergeCell ref="G12:G13"/>
    <mergeCell ref="D2:I2"/>
    <mergeCell ref="D3:I4"/>
    <mergeCell ref="K3:S4"/>
    <mergeCell ref="D5:I5"/>
    <mergeCell ref="K5:R5"/>
    <mergeCell ref="B10:C10"/>
    <mergeCell ref="B12:C15"/>
    <mergeCell ref="D12:D14"/>
    <mergeCell ref="E12:E14"/>
    <mergeCell ref="F12:F13"/>
    <mergeCell ref="H12:H13"/>
    <mergeCell ref="I12:I13"/>
  </mergeCells>
  <conditionalFormatting sqref="D15:I15">
    <cfRule type="containsText" dxfId="639" priority="2" operator="containsText" text="Finalizado">
      <formula>NOT(ISERROR(SEARCH("Finalizado",D15)))</formula>
    </cfRule>
    <cfRule type="containsText" dxfId="638" priority="3" operator="containsText" text="Não Planificado">
      <formula>NOT(ISERROR(SEARCH("Não Planificado",D15)))</formula>
    </cfRule>
    <cfRule type="containsText" dxfId="637" priority="4" operator="containsText" text="No Prazo">
      <formula>NOT(ISERROR(SEARCH("No Prazo",D15)))</formula>
    </cfRule>
    <cfRule type="containsText" dxfId="636" priority="5" operator="containsText" text="Atrasado">
      <formula>NOT(ISERROR(SEARCH("Atrasado",D15)))</formula>
    </cfRule>
  </conditionalFormatting>
  <conditionalFormatting sqref="F7:F8">
    <cfRule type="iconSet" priority="9">
      <iconSet showValue="0">
        <cfvo type="percent" val="0"/>
        <cfvo type="num" val="2"/>
        <cfvo type="num" val="3"/>
      </iconSet>
    </cfRule>
  </conditionalFormatting>
  <conditionalFormatting sqref="F12 F14">
    <cfRule type="iconSet" priority="7">
      <iconSet showValue="0">
        <cfvo type="percent" val="0"/>
        <cfvo type="num" val="2"/>
        <cfvo type="num" val="3"/>
      </iconSet>
    </cfRule>
  </conditionalFormatting>
  <conditionalFormatting sqref="G7:I8">
    <cfRule type="iconSet" priority="8">
      <iconSet showValue="0">
        <cfvo type="percent" val="0"/>
        <cfvo type="num" val="2"/>
        <cfvo type="num" val="3"/>
      </iconSet>
    </cfRule>
  </conditionalFormatting>
  <conditionalFormatting sqref="G12:I12 G14:I14">
    <cfRule type="iconSet" priority="6">
      <iconSet showValue="0">
        <cfvo type="percent" val="0"/>
        <cfvo type="num" val="2"/>
        <cfvo type="num" val="3"/>
      </iconSet>
    </cfRule>
  </conditionalFormatting>
  <conditionalFormatting sqref="K24:L24 N24:O24 Q24:R24 T24:U24">
    <cfRule type="iconSet" priority="19">
      <iconSet showValue="0">
        <cfvo type="percent" val="0"/>
        <cfvo type="num" val="2"/>
        <cfvo type="num" val="3"/>
      </iconSet>
    </cfRule>
  </conditionalFormatting>
  <conditionalFormatting sqref="K25:L25">
    <cfRule type="containsText" dxfId="635" priority="29" operator="containsText" text="PENDIENTE">
      <formula>NOT(ISERROR(SEARCH("PENDIENTE",K25)))</formula>
    </cfRule>
    <cfRule type="containsText" dxfId="634" priority="30" operator="containsText" text="NO VALIDADO">
      <formula>NOT(ISERROR(SEARCH("NO VALIDADO",K25)))</formula>
    </cfRule>
    <cfRule type="containsText" dxfId="633" priority="31" operator="containsText" text="VALIDADO">
      <formula>NOT(ISERROR(SEARCH("VALIDADO",K25)))</formula>
    </cfRule>
  </conditionalFormatting>
  <conditionalFormatting sqref="N25:O25">
    <cfRule type="containsText" dxfId="632" priority="26" operator="containsText" text="PENDIENTE">
      <formula>NOT(ISERROR(SEARCH("PENDIENTE",N25)))</formula>
    </cfRule>
    <cfRule type="containsText" dxfId="631" priority="27" operator="containsText" text="NO VALIDADO">
      <formula>NOT(ISERROR(SEARCH("NO VALIDADO",N25)))</formula>
    </cfRule>
    <cfRule type="containsText" dxfId="630" priority="28" operator="containsText" text="VALIDADO">
      <formula>NOT(ISERROR(SEARCH("VALIDADO",N25)))</formula>
    </cfRule>
  </conditionalFormatting>
  <conditionalFormatting sqref="Q25:R25">
    <cfRule type="containsText" dxfId="629" priority="23" operator="containsText" text="PENDIENTE">
      <formula>NOT(ISERROR(SEARCH("PENDIENTE",Q25)))</formula>
    </cfRule>
    <cfRule type="containsText" dxfId="628" priority="24" operator="containsText" text="NO VALIDADO">
      <formula>NOT(ISERROR(SEARCH("NO VALIDADO",Q25)))</formula>
    </cfRule>
    <cfRule type="containsText" dxfId="627" priority="25" operator="containsText" text="VALIDADO">
      <formula>NOT(ISERROR(SEARCH("VALIDADO",Q25)))</formula>
    </cfRule>
  </conditionalFormatting>
  <conditionalFormatting sqref="T25:U25">
    <cfRule type="containsText" dxfId="626" priority="20" operator="containsText" text="PENDIENTE">
      <formula>NOT(ISERROR(SEARCH("PENDIENTE",T25)))</formula>
    </cfRule>
    <cfRule type="containsText" dxfId="625" priority="21" operator="containsText" text="NO VALIDADO">
      <formula>NOT(ISERROR(SEARCH("NO VALIDADO",T25)))</formula>
    </cfRule>
    <cfRule type="containsText" dxfId="624" priority="22" operator="containsText" text="VALIDADO">
      <formula>NOT(ISERROR(SEARCH("VALIDADO",T25)))</formula>
    </cfRule>
  </conditionalFormatting>
  <dataValidations count="6">
    <dataValidation type="list" allowBlank="1" showInputMessage="1" showErrorMessage="1" sqref="K14:K15 O14:O15 S14:S15" xr:uid="{3FD216FF-5630-4E38-BDAF-48FCCF41F729}">
      <formula1>"No Iniciado, En Progreso,Finalizado"</formula1>
    </dataValidation>
    <dataValidation type="list" allowBlank="1" showInputMessage="1" showErrorMessage="1" sqref="AB14:AB15" xr:uid="{C1B95D36-9846-4E0F-A3A0-103F1B22F95E}">
      <formula1>"No Cumple, Parcial, Cumple, Más que Cumple, Mejor Práctica"</formula1>
    </dataValidation>
    <dataValidation type="list" allowBlank="1" showInputMessage="1" showErrorMessage="1" sqref="Q10 S10" xr:uid="{04EC62D5-D6DF-4C6D-B134-1A50C17816E6}">
      <formula1>" Junho,Julho,Agosto,Setembro,Outubro"</formula1>
    </dataValidation>
    <dataValidation type="list" allowBlank="1" showInputMessage="1" showErrorMessage="1" sqref="M12:N12 Q12:R12 U12:V12" xr:uid="{650A5852-E286-4577-A3B9-42183CA4FC85}">
      <formula1>"Maio,Junho,Julho,Agosto,Setembro,Outubro"</formula1>
    </dataValidation>
    <dataValidation type="list" allowBlank="1" showInputMessage="1" showErrorMessage="1" sqref="O10" xr:uid="{F962CA08-322E-47C6-9E52-480CA13896DD}">
      <formula1>"Alta,Baixa,Não Planificado"</formula1>
    </dataValidation>
    <dataValidation type="list" allowBlank="1" showInputMessage="1" showErrorMessage="1" sqref="D10 R14:R15 N14:N15 V14:V15" xr:uid="{32D1783F-0BBE-4501-8A5A-F4279B359EED}">
      <formula1>"Não Cumpre, Parcial, Cumpre, Mais que Cumpre, Melhor Prática"</formula1>
    </dataValidation>
  </dataValidations>
  <pageMargins left="0.511811024" right="0.511811024" top="0.78740157499999996" bottom="0.78740157499999996" header="0.31496062000000002" footer="0.31496062000000002"/>
  <pageSetup paperSize="9" orientation="portrait" r:id="rId1"/>
  <drawing r:id="rId2"/>
  <extLst>
    <ext xmlns:x14="http://schemas.microsoft.com/office/spreadsheetml/2009/9/main" uri="{78C0D931-6437-407d-A8EE-F0AAD7539E65}">
      <x14:conditionalFormattings>
        <x14:conditionalFormatting xmlns:xm="http://schemas.microsoft.com/office/excel/2006/main">
          <x14:cfRule type="iconSet" priority="1" id="{69AC63EC-8754-4F63-95E5-6AE3E77DA169}">
            <x14:iconSet iconSet="3Stars" showValue="0">
              <x14:cfvo type="percent">
                <xm:f>0</xm:f>
              </x14:cfvo>
              <x14:cfvo type="num">
                <xm:f>2</xm:f>
              </x14:cfvo>
              <x14:cfvo type="num">
                <xm:f>3</xm:f>
              </x14:cfvo>
            </x14:iconSet>
          </x14:cfRule>
          <xm:sqref>M10</xm:sqref>
        </x14:conditionalFormatting>
      </x14:conditionalFormattings>
    </ext>
  </extLst>
</worksheet>
</file>

<file path=xl/worksheets/sheet4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D8F9EFB-860D-4304-AB3C-1EB68C909FDE}">
  <dimension ref="A1:AB51"/>
  <sheetViews>
    <sheetView showGridLines="0" zoomScale="50" zoomScaleNormal="50" workbookViewId="0">
      <pane xSplit="3" ySplit="4" topLeftCell="D19" activePane="bottomRight" state="frozen"/>
      <selection activeCell="O2" sqref="O2"/>
      <selection pane="topRight" activeCell="O2" sqref="O2"/>
      <selection pane="bottomLeft" activeCell="O2" sqref="O2"/>
      <selection pane="bottomRight" activeCell="O2" sqref="O2"/>
    </sheetView>
  </sheetViews>
  <sheetFormatPr defaultColWidth="0" defaultRowHeight="15" customHeight="1" zeroHeight="1" outlineLevelRow="2" outlineLevelCol="1" x14ac:dyDescent="0.35"/>
  <cols>
    <col min="1" max="1" width="1.26953125" customWidth="1"/>
    <col min="2" max="2" width="4.7265625" customWidth="1"/>
    <col min="3" max="3" width="20.1796875" customWidth="1"/>
    <col min="4" max="4" width="17.453125" customWidth="1" outlineLevel="1"/>
    <col min="5" max="5" width="10" customWidth="1" outlineLevel="1"/>
    <col min="6" max="8" width="6.1796875" customWidth="1" outlineLevel="1"/>
    <col min="9" max="9" width="6.26953125" customWidth="1" outlineLevel="1"/>
    <col min="10" max="10" width="2.1796875" customWidth="1"/>
    <col min="11" max="23" width="23" customWidth="1"/>
    <col min="24" max="24" width="17" hidden="1" customWidth="1"/>
    <col min="25" max="25" width="16.453125" hidden="1" customWidth="1"/>
    <col min="26" max="26" width="10.54296875" hidden="1" customWidth="1"/>
    <col min="27" max="27" width="16.81640625" hidden="1" customWidth="1"/>
    <col min="28" max="28" width="14.54296875" hidden="1" customWidth="1"/>
  </cols>
  <sheetData>
    <row r="1" spans="1:28" ht="11.25" customHeight="1" x14ac:dyDescent="0.35">
      <c r="A1" s="13"/>
      <c r="B1" s="13"/>
      <c r="C1" s="13"/>
      <c r="D1" s="13"/>
      <c r="E1" s="13"/>
      <c r="F1" s="13"/>
      <c r="G1" s="13"/>
      <c r="H1" s="13"/>
      <c r="I1" s="13"/>
      <c r="J1" s="13"/>
      <c r="K1" s="13"/>
      <c r="L1" s="13"/>
      <c r="M1" s="13"/>
      <c r="N1" s="13"/>
      <c r="O1" s="13"/>
      <c r="P1" s="13"/>
      <c r="Q1" s="13"/>
      <c r="R1" s="13"/>
      <c r="S1" s="13"/>
      <c r="T1" s="13"/>
      <c r="U1" s="13"/>
      <c r="V1" s="13"/>
      <c r="W1" s="13"/>
      <c r="X1" s="13"/>
      <c r="Y1" s="19"/>
      <c r="Z1" s="19"/>
      <c r="AA1" s="19"/>
    </row>
    <row r="2" spans="1:28" ht="43.5" customHeight="1" x14ac:dyDescent="0.5">
      <c r="A2" s="1"/>
      <c r="C2" s="11"/>
      <c r="D2" s="279" t="s">
        <v>0</v>
      </c>
      <c r="E2" s="279"/>
      <c r="F2" s="279"/>
      <c r="G2" s="279"/>
      <c r="H2" s="279"/>
      <c r="I2" s="279"/>
      <c r="J2" s="62"/>
      <c r="K2" s="62"/>
      <c r="L2" s="62"/>
      <c r="M2" s="62"/>
      <c r="N2" s="62"/>
      <c r="O2" s="62"/>
      <c r="P2" s="62"/>
      <c r="Q2" s="62"/>
      <c r="R2" s="62"/>
      <c r="S2" s="62"/>
      <c r="T2" s="62"/>
      <c r="U2" s="62"/>
      <c r="V2" s="62"/>
      <c r="W2" s="11"/>
      <c r="X2" s="11"/>
      <c r="Y2" s="20"/>
      <c r="Z2" s="20"/>
      <c r="AA2" s="20"/>
    </row>
    <row r="3" spans="1:28" ht="19.5" customHeight="1" x14ac:dyDescent="0.35">
      <c r="A3" s="1"/>
      <c r="C3" s="10"/>
      <c r="D3" s="280" t="s">
        <v>1</v>
      </c>
      <c r="E3" s="280"/>
      <c r="F3" s="280"/>
      <c r="G3" s="280"/>
      <c r="H3" s="280"/>
      <c r="I3" s="280"/>
      <c r="J3" s="63"/>
      <c r="K3" s="306" t="s">
        <v>586</v>
      </c>
      <c r="L3" s="306"/>
      <c r="M3" s="306"/>
      <c r="N3" s="306"/>
      <c r="O3" s="306"/>
      <c r="P3" s="306"/>
      <c r="Q3" s="306"/>
      <c r="R3" s="306"/>
      <c r="S3" s="306"/>
      <c r="T3" s="63"/>
      <c r="U3" s="63"/>
      <c r="V3" s="63"/>
      <c r="W3" s="10"/>
      <c r="X3" s="10"/>
      <c r="Y3" s="12"/>
      <c r="Z3" s="12"/>
      <c r="AA3" s="12"/>
    </row>
    <row r="4" spans="1:28" ht="35.25" customHeight="1" x14ac:dyDescent="0.35">
      <c r="A4" s="1"/>
      <c r="B4" s="1"/>
      <c r="C4" s="10"/>
      <c r="D4" s="281"/>
      <c r="E4" s="281"/>
      <c r="F4" s="281"/>
      <c r="G4" s="281"/>
      <c r="H4" s="281"/>
      <c r="I4" s="281"/>
      <c r="J4" s="61"/>
      <c r="K4" s="307"/>
      <c r="L4" s="307"/>
      <c r="M4" s="307"/>
      <c r="N4" s="307"/>
      <c r="O4" s="307"/>
      <c r="P4" s="307"/>
      <c r="Q4" s="307"/>
      <c r="R4" s="307"/>
      <c r="S4" s="307"/>
      <c r="T4" s="61"/>
      <c r="U4" s="61"/>
      <c r="V4" s="61"/>
      <c r="W4" s="61"/>
      <c r="X4" s="14"/>
      <c r="Y4" s="21"/>
      <c r="Z4" s="22"/>
      <c r="AA4" s="22"/>
    </row>
    <row r="5" spans="1:28" ht="32.5" x14ac:dyDescent="0.6">
      <c r="A5" s="1"/>
      <c r="B5" s="15"/>
      <c r="C5" s="13"/>
      <c r="D5" s="284" t="s">
        <v>294</v>
      </c>
      <c r="E5" s="284"/>
      <c r="F5" s="284"/>
      <c r="G5" s="284"/>
      <c r="H5" s="284"/>
      <c r="I5" s="284"/>
      <c r="J5" s="26"/>
      <c r="K5" s="284" t="s">
        <v>295</v>
      </c>
      <c r="L5" s="284"/>
      <c r="M5" s="284"/>
      <c r="N5" s="284"/>
      <c r="O5" s="284"/>
      <c r="P5" s="284"/>
      <c r="Q5" s="284"/>
      <c r="R5" s="284"/>
      <c r="S5" s="27"/>
      <c r="T5" s="25"/>
      <c r="U5" s="25"/>
      <c r="V5" s="25"/>
      <c r="W5" s="9"/>
      <c r="X5" s="9"/>
      <c r="Y5" s="23"/>
    </row>
    <row r="6" spans="1:28" ht="33" customHeight="1" x14ac:dyDescent="0.8">
      <c r="A6" s="1"/>
      <c r="B6" s="15"/>
      <c r="C6" s="15"/>
      <c r="D6" s="28" t="s">
        <v>296</v>
      </c>
      <c r="E6" s="28" t="s">
        <v>16</v>
      </c>
      <c r="F6" s="28" t="s">
        <v>19</v>
      </c>
      <c r="G6" s="28" t="s">
        <v>20</v>
      </c>
      <c r="H6" s="28" t="s">
        <v>21</v>
      </c>
      <c r="I6" s="28" t="s">
        <v>22</v>
      </c>
      <c r="J6" s="29"/>
      <c r="K6" s="44" t="s">
        <v>221</v>
      </c>
      <c r="L6" s="66"/>
      <c r="M6" s="30"/>
      <c r="N6" s="30"/>
      <c r="O6" s="30"/>
      <c r="P6" s="30"/>
      <c r="Q6" s="30"/>
      <c r="R6" s="31"/>
      <c r="S6" s="31"/>
      <c r="T6" s="25"/>
      <c r="U6" s="25"/>
      <c r="V6" s="25"/>
      <c r="W6" s="9"/>
      <c r="X6" s="9"/>
      <c r="Y6" s="23"/>
    </row>
    <row r="7" spans="1:28" ht="78" customHeight="1" outlineLevel="1" x14ac:dyDescent="0.35">
      <c r="A7" s="1"/>
      <c r="B7" s="267" t="s">
        <v>222</v>
      </c>
      <c r="C7" s="267"/>
      <c r="D7" s="67" t="str">
        <f>IF(F7="","",IF(AND(I7=3,H7=3,G7=3,F7=3),"Melhor Prática",
IF(AND(H7=3,G7=3,F7=3),"Mais que Cumpre",
IF(AND(G7=3,F7=3),"Cumpre",
IF(F7=3,"Parcial","Não cumpre")))))</f>
        <v>Não cumpre</v>
      </c>
      <c r="E7" s="47">
        <f>IF($D7="Não cumpre",0,IF($D7="Parcial",$E$18*0.4,IF($D7="Cumpre",$E$18*0.7,IF($D7="Mais que Cumpre",$E$18*0.85,IF($D7="Melhor Prática",$E$18,0)))))</f>
        <v>0</v>
      </c>
      <c r="F7" s="48">
        <f>IF($K$24&lt;&gt;"",IF($K$24=3,3,IF($K$24=2,2,1)),"")</f>
        <v>2</v>
      </c>
      <c r="G7" s="48">
        <f>IF($N$24&lt;&gt;"",IF($N$24=3,3,IF($N$24=2,2,1)),"")</f>
        <v>3</v>
      </c>
      <c r="H7" s="48" t="str">
        <f>IF($Q$24&lt;&gt;"",IF($Q$24=3,3,IF($Q$24=2,2,1)),"")</f>
        <v/>
      </c>
      <c r="I7" s="48" t="str">
        <f>IF($T$24&lt;&gt;"",IF($T$24=3,3,IF($T$24=2,2,1)),"")</f>
        <v/>
      </c>
      <c r="J7" s="32"/>
      <c r="K7" s="49" t="s">
        <v>298</v>
      </c>
      <c r="L7" s="46" t="s">
        <v>224</v>
      </c>
      <c r="M7" s="271"/>
      <c r="N7" s="271"/>
      <c r="O7" s="271"/>
      <c r="P7" s="46" t="s">
        <v>226</v>
      </c>
      <c r="Q7" s="271"/>
      <c r="R7" s="271"/>
      <c r="S7" s="271"/>
      <c r="U7" s="25"/>
      <c r="V7" s="25"/>
      <c r="W7" s="9"/>
      <c r="X7" s="9"/>
      <c r="Y7" s="23"/>
    </row>
    <row r="8" spans="1:28" ht="14.25" customHeight="1" outlineLevel="1" x14ac:dyDescent="0.35">
      <c r="A8" s="1"/>
      <c r="B8" s="64"/>
      <c r="C8" s="64"/>
      <c r="D8" s="67"/>
      <c r="E8" s="47"/>
      <c r="F8" s="48"/>
      <c r="G8" s="48"/>
      <c r="H8" s="48"/>
      <c r="I8" s="48"/>
      <c r="J8" s="32"/>
      <c r="K8" s="49"/>
      <c r="L8" s="46"/>
      <c r="M8" s="271"/>
      <c r="N8" s="271"/>
      <c r="O8" s="271"/>
      <c r="P8" s="46"/>
      <c r="Q8" s="271"/>
      <c r="R8" s="271"/>
      <c r="S8" s="271"/>
      <c r="U8" s="25"/>
      <c r="V8" s="25"/>
      <c r="W8" s="9"/>
      <c r="X8" s="9"/>
      <c r="Y8" s="23"/>
    </row>
    <row r="9" spans="1:28" ht="9.75" customHeight="1" x14ac:dyDescent="0.45">
      <c r="A9" s="1"/>
      <c r="B9" s="1"/>
      <c r="C9" s="1"/>
      <c r="D9" s="34"/>
      <c r="E9" s="35"/>
      <c r="F9" s="35"/>
      <c r="G9" s="35"/>
      <c r="H9" s="35"/>
      <c r="I9" s="35"/>
      <c r="J9" s="35"/>
      <c r="K9" s="35"/>
      <c r="L9" s="35"/>
      <c r="M9" s="35"/>
      <c r="N9" s="35"/>
      <c r="O9" s="35"/>
      <c r="P9" s="35"/>
      <c r="Q9" s="92" t="str">
        <f>IF(Q10="Junio",6,IF(Q10="Julio",7,IF(Q10="Agosto",8,IF(Q10="Septiembre",9,IF(Q10="Octubre",10,"")))))</f>
        <v/>
      </c>
      <c r="R9" s="35"/>
      <c r="S9" s="92" t="str">
        <f>IF(S10="Junio",6,IF(S10="Julio",7,IF(S10="Agosto",8,IF(S10="Septiembre",9,IF(S10="Octubre",10,"")))))</f>
        <v/>
      </c>
      <c r="T9" s="33"/>
      <c r="U9" s="33"/>
      <c r="V9" s="33"/>
      <c r="W9" s="1"/>
      <c r="X9" s="1"/>
    </row>
    <row r="10" spans="1:28" ht="59.25" customHeight="1" outlineLevel="1" x14ac:dyDescent="0.35">
      <c r="A10" s="1"/>
      <c r="B10" s="273" t="s">
        <v>299</v>
      </c>
      <c r="C10" s="273"/>
      <c r="D10" s="110" t="s">
        <v>228</v>
      </c>
      <c r="E10" s="51">
        <f>IF($D10="Não cumpre",0,IF($D10="Parcial",$E$18*0.4,IF($D10="Cumpre",$E$18*0.7,IF($D10="Mais que Cumpre",$E$18*0.85,IF($D10="Melhor Prática",$E$18,0)))))</f>
        <v>1.7000000000000001E-2</v>
      </c>
      <c r="F10" s="52" t="str">
        <f>IF(K20="D","D","-")</f>
        <v>-</v>
      </c>
      <c r="G10" s="52" t="str">
        <f>IF(N20="D","D","-")</f>
        <v>D</v>
      </c>
      <c r="H10" s="52" t="str">
        <f>IF(Q20="D","D","-")</f>
        <v>D</v>
      </c>
      <c r="I10" s="52" t="str">
        <f>IF(T20="D","D","-")</f>
        <v>D</v>
      </c>
      <c r="J10" s="32"/>
      <c r="K10" s="65" t="s">
        <v>300</v>
      </c>
      <c r="L10" s="50" t="s">
        <v>230</v>
      </c>
      <c r="M10" s="74">
        <v>2</v>
      </c>
      <c r="N10" s="50" t="s">
        <v>231</v>
      </c>
      <c r="O10" s="53" t="s">
        <v>343</v>
      </c>
      <c r="P10" s="50" t="s">
        <v>233</v>
      </c>
      <c r="Q10" s="91" t="s">
        <v>301</v>
      </c>
      <c r="R10" s="50" t="s">
        <v>235</v>
      </c>
      <c r="S10" s="91" t="s">
        <v>331</v>
      </c>
      <c r="T10" s="50" t="s">
        <v>237</v>
      </c>
      <c r="U10" s="53" t="s">
        <v>302</v>
      </c>
      <c r="V10" s="25"/>
      <c r="W10" s="9"/>
      <c r="X10" s="9"/>
      <c r="Y10" s="23"/>
    </row>
    <row r="11" spans="1:28" ht="20.5" x14ac:dyDescent="0.4">
      <c r="A11" s="1"/>
      <c r="B11" s="17"/>
      <c r="C11" s="17"/>
      <c r="D11" s="36"/>
      <c r="E11" s="31"/>
      <c r="F11" s="37"/>
      <c r="G11" s="37"/>
      <c r="H11" s="37"/>
      <c r="I11" s="37"/>
      <c r="J11" s="31"/>
      <c r="K11" s="25"/>
      <c r="L11" s="25"/>
      <c r="M11" s="25"/>
      <c r="N11" s="25"/>
      <c r="O11" s="25"/>
      <c r="P11" s="25"/>
      <c r="Q11" s="25"/>
      <c r="R11" s="25"/>
      <c r="S11" s="25"/>
      <c r="T11" s="25"/>
      <c r="U11" s="25"/>
      <c r="V11" s="25"/>
      <c r="W11" s="9"/>
      <c r="X11" s="9"/>
      <c r="Y11" s="23"/>
    </row>
    <row r="12" spans="1:28" ht="18" customHeight="1" outlineLevel="1" x14ac:dyDescent="0.35">
      <c r="A12" s="1"/>
      <c r="B12" s="274" t="s">
        <v>239</v>
      </c>
      <c r="C12" s="274"/>
      <c r="D12" s="276" t="str">
        <f>IF(F12="","",IF(AND(I12=3,H12=3,G12=3,F12=3),"Melhor Prática",
IF(AND(H12=3,G12=3,F12=3),"Mais que Cumpre",
IF(AND(G12=3,F12=3),"Cumpre",
IF(F12=3,"Parcial","Não cumpre")))))</f>
        <v>Melhor Prática</v>
      </c>
      <c r="E12" s="277">
        <f>IF($D12="Não cumpre",0,IF($D12="Parcial",$E$18*0.4,IF($D12="Cumpre",$E$18*0.7,IF($D12="Mais que Cumpre",$E$18*0.85,IF($D12="Melhor Prática",$E$18,0)))))</f>
        <v>0.02</v>
      </c>
      <c r="F12" s="272">
        <f>IF($L$24&lt;&gt;"",IF($L$24=3,3,IF($L$24=2,2,1)),"")</f>
        <v>3</v>
      </c>
      <c r="G12" s="272">
        <f>IF($O$24&lt;&gt;"",IF($O$24=3,3,IF($O$24=2,2,1)),"")</f>
        <v>3</v>
      </c>
      <c r="H12" s="272">
        <f>IF($R$24&lt;&gt;"",IF($R$24=3,3,IF($R$24=2,2,1)),"")</f>
        <v>3</v>
      </c>
      <c r="I12" s="272">
        <f>IF($U$24&lt;&gt;"",IF($U$24=3,3,IF($U$24=2,2,1)),"")</f>
        <v>3</v>
      </c>
      <c r="J12" s="32"/>
      <c r="K12" s="305" t="s">
        <v>240</v>
      </c>
      <c r="L12" s="278"/>
      <c r="M12" s="285" t="s">
        <v>241</v>
      </c>
      <c r="N12" s="286"/>
      <c r="O12" s="305" t="s">
        <v>240</v>
      </c>
      <c r="P12" s="278"/>
      <c r="Q12" s="285"/>
      <c r="R12" s="286"/>
      <c r="S12" s="278" t="s">
        <v>240</v>
      </c>
      <c r="T12" s="278"/>
      <c r="U12" s="285" t="s">
        <v>303</v>
      </c>
      <c r="V12" s="286"/>
      <c r="W12" s="9"/>
      <c r="X12" s="9"/>
      <c r="Y12" s="23"/>
      <c r="Z12" s="2"/>
      <c r="AA12" s="2"/>
      <c r="AB12" s="2"/>
    </row>
    <row r="13" spans="1:28" ht="35.25" customHeight="1" outlineLevel="1" x14ac:dyDescent="0.35">
      <c r="A13" s="1"/>
      <c r="B13" s="275"/>
      <c r="C13" s="275"/>
      <c r="D13" s="276" t="str">
        <f t="shared" ref="D13:D14" si="0">IF(F13="","",IF(AND(I13=3,H13=3,G13=3,F13=3),"MEJOR PRÁCTICA",
IF(AND(H13=3,G13=3,F13=3),"MÁS QUE CUMPLE",
IF(AND(G13=3,F13=3),"CUMPLE",
IF(F13=3,"PARCIAL","NO CUMPLE")))))</f>
        <v/>
      </c>
      <c r="E13" s="277">
        <f>IF($D13="No Cumple",0,IF($D13="Parcial",$E$18*0.4,IF($D13="Cumple",$E$18*0.7,IF($D13="Más que Cumple",$E$18*0.85,IF($D13="Mejor Práctica",$E$18,0)))))</f>
        <v>0</v>
      </c>
      <c r="F13" s="272"/>
      <c r="G13" s="272"/>
      <c r="H13" s="272"/>
      <c r="I13" s="272"/>
      <c r="J13" s="32"/>
      <c r="K13" s="168" t="s">
        <v>33</v>
      </c>
      <c r="L13" s="287" t="s">
        <v>242</v>
      </c>
      <c r="M13" s="287"/>
      <c r="N13" s="169" t="s">
        <v>243</v>
      </c>
      <c r="O13" s="168" t="s">
        <v>33</v>
      </c>
      <c r="P13" s="287" t="s">
        <v>242</v>
      </c>
      <c r="Q13" s="287"/>
      <c r="R13" s="169" t="s">
        <v>243</v>
      </c>
      <c r="S13" s="100" t="s">
        <v>33</v>
      </c>
      <c r="T13" s="287" t="s">
        <v>242</v>
      </c>
      <c r="U13" s="287"/>
      <c r="V13" s="100" t="s">
        <v>304</v>
      </c>
      <c r="W13" s="1"/>
      <c r="X13" s="1"/>
      <c r="Z13" s="3"/>
      <c r="AA13" s="4"/>
      <c r="AB13" s="5"/>
    </row>
    <row r="14" spans="1:28" ht="18.75" customHeight="1" outlineLevel="1" x14ac:dyDescent="0.35">
      <c r="A14" s="1"/>
      <c r="B14" s="275"/>
      <c r="C14" s="275"/>
      <c r="D14" s="276" t="str">
        <f t="shared" si="0"/>
        <v/>
      </c>
      <c r="E14" s="277">
        <f>IF($D14="No Cumple",0,IF($D14="Parcial",$E$18*0.4,IF($D14="Cumple",$E$18*0.7,IF($D14="Más que Cumple",$E$18*0.85,IF($D14="Mejor Práctica",$E$18,0)))))</f>
        <v>0</v>
      </c>
      <c r="F14" s="38"/>
      <c r="G14" s="38"/>
      <c r="H14" s="38"/>
      <c r="I14" s="38"/>
      <c r="J14" s="32"/>
      <c r="K14" s="270" t="s">
        <v>1030</v>
      </c>
      <c r="L14" s="292"/>
      <c r="M14" s="292"/>
      <c r="N14" s="269" t="s">
        <v>1042</v>
      </c>
      <c r="O14" s="270"/>
      <c r="P14" s="292"/>
      <c r="Q14" s="292"/>
      <c r="R14" s="269"/>
      <c r="S14" s="268"/>
      <c r="T14" s="292"/>
      <c r="U14" s="292"/>
      <c r="V14" s="269"/>
      <c r="W14" s="1"/>
      <c r="X14" s="1"/>
      <c r="Z14" s="6"/>
      <c r="AA14" s="7"/>
      <c r="AB14" s="8"/>
    </row>
    <row r="15" spans="1:28" ht="21" customHeight="1" outlineLevel="1" x14ac:dyDescent="0.35">
      <c r="A15" s="1"/>
      <c r="B15" s="275"/>
      <c r="C15" s="275"/>
      <c r="D15" s="288" t="str">
        <f>IF(S10&lt;&gt;"",IF(OR(S14="finalizado",O14="finalizado",K14="finalizado"),"Finalizado",
IF(OR(AND(S10=U12,S14&lt;&gt;"finalizado"),AND(S10=Q12,O14&lt;&gt;"finalizado"),AND(S10=M12,K14&lt;&gt;"finalizado")),"Atrasado","No Prazo")),"Não Planificado")</f>
        <v>No Prazo</v>
      </c>
      <c r="E15" s="288"/>
      <c r="F15" s="288"/>
      <c r="G15" s="288"/>
      <c r="H15" s="288"/>
      <c r="I15" s="288"/>
      <c r="J15" s="26"/>
      <c r="K15" s="270"/>
      <c r="L15" s="292"/>
      <c r="M15" s="292"/>
      <c r="N15" s="269"/>
      <c r="O15" s="270"/>
      <c r="P15" s="292"/>
      <c r="Q15" s="292"/>
      <c r="R15" s="269"/>
      <c r="S15" s="268"/>
      <c r="T15" s="292"/>
      <c r="U15" s="292"/>
      <c r="V15" s="269"/>
      <c r="W15" s="1"/>
      <c r="X15" s="1"/>
      <c r="Z15" s="6"/>
      <c r="AA15" s="7"/>
      <c r="AB15" s="7"/>
    </row>
    <row r="16" spans="1:28" ht="21" customHeight="1" x14ac:dyDescent="0.4">
      <c r="A16" s="1"/>
      <c r="B16" s="17"/>
      <c r="C16" s="17"/>
      <c r="D16" s="9"/>
      <c r="E16" s="86" t="str">
        <f>IF(COUNTA(F16:I16)=0,"NBC","BC")</f>
        <v>NBC</v>
      </c>
      <c r="F16" s="86"/>
      <c r="G16" s="86"/>
      <c r="H16" s="86"/>
      <c r="I16" s="9"/>
      <c r="J16" s="16"/>
      <c r="K16" s="9"/>
      <c r="L16" s="9"/>
      <c r="M16" s="9"/>
      <c r="N16" s="9"/>
      <c r="O16" s="9"/>
      <c r="P16" s="9"/>
      <c r="Q16" s="9"/>
      <c r="R16" s="9"/>
      <c r="S16" s="9"/>
      <c r="T16" s="9"/>
      <c r="U16" s="9"/>
      <c r="V16" s="9"/>
      <c r="W16" s="9"/>
      <c r="X16" s="9"/>
      <c r="Y16" s="23"/>
    </row>
    <row r="17" spans="1:25" ht="21" customHeight="1" x14ac:dyDescent="0.4">
      <c r="A17" s="1"/>
      <c r="B17" s="17"/>
      <c r="C17" s="17"/>
      <c r="D17" s="9"/>
      <c r="E17" s="9"/>
      <c r="F17" s="9"/>
      <c r="G17" s="9"/>
      <c r="H17" s="9"/>
      <c r="I17" s="9"/>
      <c r="J17" s="16"/>
      <c r="K17" s="290" t="s">
        <v>246</v>
      </c>
      <c r="L17" s="291"/>
      <c r="M17" s="296"/>
      <c r="N17" s="290" t="s">
        <v>247</v>
      </c>
      <c r="O17" s="291"/>
      <c r="P17" s="296"/>
      <c r="Q17" s="290" t="s">
        <v>228</v>
      </c>
      <c r="R17" s="291"/>
      <c r="S17" s="296"/>
      <c r="T17" s="290" t="s">
        <v>249</v>
      </c>
      <c r="U17" s="291"/>
      <c r="V17" s="296"/>
      <c r="W17" s="9"/>
      <c r="X17" s="9"/>
      <c r="Y17" s="23"/>
    </row>
    <row r="18" spans="1:25" ht="20.25" customHeight="1" outlineLevel="2" x14ac:dyDescent="0.35">
      <c r="A18" s="1"/>
      <c r="B18" s="289" t="s">
        <v>316</v>
      </c>
      <c r="C18" s="289"/>
      <c r="D18" s="42" t="s">
        <v>16</v>
      </c>
      <c r="E18" s="39">
        <v>0.02</v>
      </c>
      <c r="F18" s="127"/>
      <c r="G18" s="127"/>
      <c r="H18" s="127"/>
      <c r="I18" s="127"/>
      <c r="J18" s="9"/>
      <c r="K18" s="270" t="s">
        <v>587</v>
      </c>
      <c r="L18" s="268"/>
      <c r="M18" s="269"/>
      <c r="N18" s="270" t="s">
        <v>588</v>
      </c>
      <c r="O18" s="268"/>
      <c r="P18" s="269"/>
      <c r="Q18" s="270" t="s">
        <v>589</v>
      </c>
      <c r="R18" s="268"/>
      <c r="S18" s="269"/>
      <c r="T18" s="270" t="s">
        <v>590</v>
      </c>
      <c r="U18" s="268"/>
      <c r="V18" s="269"/>
      <c r="W18" s="9"/>
      <c r="X18" s="9"/>
      <c r="Y18" s="23"/>
    </row>
    <row r="19" spans="1:25" ht="141.75" customHeight="1" outlineLevel="2" x14ac:dyDescent="0.35">
      <c r="A19" s="1"/>
      <c r="B19" s="289"/>
      <c r="C19" s="289"/>
      <c r="D19" s="42" t="s">
        <v>255</v>
      </c>
      <c r="E19" s="311" t="s">
        <v>591</v>
      </c>
      <c r="F19" s="311"/>
      <c r="G19" s="311"/>
      <c r="H19" s="311"/>
      <c r="I19" s="311"/>
      <c r="J19" s="25"/>
      <c r="K19" s="270"/>
      <c r="L19" s="268"/>
      <c r="M19" s="269"/>
      <c r="N19" s="270"/>
      <c r="O19" s="268"/>
      <c r="P19" s="269"/>
      <c r="Q19" s="270"/>
      <c r="R19" s="268"/>
      <c r="S19" s="269"/>
      <c r="T19" s="270"/>
      <c r="U19" s="268"/>
      <c r="V19" s="269"/>
      <c r="W19" s="9"/>
      <c r="X19" s="9"/>
      <c r="Y19" s="23"/>
    </row>
    <row r="20" spans="1:25" ht="18.75" customHeight="1" outlineLevel="2" x14ac:dyDescent="0.35">
      <c r="A20" s="1"/>
      <c r="B20" s="289"/>
      <c r="C20" s="289"/>
      <c r="D20" s="293" t="s">
        <v>37</v>
      </c>
      <c r="E20" s="294" t="s">
        <v>83</v>
      </c>
      <c r="F20" s="294"/>
      <c r="G20" s="294"/>
      <c r="H20" s="294"/>
      <c r="I20" s="294"/>
      <c r="J20" s="25"/>
      <c r="K20" s="270"/>
      <c r="L20" s="268"/>
      <c r="M20" s="269"/>
      <c r="N20" s="270" t="s">
        <v>307</v>
      </c>
      <c r="O20" s="268"/>
      <c r="P20" s="269"/>
      <c r="Q20" s="270" t="s">
        <v>307</v>
      </c>
      <c r="R20" s="268"/>
      <c r="S20" s="269"/>
      <c r="T20" s="270" t="s">
        <v>307</v>
      </c>
      <c r="U20" s="268"/>
      <c r="V20" s="269"/>
      <c r="W20" s="9"/>
      <c r="X20" s="9"/>
      <c r="Y20" s="23"/>
    </row>
    <row r="21" spans="1:25" ht="40.5" customHeight="1" outlineLevel="2" x14ac:dyDescent="0.35">
      <c r="A21" s="18">
        <v>5.0000000000000001E-3</v>
      </c>
      <c r="B21" s="289"/>
      <c r="C21" s="289"/>
      <c r="D21" s="293"/>
      <c r="E21" s="294"/>
      <c r="F21" s="294"/>
      <c r="G21" s="294"/>
      <c r="H21" s="294"/>
      <c r="I21" s="294"/>
      <c r="J21" s="25"/>
      <c r="K21" s="270" t="s">
        <v>436</v>
      </c>
      <c r="L21" s="268"/>
      <c r="M21" s="269"/>
      <c r="N21" s="270" t="s">
        <v>592</v>
      </c>
      <c r="O21" s="268"/>
      <c r="P21" s="269"/>
      <c r="Q21" s="270" t="s">
        <v>593</v>
      </c>
      <c r="R21" s="268"/>
      <c r="S21" s="269"/>
      <c r="T21" s="270" t="s">
        <v>506</v>
      </c>
      <c r="U21" s="268"/>
      <c r="V21" s="269"/>
      <c r="W21" s="9"/>
      <c r="X21" s="9"/>
      <c r="Y21" s="23"/>
    </row>
    <row r="22" spans="1:25" ht="14.5" x14ac:dyDescent="0.35">
      <c r="A22" s="1"/>
      <c r="B22" s="9"/>
      <c r="C22" s="9"/>
      <c r="D22" s="9"/>
      <c r="E22" s="9"/>
      <c r="F22" s="9"/>
      <c r="G22" s="9"/>
      <c r="H22" s="9"/>
      <c r="I22" s="9"/>
      <c r="J22" s="9"/>
      <c r="K22" s="68"/>
      <c r="L22" s="9"/>
      <c r="M22" s="9"/>
      <c r="N22" s="9"/>
      <c r="O22" s="9"/>
      <c r="P22" s="9"/>
      <c r="Q22" s="9"/>
      <c r="R22" s="9"/>
      <c r="S22" s="9"/>
      <c r="T22" s="9"/>
      <c r="U22" s="9"/>
      <c r="V22" s="69"/>
      <c r="W22" s="9"/>
      <c r="X22" s="9"/>
      <c r="Y22" s="23"/>
    </row>
    <row r="23" spans="1:25" ht="41" x14ac:dyDescent="0.35">
      <c r="A23" s="1"/>
      <c r="B23" s="9"/>
      <c r="C23" s="9"/>
      <c r="D23" s="9"/>
      <c r="G23" s="9"/>
      <c r="H23" s="9"/>
      <c r="K23" s="54" t="s">
        <v>9</v>
      </c>
      <c r="L23" s="24" t="s">
        <v>261</v>
      </c>
      <c r="M23" s="55" t="s">
        <v>262</v>
      </c>
      <c r="N23" s="54" t="s">
        <v>9</v>
      </c>
      <c r="O23" s="24" t="s">
        <v>261</v>
      </c>
      <c r="P23" s="55" t="s">
        <v>262</v>
      </c>
      <c r="Q23" s="54" t="s">
        <v>9</v>
      </c>
      <c r="R23" s="24" t="s">
        <v>261</v>
      </c>
      <c r="S23" s="55" t="s">
        <v>262</v>
      </c>
      <c r="T23" s="54" t="s">
        <v>9</v>
      </c>
      <c r="U23" s="24" t="s">
        <v>261</v>
      </c>
      <c r="V23" s="55" t="s">
        <v>262</v>
      </c>
      <c r="X23" s="9"/>
      <c r="Y23" s="23"/>
    </row>
    <row r="24" spans="1:25" ht="36.75" customHeight="1" x14ac:dyDescent="0.35">
      <c r="A24" s="1"/>
      <c r="B24" s="9"/>
      <c r="C24" s="9"/>
      <c r="D24" s="9"/>
      <c r="F24" s="297" t="s">
        <v>308</v>
      </c>
      <c r="G24" s="298" t="s">
        <v>33</v>
      </c>
      <c r="H24" s="298"/>
      <c r="I24" s="298"/>
      <c r="K24" s="56">
        <v>2</v>
      </c>
      <c r="L24" s="40">
        <v>3</v>
      </c>
      <c r="M24" s="295"/>
      <c r="N24" s="56">
        <v>3</v>
      </c>
      <c r="O24" s="40">
        <v>3</v>
      </c>
      <c r="P24" s="295"/>
      <c r="Q24" s="56"/>
      <c r="R24" s="40">
        <v>3</v>
      </c>
      <c r="S24" s="295"/>
      <c r="T24" s="56"/>
      <c r="U24" s="40">
        <v>3</v>
      </c>
      <c r="V24" s="295"/>
      <c r="X24" s="9"/>
      <c r="Y24" s="23"/>
    </row>
    <row r="25" spans="1:25" ht="19.5" customHeight="1" x14ac:dyDescent="0.35">
      <c r="A25" s="1"/>
      <c r="B25" s="9"/>
      <c r="C25" s="9"/>
      <c r="D25" s="9"/>
      <c r="F25" s="297"/>
      <c r="G25" s="298"/>
      <c r="H25" s="298"/>
      <c r="I25" s="298"/>
      <c r="K25" s="57"/>
      <c r="L25" s="43"/>
      <c r="M25" s="295"/>
      <c r="N25" s="57"/>
      <c r="O25" s="43"/>
      <c r="P25" s="295"/>
      <c r="Q25" s="57"/>
      <c r="R25" s="43"/>
      <c r="S25" s="295"/>
      <c r="T25" s="57"/>
      <c r="U25" s="43"/>
      <c r="V25" s="295"/>
      <c r="X25" s="9"/>
      <c r="Y25" s="23"/>
    </row>
    <row r="26" spans="1:25" ht="208.5" customHeight="1" x14ac:dyDescent="0.35">
      <c r="A26" s="1"/>
      <c r="B26" s="9"/>
      <c r="C26" s="9"/>
      <c r="D26" s="9"/>
      <c r="F26" s="297"/>
      <c r="G26" s="298" t="s">
        <v>309</v>
      </c>
      <c r="H26" s="298"/>
      <c r="I26" s="298"/>
      <c r="K26" s="58" t="s">
        <v>594</v>
      </c>
      <c r="L26" s="45" t="s">
        <v>1055</v>
      </c>
      <c r="M26" s="295"/>
      <c r="N26" s="58" t="s">
        <v>595</v>
      </c>
      <c r="O26" s="45" t="s">
        <v>1123</v>
      </c>
      <c r="P26" s="295"/>
      <c r="Q26" s="58"/>
      <c r="R26" s="45" t="s">
        <v>1124</v>
      </c>
      <c r="S26" s="295"/>
      <c r="T26" s="58"/>
      <c r="U26" s="45" t="s">
        <v>1125</v>
      </c>
      <c r="V26" s="295"/>
      <c r="X26" s="9"/>
      <c r="Y26" s="23"/>
    </row>
    <row r="27" spans="1:25" ht="18" customHeight="1" x14ac:dyDescent="0.35">
      <c r="A27" s="1"/>
      <c r="B27" s="9"/>
      <c r="C27" s="9"/>
      <c r="D27" s="9"/>
      <c r="F27" s="297"/>
      <c r="G27" s="298" t="s">
        <v>313</v>
      </c>
      <c r="H27" s="298"/>
      <c r="I27" s="298"/>
      <c r="K27" s="59"/>
      <c r="L27" s="25"/>
      <c r="M27" s="60"/>
      <c r="N27" s="59"/>
      <c r="O27" s="25"/>
      <c r="P27" s="101"/>
      <c r="Q27" s="59"/>
      <c r="R27" s="25"/>
      <c r="S27" s="60"/>
      <c r="T27" s="59"/>
      <c r="U27" s="25"/>
      <c r="V27" s="60"/>
      <c r="X27" s="9"/>
      <c r="Y27" s="23"/>
    </row>
    <row r="28" spans="1:25" ht="18" customHeight="1" x14ac:dyDescent="0.35">
      <c r="A28" s="1"/>
      <c r="B28" s="9"/>
      <c r="C28" s="9"/>
      <c r="D28" s="9"/>
      <c r="F28" s="297"/>
      <c r="G28" s="298"/>
      <c r="H28" s="298"/>
      <c r="I28" s="298"/>
      <c r="K28" s="59"/>
      <c r="L28" s="25"/>
      <c r="M28" s="60"/>
      <c r="N28" s="59"/>
      <c r="O28" s="25"/>
      <c r="P28" s="101"/>
      <c r="Q28" s="59"/>
      <c r="R28" s="25"/>
      <c r="S28" s="60"/>
      <c r="T28" s="59"/>
      <c r="U28" s="25"/>
      <c r="V28" s="60"/>
      <c r="X28" s="9"/>
      <c r="Y28" s="23"/>
    </row>
    <row r="29" spans="1:25" ht="18" customHeight="1" x14ac:dyDescent="0.35">
      <c r="A29" s="1"/>
      <c r="B29" s="9"/>
      <c r="C29" s="9"/>
      <c r="D29" s="9"/>
      <c r="F29" s="297"/>
      <c r="G29" s="298"/>
      <c r="H29" s="298"/>
      <c r="I29" s="298"/>
      <c r="K29" s="59"/>
      <c r="L29" s="25"/>
      <c r="M29" s="60"/>
      <c r="N29" s="59"/>
      <c r="O29" s="25"/>
      <c r="P29" s="101"/>
      <c r="Q29" s="59"/>
      <c r="R29" s="25"/>
      <c r="S29" s="60"/>
      <c r="T29" s="59"/>
      <c r="U29" s="25"/>
      <c r="V29" s="60"/>
      <c r="X29" s="9"/>
      <c r="Y29" s="23"/>
    </row>
    <row r="30" spans="1:25" ht="18" customHeight="1" x14ac:dyDescent="0.35">
      <c r="A30" s="1"/>
      <c r="B30" s="9"/>
      <c r="C30" s="9"/>
      <c r="D30" s="9"/>
      <c r="F30" s="297"/>
      <c r="G30" s="298"/>
      <c r="H30" s="298"/>
      <c r="I30" s="298"/>
      <c r="K30" s="59"/>
      <c r="L30" s="25"/>
      <c r="M30" s="60"/>
      <c r="N30" s="59"/>
      <c r="O30" s="25"/>
      <c r="P30" s="101"/>
      <c r="Q30" s="59"/>
      <c r="R30" s="25"/>
      <c r="S30" s="60"/>
      <c r="T30" s="59"/>
      <c r="U30" s="25"/>
      <c r="V30" s="60"/>
      <c r="X30" s="9"/>
      <c r="Y30" s="23"/>
    </row>
    <row r="31" spans="1:25" ht="18" customHeight="1" x14ac:dyDescent="0.35">
      <c r="A31" s="1"/>
      <c r="B31" s="9"/>
      <c r="C31" s="9"/>
      <c r="D31" s="9"/>
      <c r="F31" s="297"/>
      <c r="G31" s="298"/>
      <c r="H31" s="298"/>
      <c r="I31" s="298"/>
      <c r="K31" s="59"/>
      <c r="L31" s="25"/>
      <c r="M31" s="60"/>
      <c r="N31" s="59"/>
      <c r="O31" s="25"/>
      <c r="P31" s="101"/>
      <c r="Q31" s="59"/>
      <c r="R31" s="25"/>
      <c r="S31" s="60"/>
      <c r="T31" s="59"/>
      <c r="U31" s="25"/>
      <c r="V31" s="60"/>
      <c r="X31" s="9"/>
      <c r="Y31" s="23"/>
    </row>
    <row r="32" spans="1:25" ht="18" customHeight="1" x14ac:dyDescent="0.35">
      <c r="A32" s="1"/>
      <c r="B32" s="9"/>
      <c r="C32" s="9"/>
      <c r="D32" s="9"/>
      <c r="F32" s="297"/>
      <c r="G32" s="298"/>
      <c r="H32" s="298"/>
      <c r="I32" s="298"/>
      <c r="K32" s="59"/>
      <c r="L32" s="25"/>
      <c r="M32" s="60"/>
      <c r="N32" s="59"/>
      <c r="O32" s="25"/>
      <c r="P32" s="101"/>
      <c r="Q32" s="59"/>
      <c r="R32" s="25"/>
      <c r="S32" s="60"/>
      <c r="T32" s="59"/>
      <c r="U32" s="25"/>
      <c r="V32" s="60"/>
      <c r="X32" s="9"/>
      <c r="Y32" s="23"/>
    </row>
    <row r="33" spans="1:25" ht="18" customHeight="1" x14ac:dyDescent="0.35">
      <c r="A33" s="1"/>
      <c r="B33" s="9"/>
      <c r="C33" s="9"/>
      <c r="D33" s="9"/>
      <c r="F33" s="297"/>
      <c r="G33" s="298"/>
      <c r="H33" s="298"/>
      <c r="I33" s="298"/>
      <c r="K33" s="59"/>
      <c r="L33" s="25"/>
      <c r="M33" s="60"/>
      <c r="N33" s="59"/>
      <c r="O33" s="25"/>
      <c r="P33" s="101"/>
      <c r="Q33" s="59"/>
      <c r="R33" s="25"/>
      <c r="S33" s="60"/>
      <c r="T33" s="59"/>
      <c r="U33" s="25"/>
      <c r="V33" s="60"/>
      <c r="X33" s="9"/>
      <c r="Y33" s="23"/>
    </row>
    <row r="34" spans="1:25" ht="18" customHeight="1" x14ac:dyDescent="0.35">
      <c r="A34" s="1"/>
      <c r="B34" s="9"/>
      <c r="C34" s="9"/>
      <c r="D34" s="9"/>
      <c r="F34" s="297"/>
      <c r="G34" s="298"/>
      <c r="H34" s="298"/>
      <c r="I34" s="298"/>
      <c r="K34" s="59"/>
      <c r="L34" s="25"/>
      <c r="M34" s="60"/>
      <c r="N34" s="59"/>
      <c r="O34" s="25"/>
      <c r="P34" s="101"/>
      <c r="Q34" s="59"/>
      <c r="R34" s="25"/>
      <c r="S34" s="60"/>
      <c r="T34" s="59"/>
      <c r="U34" s="25"/>
      <c r="V34" s="60"/>
      <c r="X34" s="9"/>
      <c r="Y34" s="23"/>
    </row>
    <row r="35" spans="1:25" ht="18" customHeight="1" x14ac:dyDescent="0.35">
      <c r="A35" s="1"/>
      <c r="B35" s="9"/>
      <c r="C35" s="9"/>
      <c r="D35" s="9"/>
      <c r="F35" s="297"/>
      <c r="G35" s="298"/>
      <c r="H35" s="298"/>
      <c r="I35" s="298"/>
      <c r="K35" s="59"/>
      <c r="L35" s="25"/>
      <c r="M35" s="60"/>
      <c r="N35" s="59"/>
      <c r="O35" s="25"/>
      <c r="P35" s="101"/>
      <c r="Q35" s="59"/>
      <c r="R35" s="25"/>
      <c r="S35" s="60"/>
      <c r="T35" s="59"/>
      <c r="U35" s="25"/>
      <c r="V35" s="60"/>
      <c r="X35" s="9"/>
      <c r="Y35" s="23"/>
    </row>
    <row r="36" spans="1:25" ht="18" customHeight="1" x14ac:dyDescent="0.35">
      <c r="A36" s="1"/>
      <c r="B36" s="9"/>
      <c r="C36" s="9"/>
      <c r="D36" s="9"/>
      <c r="F36" s="297"/>
      <c r="G36" s="298"/>
      <c r="H36" s="298"/>
      <c r="I36" s="298"/>
      <c r="K36" s="59"/>
      <c r="L36" s="25"/>
      <c r="M36" s="60"/>
      <c r="N36" s="59"/>
      <c r="O36" s="25"/>
      <c r="P36" s="101"/>
      <c r="Q36" s="59"/>
      <c r="R36" s="25"/>
      <c r="S36" s="60"/>
      <c r="T36" s="59"/>
      <c r="U36" s="25"/>
      <c r="V36" s="60"/>
      <c r="X36" s="9"/>
      <c r="Y36" s="23"/>
    </row>
    <row r="37" spans="1:25" ht="18" customHeight="1" x14ac:dyDescent="0.35">
      <c r="A37" s="1"/>
      <c r="B37" s="9"/>
      <c r="C37" s="9"/>
      <c r="D37" s="9"/>
      <c r="F37" s="297"/>
      <c r="G37" s="298"/>
      <c r="H37" s="298"/>
      <c r="I37" s="298"/>
      <c r="K37" s="59"/>
      <c r="L37" s="25"/>
      <c r="M37" s="60"/>
      <c r="N37" s="59"/>
      <c r="O37" s="25"/>
      <c r="P37" s="101"/>
      <c r="Q37" s="59"/>
      <c r="R37" s="25"/>
      <c r="S37" s="60"/>
      <c r="T37" s="59"/>
      <c r="U37" s="25"/>
      <c r="V37" s="60"/>
      <c r="X37" s="9"/>
      <c r="Y37" s="23"/>
    </row>
    <row r="38" spans="1:25" ht="18" customHeight="1" x14ac:dyDescent="0.35">
      <c r="A38" s="1"/>
      <c r="B38" s="9"/>
      <c r="C38" s="9"/>
      <c r="D38" s="9"/>
      <c r="F38" s="297"/>
      <c r="G38" s="298"/>
      <c r="H38" s="298"/>
      <c r="I38" s="298"/>
      <c r="K38" s="59"/>
      <c r="L38" s="25"/>
      <c r="M38" s="60"/>
      <c r="N38" s="59"/>
      <c r="O38" s="25"/>
      <c r="P38" s="101"/>
      <c r="Q38" s="59"/>
      <c r="R38" s="25"/>
      <c r="S38" s="60"/>
      <c r="T38" s="59"/>
      <c r="U38" s="25"/>
      <c r="V38" s="60"/>
      <c r="X38" s="9"/>
      <c r="Y38" s="23"/>
    </row>
    <row r="39" spans="1:25" ht="18" customHeight="1" x14ac:dyDescent="0.35">
      <c r="A39" s="1"/>
      <c r="B39" s="9"/>
      <c r="C39" s="9"/>
      <c r="D39" s="9"/>
      <c r="F39" s="297"/>
      <c r="G39" s="298"/>
      <c r="H39" s="298"/>
      <c r="I39" s="298"/>
      <c r="K39" s="59"/>
      <c r="L39" s="25"/>
      <c r="M39" s="60"/>
      <c r="N39" s="59"/>
      <c r="O39" s="25"/>
      <c r="P39" s="101"/>
      <c r="Q39" s="59"/>
      <c r="R39" s="25"/>
      <c r="S39" s="60"/>
      <c r="T39" s="59"/>
      <c r="U39" s="25"/>
      <c r="V39" s="60"/>
      <c r="X39" s="9"/>
      <c r="Y39" s="23"/>
    </row>
    <row r="40" spans="1:25" ht="18" customHeight="1" x14ac:dyDescent="0.35">
      <c r="A40" s="1"/>
      <c r="B40" s="9"/>
      <c r="C40" s="9"/>
      <c r="D40" s="9"/>
      <c r="F40" s="297"/>
      <c r="G40" s="298"/>
      <c r="H40" s="298"/>
      <c r="I40" s="298"/>
      <c r="K40" s="59"/>
      <c r="L40" s="25"/>
      <c r="M40" s="60"/>
      <c r="N40" s="59"/>
      <c r="O40" s="25"/>
      <c r="P40" s="101"/>
      <c r="Q40" s="59"/>
      <c r="R40" s="25"/>
      <c r="S40" s="60"/>
      <c r="T40" s="59"/>
      <c r="U40" s="25"/>
      <c r="V40" s="60"/>
      <c r="X40" s="9"/>
      <c r="Y40" s="23"/>
    </row>
    <row r="41" spans="1:25" ht="18" customHeight="1" x14ac:dyDescent="0.35">
      <c r="A41" s="1"/>
      <c r="B41" s="9"/>
      <c r="C41" s="9"/>
      <c r="D41" s="9"/>
      <c r="F41" s="297"/>
      <c r="G41" s="298"/>
      <c r="H41" s="298"/>
      <c r="I41" s="298"/>
      <c r="K41" s="59"/>
      <c r="L41" s="25"/>
      <c r="M41" s="60"/>
      <c r="N41" s="59"/>
      <c r="O41" s="25"/>
      <c r="P41" s="101"/>
      <c r="Q41" s="59"/>
      <c r="R41" s="25"/>
      <c r="S41" s="60"/>
      <c r="T41" s="59"/>
      <c r="U41" s="25"/>
      <c r="V41" s="60"/>
      <c r="X41" s="9"/>
      <c r="Y41" s="23"/>
    </row>
    <row r="42" spans="1:25" ht="18" customHeight="1" x14ac:dyDescent="0.35">
      <c r="A42" s="1"/>
      <c r="B42" s="9"/>
      <c r="C42" s="9"/>
      <c r="D42" s="9"/>
      <c r="F42" s="297"/>
      <c r="G42" s="298"/>
      <c r="H42" s="298"/>
      <c r="I42" s="298"/>
      <c r="K42" s="59"/>
      <c r="L42" s="25"/>
      <c r="M42" s="60"/>
      <c r="N42" s="59"/>
      <c r="O42" s="25"/>
      <c r="P42" s="101"/>
      <c r="Q42" s="59"/>
      <c r="R42" s="25"/>
      <c r="S42" s="60"/>
      <c r="T42" s="59"/>
      <c r="U42" s="25"/>
      <c r="V42" s="60"/>
      <c r="X42" s="9"/>
      <c r="Y42" s="23"/>
    </row>
    <row r="43" spans="1:25" ht="18" customHeight="1" x14ac:dyDescent="0.35">
      <c r="A43" s="1"/>
      <c r="B43" s="9"/>
      <c r="C43" s="9"/>
      <c r="D43" s="9"/>
      <c r="F43" s="297"/>
      <c r="G43" s="298"/>
      <c r="H43" s="298"/>
      <c r="I43" s="298"/>
      <c r="K43" s="59"/>
      <c r="L43" s="25"/>
      <c r="M43" s="60"/>
      <c r="N43" s="59"/>
      <c r="O43" s="25"/>
      <c r="P43" s="101"/>
      <c r="Q43" s="59"/>
      <c r="R43" s="25"/>
      <c r="S43" s="60"/>
      <c r="T43" s="59"/>
      <c r="U43" s="25"/>
      <c r="V43" s="60"/>
      <c r="X43" s="9"/>
      <c r="Y43" s="23"/>
    </row>
    <row r="44" spans="1:25" ht="18" customHeight="1" x14ac:dyDescent="0.35">
      <c r="A44" s="1"/>
      <c r="B44" s="9"/>
      <c r="C44" s="9"/>
      <c r="D44" s="9"/>
      <c r="F44" s="297"/>
      <c r="G44" s="298"/>
      <c r="H44" s="298"/>
      <c r="I44" s="298"/>
      <c r="K44" s="59"/>
      <c r="L44" s="25"/>
      <c r="M44" s="60"/>
      <c r="N44" s="59"/>
      <c r="O44" s="25"/>
      <c r="P44" s="101"/>
      <c r="Q44" s="59"/>
      <c r="R44" s="25"/>
      <c r="S44" s="60"/>
      <c r="T44" s="59"/>
      <c r="U44" s="25"/>
      <c r="V44" s="60"/>
      <c r="X44" s="9"/>
      <c r="Y44" s="23"/>
    </row>
    <row r="45" spans="1:25" ht="18" customHeight="1" x14ac:dyDescent="0.35">
      <c r="A45" s="1"/>
      <c r="B45" s="9"/>
      <c r="C45" s="9"/>
      <c r="D45" s="9"/>
      <c r="F45" s="297"/>
      <c r="G45" s="298"/>
      <c r="H45" s="298"/>
      <c r="I45" s="298"/>
      <c r="K45" s="59"/>
      <c r="L45" s="25"/>
      <c r="M45" s="60"/>
      <c r="N45" s="59"/>
      <c r="O45" s="25"/>
      <c r="P45" s="101"/>
      <c r="Q45" s="59"/>
      <c r="R45" s="25"/>
      <c r="S45" s="60"/>
      <c r="T45" s="59"/>
      <c r="U45" s="25"/>
      <c r="V45" s="60"/>
      <c r="X45" s="9"/>
      <c r="Y45" s="23"/>
    </row>
    <row r="46" spans="1:25" ht="18" customHeight="1" x14ac:dyDescent="0.35">
      <c r="A46" s="1"/>
      <c r="B46" s="9"/>
      <c r="C46" s="9"/>
      <c r="D46" s="9"/>
      <c r="F46" s="297"/>
      <c r="G46" s="298"/>
      <c r="H46" s="298"/>
      <c r="I46" s="298"/>
      <c r="K46" s="59"/>
      <c r="L46" s="25"/>
      <c r="M46" s="60"/>
      <c r="N46" s="59"/>
      <c r="O46" s="25"/>
      <c r="P46" s="101"/>
      <c r="Q46" s="59"/>
      <c r="R46" s="25"/>
      <c r="S46" s="60"/>
      <c r="T46" s="59"/>
      <c r="U46" s="25"/>
      <c r="V46" s="60"/>
      <c r="X46" s="9"/>
      <c r="Y46" s="23"/>
    </row>
    <row r="47" spans="1:25" ht="18" customHeight="1" x14ac:dyDescent="0.35">
      <c r="A47" s="1"/>
      <c r="B47" s="9"/>
      <c r="C47" s="9"/>
      <c r="D47" s="9"/>
      <c r="F47" s="297"/>
      <c r="G47" s="298"/>
      <c r="H47" s="298"/>
      <c r="I47" s="298"/>
      <c r="K47" s="59"/>
      <c r="L47" s="25"/>
      <c r="M47" s="60"/>
      <c r="N47" s="59"/>
      <c r="O47" s="25"/>
      <c r="P47" s="101"/>
      <c r="Q47" s="59"/>
      <c r="R47" s="25"/>
      <c r="S47" s="60"/>
      <c r="T47" s="59"/>
      <c r="U47" s="25"/>
      <c r="V47" s="60"/>
      <c r="X47" s="9"/>
      <c r="Y47" s="23"/>
    </row>
    <row r="48" spans="1:25" ht="18" customHeight="1" x14ac:dyDescent="0.35">
      <c r="A48" s="1"/>
      <c r="B48" s="9"/>
      <c r="C48" s="9"/>
      <c r="D48" s="9"/>
      <c r="F48" s="297"/>
      <c r="G48" s="298"/>
      <c r="H48" s="298"/>
      <c r="I48" s="298"/>
      <c r="K48" s="59"/>
      <c r="L48" s="25"/>
      <c r="M48" s="60"/>
      <c r="N48" s="59"/>
      <c r="O48" s="25"/>
      <c r="P48" s="101"/>
      <c r="Q48" s="59"/>
      <c r="R48" s="25"/>
      <c r="S48" s="60"/>
      <c r="T48" s="59"/>
      <c r="U48" s="25"/>
      <c r="V48" s="60"/>
      <c r="X48" s="9"/>
      <c r="Y48" s="23"/>
    </row>
    <row r="49" spans="1:25" ht="18" customHeight="1" x14ac:dyDescent="0.35">
      <c r="A49" s="1"/>
      <c r="B49" s="9"/>
      <c r="C49" s="9"/>
      <c r="D49" s="9"/>
      <c r="F49" s="297"/>
      <c r="G49" s="298"/>
      <c r="H49" s="298"/>
      <c r="I49" s="298"/>
      <c r="K49" s="59"/>
      <c r="L49" s="25"/>
      <c r="M49" s="60"/>
      <c r="N49" s="59"/>
      <c r="O49" s="25"/>
      <c r="P49" s="60"/>
      <c r="Q49" s="59"/>
      <c r="R49" s="25"/>
      <c r="S49" s="60"/>
      <c r="T49" s="59"/>
      <c r="U49" s="25"/>
      <c r="V49" s="60"/>
      <c r="X49" s="9"/>
      <c r="Y49" s="23"/>
    </row>
    <row r="50" spans="1:25" ht="14.5" x14ac:dyDescent="0.35">
      <c r="S50" s="1"/>
      <c r="V50" s="1"/>
    </row>
    <row r="51" spans="1:25" ht="15" customHeight="1" x14ac:dyDescent="0.35"/>
  </sheetData>
  <mergeCells count="63">
    <mergeCell ref="F24:F49"/>
    <mergeCell ref="G24:I25"/>
    <mergeCell ref="M24:M26"/>
    <mergeCell ref="P24:P26"/>
    <mergeCell ref="S24:S26"/>
    <mergeCell ref="V24:V26"/>
    <mergeCell ref="G26:I26"/>
    <mergeCell ref="G27:I49"/>
    <mergeCell ref="Q20:S20"/>
    <mergeCell ref="T20:V20"/>
    <mergeCell ref="K21:M21"/>
    <mergeCell ref="N21:P21"/>
    <mergeCell ref="Q21:S21"/>
    <mergeCell ref="T21:V21"/>
    <mergeCell ref="T18:V19"/>
    <mergeCell ref="E19:I19"/>
    <mergeCell ref="D20:D21"/>
    <mergeCell ref="E20:I21"/>
    <mergeCell ref="K20:M20"/>
    <mergeCell ref="N20:P20"/>
    <mergeCell ref="D15:I15"/>
    <mergeCell ref="B18:C21"/>
    <mergeCell ref="K18:M19"/>
    <mergeCell ref="N18:P19"/>
    <mergeCell ref="Q18:S19"/>
    <mergeCell ref="Q17:S17"/>
    <mergeCell ref="T17:V17"/>
    <mergeCell ref="S12:T12"/>
    <mergeCell ref="U12:V12"/>
    <mergeCell ref="L13:M13"/>
    <mergeCell ref="P13:Q13"/>
    <mergeCell ref="T13:U13"/>
    <mergeCell ref="L14:M15"/>
    <mergeCell ref="N14:N15"/>
    <mergeCell ref="O14:O15"/>
    <mergeCell ref="P14:Q15"/>
    <mergeCell ref="Q12:R12"/>
    <mergeCell ref="R14:R15"/>
    <mergeCell ref="S14:S15"/>
    <mergeCell ref="T14:U15"/>
    <mergeCell ref="V14:V15"/>
    <mergeCell ref="K12:L12"/>
    <mergeCell ref="M12:N12"/>
    <mergeCell ref="O12:P12"/>
    <mergeCell ref="K17:M17"/>
    <mergeCell ref="N17:P17"/>
    <mergeCell ref="K14:K15"/>
    <mergeCell ref="B7:C7"/>
    <mergeCell ref="M7:O8"/>
    <mergeCell ref="Q7:S8"/>
    <mergeCell ref="G12:G13"/>
    <mergeCell ref="D2:I2"/>
    <mergeCell ref="D3:I4"/>
    <mergeCell ref="K3:S4"/>
    <mergeCell ref="D5:I5"/>
    <mergeCell ref="K5:R5"/>
    <mergeCell ref="B10:C10"/>
    <mergeCell ref="B12:C15"/>
    <mergeCell ref="D12:D14"/>
    <mergeCell ref="E12:E14"/>
    <mergeCell ref="F12:F13"/>
    <mergeCell ref="H12:H13"/>
    <mergeCell ref="I12:I13"/>
  </mergeCells>
  <conditionalFormatting sqref="D15:I15">
    <cfRule type="containsText" dxfId="623" priority="2" operator="containsText" text="Finalizado">
      <formula>NOT(ISERROR(SEARCH("Finalizado",D15)))</formula>
    </cfRule>
    <cfRule type="containsText" dxfId="622" priority="3" operator="containsText" text="Não Planificado">
      <formula>NOT(ISERROR(SEARCH("Não Planificado",D15)))</formula>
    </cfRule>
    <cfRule type="containsText" dxfId="621" priority="4" operator="containsText" text="No Prazo">
      <formula>NOT(ISERROR(SEARCH("No Prazo",D15)))</formula>
    </cfRule>
    <cfRule type="containsText" dxfId="620" priority="5" operator="containsText" text="Atrasado">
      <formula>NOT(ISERROR(SEARCH("Atrasado",D15)))</formula>
    </cfRule>
  </conditionalFormatting>
  <conditionalFormatting sqref="F7:F8">
    <cfRule type="iconSet" priority="9">
      <iconSet showValue="0">
        <cfvo type="percent" val="0"/>
        <cfvo type="num" val="2"/>
        <cfvo type="num" val="3"/>
      </iconSet>
    </cfRule>
  </conditionalFormatting>
  <conditionalFormatting sqref="F12 F14">
    <cfRule type="iconSet" priority="7">
      <iconSet showValue="0">
        <cfvo type="percent" val="0"/>
        <cfvo type="num" val="2"/>
        <cfvo type="num" val="3"/>
      </iconSet>
    </cfRule>
  </conditionalFormatting>
  <conditionalFormatting sqref="G7:I8">
    <cfRule type="iconSet" priority="8">
      <iconSet showValue="0">
        <cfvo type="percent" val="0"/>
        <cfvo type="num" val="2"/>
        <cfvo type="num" val="3"/>
      </iconSet>
    </cfRule>
  </conditionalFormatting>
  <conditionalFormatting sqref="G12:I12 G14:I14">
    <cfRule type="iconSet" priority="6">
      <iconSet showValue="0">
        <cfvo type="percent" val="0"/>
        <cfvo type="num" val="2"/>
        <cfvo type="num" val="3"/>
      </iconSet>
    </cfRule>
  </conditionalFormatting>
  <conditionalFormatting sqref="K24:L24 N24:O24 Q24:R24 T24:U24">
    <cfRule type="iconSet" priority="19">
      <iconSet showValue="0">
        <cfvo type="percent" val="0"/>
        <cfvo type="num" val="2"/>
        <cfvo type="num" val="3"/>
      </iconSet>
    </cfRule>
  </conditionalFormatting>
  <conditionalFormatting sqref="K25:L25">
    <cfRule type="containsText" dxfId="619" priority="29" operator="containsText" text="PENDIENTE">
      <formula>NOT(ISERROR(SEARCH("PENDIENTE",K25)))</formula>
    </cfRule>
    <cfRule type="containsText" dxfId="618" priority="30" operator="containsText" text="NO VALIDADO">
      <formula>NOT(ISERROR(SEARCH("NO VALIDADO",K25)))</formula>
    </cfRule>
    <cfRule type="containsText" dxfId="617" priority="31" operator="containsText" text="VALIDADO">
      <formula>NOT(ISERROR(SEARCH("VALIDADO",K25)))</formula>
    </cfRule>
  </conditionalFormatting>
  <conditionalFormatting sqref="N25:O25">
    <cfRule type="containsText" dxfId="616" priority="26" operator="containsText" text="PENDIENTE">
      <formula>NOT(ISERROR(SEARCH("PENDIENTE",N25)))</formula>
    </cfRule>
    <cfRule type="containsText" dxfId="615" priority="27" operator="containsText" text="NO VALIDADO">
      <formula>NOT(ISERROR(SEARCH("NO VALIDADO",N25)))</formula>
    </cfRule>
    <cfRule type="containsText" dxfId="614" priority="28" operator="containsText" text="VALIDADO">
      <formula>NOT(ISERROR(SEARCH("VALIDADO",N25)))</formula>
    </cfRule>
  </conditionalFormatting>
  <conditionalFormatting sqref="Q25:R25">
    <cfRule type="containsText" dxfId="613" priority="23" operator="containsText" text="PENDIENTE">
      <formula>NOT(ISERROR(SEARCH("PENDIENTE",Q25)))</formula>
    </cfRule>
    <cfRule type="containsText" dxfId="612" priority="24" operator="containsText" text="NO VALIDADO">
      <formula>NOT(ISERROR(SEARCH("NO VALIDADO",Q25)))</formula>
    </cfRule>
    <cfRule type="containsText" dxfId="611" priority="25" operator="containsText" text="VALIDADO">
      <formula>NOT(ISERROR(SEARCH("VALIDADO",Q25)))</formula>
    </cfRule>
  </conditionalFormatting>
  <conditionalFormatting sqref="T25:U25">
    <cfRule type="containsText" dxfId="610" priority="20" operator="containsText" text="PENDIENTE">
      <formula>NOT(ISERROR(SEARCH("PENDIENTE",T25)))</formula>
    </cfRule>
    <cfRule type="containsText" dxfId="609" priority="21" operator="containsText" text="NO VALIDADO">
      <formula>NOT(ISERROR(SEARCH("NO VALIDADO",T25)))</formula>
    </cfRule>
    <cfRule type="containsText" dxfId="608" priority="22" operator="containsText" text="VALIDADO">
      <formula>NOT(ISERROR(SEARCH("VALIDADO",T25)))</formula>
    </cfRule>
  </conditionalFormatting>
  <dataValidations count="6">
    <dataValidation type="list" allowBlank="1" showInputMessage="1" showErrorMessage="1" sqref="AB14:AB15" xr:uid="{D5B943AE-C597-49EF-9B48-61F5FA9A1BA7}">
      <formula1>"No Cumple, Parcial, Cumple, Más que Cumple, Mejor Práctica"</formula1>
    </dataValidation>
    <dataValidation type="list" allowBlank="1" showInputMessage="1" showErrorMessage="1" sqref="K14:K15 O14:O15 S14:S15" xr:uid="{BF73363A-D79A-46BF-94A8-78B6EACC0584}">
      <formula1>"No Iniciado, En Progreso,Finalizado"</formula1>
    </dataValidation>
    <dataValidation type="list" allowBlank="1" showInputMessage="1" showErrorMessage="1" sqref="Q10 S10" xr:uid="{DF84BC28-BE4A-49EB-BCF5-60023837D914}">
      <formula1>" Junho,Julho,Agosto,Setembro,Outubro"</formula1>
    </dataValidation>
    <dataValidation type="list" allowBlank="1" showInputMessage="1" showErrorMessage="1" sqref="M12:N12 Q12:R12 U12:V12" xr:uid="{AC21697A-141C-4A02-9469-6695103231B3}">
      <formula1>"Maio,Junho,Julho,Agosto,Setembro,Outubro"</formula1>
    </dataValidation>
    <dataValidation type="list" allowBlank="1" showInputMessage="1" showErrorMessage="1" sqref="O10" xr:uid="{34D7CCB4-B50F-40F2-A8BC-6A491552B0D2}">
      <formula1>"Alta,Baixa,Não Planificado"</formula1>
    </dataValidation>
    <dataValidation type="list" allowBlank="1" showInputMessage="1" showErrorMessage="1" sqref="D10 R14:R15 N14:N15 V14:V15" xr:uid="{E6785015-596C-44B3-AE1E-6A158A9C8C00}">
      <formula1>"Não Cumpre, Parcial, Cumpre, Mais que Cumpre, Melhor Prática"</formula1>
    </dataValidation>
  </dataValidations>
  <pageMargins left="0.511811024" right="0.511811024" top="0.78740157499999996" bottom="0.78740157499999996" header="0.31496062000000002" footer="0.31496062000000002"/>
  <pageSetup paperSize="9" orientation="portrait" r:id="rId1"/>
  <drawing r:id="rId2"/>
  <extLst>
    <ext xmlns:x14="http://schemas.microsoft.com/office/spreadsheetml/2009/9/main" uri="{78C0D931-6437-407d-A8EE-F0AAD7539E65}">
      <x14:conditionalFormattings>
        <x14:conditionalFormatting xmlns:xm="http://schemas.microsoft.com/office/excel/2006/main">
          <x14:cfRule type="iconSet" priority="1" id="{A9FF26A0-F15E-411C-869C-15F97F605906}">
            <x14:iconSet iconSet="3Stars" showValue="0">
              <x14:cfvo type="percent">
                <xm:f>0</xm:f>
              </x14:cfvo>
              <x14:cfvo type="num">
                <xm:f>2</xm:f>
              </x14:cfvo>
              <x14:cfvo type="num">
                <xm:f>3</xm:f>
              </x14:cfvo>
            </x14:iconSet>
          </x14:cfRule>
          <xm:sqref>M10</xm:sqref>
        </x14:conditionalFormatting>
      </x14:conditionalFormattings>
    </ext>
  </extLst>
</worksheet>
</file>

<file path=xl/worksheets/sheet4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0F755D7-93AC-4212-9004-65F932D5973D}">
  <dimension ref="A1:AB51"/>
  <sheetViews>
    <sheetView showGridLines="0" zoomScale="50" zoomScaleNormal="50" workbookViewId="0">
      <pane xSplit="3" ySplit="4" topLeftCell="H11" activePane="bottomRight" state="frozen"/>
      <selection activeCell="O2" sqref="O2"/>
      <selection pane="topRight" activeCell="O2" sqref="O2"/>
      <selection pane="bottomLeft" activeCell="O2" sqref="O2"/>
      <selection pane="bottomRight" activeCell="O2" sqref="O2"/>
    </sheetView>
  </sheetViews>
  <sheetFormatPr defaultColWidth="0" defaultRowHeight="15" customHeight="1" zeroHeight="1" outlineLevelRow="2" outlineLevelCol="1" x14ac:dyDescent="0.35"/>
  <cols>
    <col min="1" max="1" width="1.26953125" customWidth="1"/>
    <col min="2" max="2" width="4.7265625" customWidth="1"/>
    <col min="3" max="3" width="20.1796875" customWidth="1"/>
    <col min="4" max="4" width="17.453125" customWidth="1" outlineLevel="1"/>
    <col min="5" max="5" width="10" customWidth="1" outlineLevel="1"/>
    <col min="6" max="8" width="6.1796875" customWidth="1" outlineLevel="1"/>
    <col min="9" max="9" width="6.26953125" customWidth="1" outlineLevel="1"/>
    <col min="10" max="10" width="2.1796875" customWidth="1"/>
    <col min="11" max="23" width="23" customWidth="1"/>
    <col min="24" max="24" width="17" hidden="1" customWidth="1"/>
    <col min="25" max="25" width="16.453125" hidden="1" customWidth="1"/>
    <col min="26" max="26" width="10.54296875" hidden="1" customWidth="1"/>
    <col min="27" max="27" width="16.81640625" hidden="1" customWidth="1"/>
    <col min="28" max="28" width="14.54296875" hidden="1" customWidth="1"/>
  </cols>
  <sheetData>
    <row r="1" spans="1:28" ht="11.25" customHeight="1" x14ac:dyDescent="0.35">
      <c r="A1" s="13"/>
      <c r="B1" s="13"/>
      <c r="C1" s="13"/>
      <c r="D1" s="13"/>
      <c r="E1" s="13"/>
      <c r="F1" s="13"/>
      <c r="G1" s="13"/>
      <c r="H1" s="13"/>
      <c r="I1" s="13"/>
      <c r="J1" s="13"/>
      <c r="K1" s="13"/>
      <c r="L1" s="13"/>
      <c r="M1" s="13"/>
      <c r="N1" s="13"/>
      <c r="O1" s="13"/>
      <c r="P1" s="13"/>
      <c r="Q1" s="13"/>
      <c r="R1" s="13"/>
      <c r="S1" s="13"/>
      <c r="T1" s="13"/>
      <c r="U1" s="13"/>
      <c r="V1" s="13"/>
      <c r="W1" s="13"/>
      <c r="X1" s="13"/>
      <c r="Y1" s="19"/>
      <c r="Z1" s="19"/>
      <c r="AA1" s="19"/>
    </row>
    <row r="2" spans="1:28" ht="43.5" customHeight="1" x14ac:dyDescent="0.5">
      <c r="A2" s="1"/>
      <c r="C2" s="11"/>
      <c r="D2" s="279" t="s">
        <v>0</v>
      </c>
      <c r="E2" s="279"/>
      <c r="F2" s="279"/>
      <c r="G2" s="279"/>
      <c r="H2" s="279"/>
      <c r="I2" s="279"/>
      <c r="J2" s="62"/>
      <c r="K2" s="62"/>
      <c r="L2" s="62"/>
      <c r="M2" s="62"/>
      <c r="N2" s="62"/>
      <c r="O2" s="62"/>
      <c r="P2" s="62"/>
      <c r="Q2" s="62"/>
      <c r="R2" s="62"/>
      <c r="S2" s="62"/>
      <c r="T2" s="62"/>
      <c r="U2" s="62"/>
      <c r="V2" s="62"/>
      <c r="W2" s="11"/>
      <c r="X2" s="11"/>
      <c r="Y2" s="20"/>
      <c r="Z2" s="20"/>
      <c r="AA2" s="20"/>
    </row>
    <row r="3" spans="1:28" ht="19.5" customHeight="1" x14ac:dyDescent="0.35">
      <c r="A3" s="1"/>
      <c r="C3" s="10"/>
      <c r="D3" s="280" t="s">
        <v>1</v>
      </c>
      <c r="E3" s="280"/>
      <c r="F3" s="280"/>
      <c r="G3" s="280"/>
      <c r="H3" s="280"/>
      <c r="I3" s="280"/>
      <c r="J3" s="63"/>
      <c r="K3" s="303" t="s">
        <v>596</v>
      </c>
      <c r="L3" s="303"/>
      <c r="M3" s="303"/>
      <c r="N3" s="303"/>
      <c r="O3" s="303"/>
      <c r="P3" s="303"/>
      <c r="Q3" s="303"/>
      <c r="R3" s="303"/>
      <c r="S3" s="303"/>
      <c r="T3" s="63"/>
      <c r="U3" s="63"/>
      <c r="V3" s="63"/>
      <c r="W3" s="10"/>
      <c r="X3" s="10"/>
      <c r="Y3" s="12"/>
      <c r="Z3" s="12"/>
      <c r="AA3" s="12"/>
    </row>
    <row r="4" spans="1:28" ht="35.25" customHeight="1" x14ac:dyDescent="0.35">
      <c r="A4" s="1"/>
      <c r="B4" s="1"/>
      <c r="C4" s="10"/>
      <c r="D4" s="281"/>
      <c r="E4" s="281"/>
      <c r="F4" s="281"/>
      <c r="G4" s="281"/>
      <c r="H4" s="281"/>
      <c r="I4" s="281"/>
      <c r="J4" s="61"/>
      <c r="K4" s="304"/>
      <c r="L4" s="304"/>
      <c r="M4" s="304"/>
      <c r="N4" s="304"/>
      <c r="O4" s="304"/>
      <c r="P4" s="304"/>
      <c r="Q4" s="304"/>
      <c r="R4" s="304"/>
      <c r="S4" s="304"/>
      <c r="T4" s="61"/>
      <c r="U4" s="61"/>
      <c r="V4" s="61"/>
      <c r="W4" s="61"/>
      <c r="X4" s="14"/>
      <c r="Y4" s="21"/>
      <c r="Z4" s="22"/>
      <c r="AA4" s="22"/>
    </row>
    <row r="5" spans="1:28" ht="32.5" x14ac:dyDescent="0.6">
      <c r="A5" s="1"/>
      <c r="B5" s="15"/>
      <c r="C5" s="13"/>
      <c r="D5" s="284" t="s">
        <v>294</v>
      </c>
      <c r="E5" s="284"/>
      <c r="F5" s="284"/>
      <c r="G5" s="284"/>
      <c r="H5" s="284"/>
      <c r="I5" s="284"/>
      <c r="J5" s="26"/>
      <c r="K5" s="284" t="s">
        <v>295</v>
      </c>
      <c r="L5" s="284"/>
      <c r="M5" s="284"/>
      <c r="N5" s="284"/>
      <c r="O5" s="284"/>
      <c r="P5" s="284"/>
      <c r="Q5" s="284"/>
      <c r="R5" s="284"/>
      <c r="S5" s="27"/>
      <c r="T5" s="25"/>
      <c r="U5" s="25"/>
      <c r="V5" s="25"/>
      <c r="W5" s="9"/>
      <c r="X5" s="9"/>
      <c r="Y5" s="23"/>
    </row>
    <row r="6" spans="1:28" ht="33" customHeight="1" x14ac:dyDescent="0.8">
      <c r="A6" s="1"/>
      <c r="B6" s="15"/>
      <c r="C6" s="15"/>
      <c r="D6" s="28" t="s">
        <v>296</v>
      </c>
      <c r="E6" s="28" t="s">
        <v>16</v>
      </c>
      <c r="F6" s="28" t="s">
        <v>19</v>
      </c>
      <c r="G6" s="28" t="s">
        <v>20</v>
      </c>
      <c r="H6" s="28" t="s">
        <v>21</v>
      </c>
      <c r="I6" s="28" t="s">
        <v>22</v>
      </c>
      <c r="J6" s="29"/>
      <c r="K6" s="44" t="s">
        <v>221</v>
      </c>
      <c r="L6" s="66"/>
      <c r="M6" s="30"/>
      <c r="N6" s="30"/>
      <c r="O6" s="30"/>
      <c r="P6" s="30"/>
      <c r="Q6" s="30"/>
      <c r="R6" s="31"/>
      <c r="S6" s="31"/>
      <c r="T6" s="25"/>
      <c r="U6" s="25"/>
      <c r="V6" s="25"/>
      <c r="W6" s="9"/>
      <c r="X6" s="9"/>
      <c r="Y6" s="23"/>
    </row>
    <row r="7" spans="1:28" ht="78" customHeight="1" outlineLevel="1" x14ac:dyDescent="0.35">
      <c r="A7" s="1"/>
      <c r="B7" s="267" t="s">
        <v>222</v>
      </c>
      <c r="C7" s="267"/>
      <c r="D7" s="67" t="str">
        <f>IF(F7="","",IF(AND(I7=3,H7=3,G7=3,F7=3),"Melhor Prática",
IF(AND(H7=3,G7=3,F7=3),"Mais que Cumpre",
IF(AND(G7=3,F7=3),"Cumpre",
IF(F7=3,"Parcial","Não cumpre")))))</f>
        <v>Cumpre</v>
      </c>
      <c r="E7" s="47">
        <f>IF($D7="Não cumpre",0,IF($D7="Parcial",$E$18*0.4,IF($D7="Cumpre",$E$18*0.7,IF($D7="Mais que Cumpre",$E$18*0.85,IF($D7="Melhor Prática",$E$18,0)))))</f>
        <v>6.9999999999999993E-3</v>
      </c>
      <c r="F7" s="48">
        <f>IF($K$24&lt;&gt;"",IF($K$24=3,3,IF($K$24=2,2,1)),"")</f>
        <v>3</v>
      </c>
      <c r="G7" s="48">
        <f>IF($N$24&lt;&gt;"",IF($N$24=3,3,IF($N$24=2,2,1)),"")</f>
        <v>3</v>
      </c>
      <c r="H7" s="48" t="str">
        <f>IF($Q$24&lt;&gt;"",IF($Q$24=3,3,IF($Q$24=2,2,1)),"")</f>
        <v/>
      </c>
      <c r="I7" s="48">
        <f>IF($T$24&lt;&gt;"",IF($T$24=3,3,IF($T$24=2,2,1)),"")</f>
        <v>2</v>
      </c>
      <c r="J7" s="32"/>
      <c r="K7" s="49" t="s">
        <v>298</v>
      </c>
      <c r="L7" s="46" t="s">
        <v>224</v>
      </c>
      <c r="M7" s="271"/>
      <c r="N7" s="271"/>
      <c r="O7" s="271"/>
      <c r="P7" s="46" t="s">
        <v>226</v>
      </c>
      <c r="Q7" s="271"/>
      <c r="R7" s="271"/>
      <c r="S7" s="271"/>
      <c r="U7" s="25"/>
      <c r="V7" s="25"/>
      <c r="W7" s="9"/>
      <c r="X7" s="9"/>
      <c r="Y7" s="23"/>
    </row>
    <row r="8" spans="1:28" ht="14.25" customHeight="1" outlineLevel="1" x14ac:dyDescent="0.35">
      <c r="A8" s="1"/>
      <c r="B8" s="64"/>
      <c r="C8" s="64"/>
      <c r="D8" s="67"/>
      <c r="E8" s="47"/>
      <c r="F8" s="48"/>
      <c r="G8" s="48"/>
      <c r="H8" s="48"/>
      <c r="I8" s="48"/>
      <c r="J8" s="32"/>
      <c r="K8" s="49"/>
      <c r="L8" s="46"/>
      <c r="M8" s="271"/>
      <c r="N8" s="271"/>
      <c r="O8" s="271"/>
      <c r="P8" s="46"/>
      <c r="Q8" s="271"/>
      <c r="R8" s="271"/>
      <c r="S8" s="271"/>
      <c r="U8" s="25"/>
      <c r="V8" s="25"/>
      <c r="W8" s="9"/>
      <c r="X8" s="9"/>
      <c r="Y8" s="23"/>
    </row>
    <row r="9" spans="1:28" ht="9.75" customHeight="1" x14ac:dyDescent="0.45">
      <c r="A9" s="1"/>
      <c r="B9" s="1"/>
      <c r="C9" s="1"/>
      <c r="D9" s="34"/>
      <c r="E9" s="35"/>
      <c r="F9" s="35"/>
      <c r="G9" s="35"/>
      <c r="H9" s="35"/>
      <c r="I9" s="35"/>
      <c r="J9" s="35"/>
      <c r="K9" s="35"/>
      <c r="L9" s="35"/>
      <c r="M9" s="35"/>
      <c r="N9" s="35"/>
      <c r="O9" s="35"/>
      <c r="P9" s="35"/>
      <c r="Q9" s="92">
        <f>IF(Q10="Junio",6,IF(Q10="Julio",7,IF(Q10="Agosto",8,IF(Q10="Septiembre",9,IF(Q10="Octubre",10,"")))))</f>
        <v>8</v>
      </c>
      <c r="R9" s="35"/>
      <c r="S9" s="92" t="str">
        <f>IF(S10="Junio",6,IF(S10="Julio",7,IF(S10="Agosto",8,IF(S10="Septiembre",9,IF(S10="Octubre",10,"")))))</f>
        <v/>
      </c>
      <c r="T9" s="33"/>
      <c r="U9" s="33"/>
      <c r="V9" s="33"/>
      <c r="W9" s="1"/>
      <c r="X9" s="1"/>
    </row>
    <row r="10" spans="1:28" ht="59.25" customHeight="1" outlineLevel="1" x14ac:dyDescent="0.35">
      <c r="A10" s="1"/>
      <c r="B10" s="273" t="s">
        <v>299</v>
      </c>
      <c r="C10" s="273"/>
      <c r="D10" s="110" t="s">
        <v>249</v>
      </c>
      <c r="E10" s="51">
        <f>IF($D10="Não cumpre",0,IF($D10="Parcial",$E$18*0.4,IF($D10="Cumpre",$E$18*0.7,IF($D10="Mais que Cumpre",$E$18*0.85,IF($D10="Melhor Prática",$E$18,0)))))</f>
        <v>0.01</v>
      </c>
      <c r="F10" s="52" t="str">
        <f>IF(K20="D","D","-")</f>
        <v>-</v>
      </c>
      <c r="G10" s="52" t="str">
        <f>IF(N20="D","D","-")</f>
        <v>D</v>
      </c>
      <c r="H10" s="52" t="str">
        <f>IF(Q20="D","D","-")</f>
        <v>D</v>
      </c>
      <c r="I10" s="52" t="str">
        <f>IF(T20="D","D","-")</f>
        <v>-</v>
      </c>
      <c r="J10" s="32"/>
      <c r="K10" s="65" t="s">
        <v>300</v>
      </c>
      <c r="L10" s="50" t="s">
        <v>230</v>
      </c>
      <c r="M10" s="74">
        <v>2</v>
      </c>
      <c r="N10" s="50" t="s">
        <v>231</v>
      </c>
      <c r="O10" s="53" t="s">
        <v>232</v>
      </c>
      <c r="P10" s="50" t="s">
        <v>233</v>
      </c>
      <c r="Q10" s="91" t="s">
        <v>303</v>
      </c>
      <c r="R10" s="50" t="s">
        <v>235</v>
      </c>
      <c r="S10" s="91" t="s">
        <v>331</v>
      </c>
      <c r="T10" s="50" t="s">
        <v>237</v>
      </c>
      <c r="U10" s="53" t="s">
        <v>430</v>
      </c>
      <c r="V10" s="25"/>
      <c r="W10" s="9"/>
      <c r="X10" s="9"/>
      <c r="Y10" s="23"/>
    </row>
    <row r="11" spans="1:28" ht="20.5" x14ac:dyDescent="0.4">
      <c r="A11" s="1"/>
      <c r="B11" s="17"/>
      <c r="C11" s="17"/>
      <c r="D11" s="36"/>
      <c r="E11" s="31"/>
      <c r="F11" s="37"/>
      <c r="G11" s="37"/>
      <c r="H11" s="37"/>
      <c r="I11" s="37"/>
      <c r="J11" s="31"/>
      <c r="K11" s="25"/>
      <c r="L11" s="25"/>
      <c r="M11" s="25"/>
      <c r="N11" s="25"/>
      <c r="O11" s="25"/>
      <c r="P11" s="25"/>
      <c r="Q11" s="25"/>
      <c r="R11" s="25"/>
      <c r="S11" s="25"/>
      <c r="T11" s="25"/>
      <c r="U11" s="25"/>
      <c r="V11" s="25"/>
      <c r="W11" s="9"/>
      <c r="X11" s="9"/>
      <c r="Y11" s="23"/>
    </row>
    <row r="12" spans="1:28" ht="18" customHeight="1" outlineLevel="1" x14ac:dyDescent="0.35">
      <c r="A12" s="1"/>
      <c r="B12" s="274" t="s">
        <v>239</v>
      </c>
      <c r="C12" s="274"/>
      <c r="D12" s="276" t="str">
        <f>IF(F12="","",IF(AND(I12=3,H12=3,G12=3,F12=3),"Melhor Prática",
IF(AND(H12=3,G12=3,F12=3),"Mais que Cumpre",
IF(AND(G12=3,F12=3),"Cumpre",
IF(F12=3,"Parcial","Não cumpre")))))</f>
        <v>Cumpre</v>
      </c>
      <c r="E12" s="277">
        <f>IF($D12="Não cumpre",0,IF($D12="Parcial",$E$18*0.4,IF($D12="Cumpre",$E$18*0.7,IF($D12="Mais que Cumpre",$E$18*0.85,IF($D12="Melhor Prática",$E$18,0)))))</f>
        <v>6.9999999999999993E-3</v>
      </c>
      <c r="F12" s="272">
        <f>IF($L$24&lt;&gt;"",IF($L$24=3,3,IF($L$24=2,2,1)),"")</f>
        <v>3</v>
      </c>
      <c r="G12" s="272">
        <f>IF($O$24&lt;&gt;"",IF($O$24=3,3,IF($O$24=2,2,1)),"")</f>
        <v>3</v>
      </c>
      <c r="H12" s="272" t="str">
        <f>IF($R$24&lt;&gt;"",IF($R$24=3,3,IF($R$24=2,2,1)),"")</f>
        <v/>
      </c>
      <c r="I12" s="272" t="str">
        <f>IF($U$24&lt;&gt;"",IF($U$24=3,3,IF($U$24=2,2,1)),"")</f>
        <v/>
      </c>
      <c r="J12" s="32"/>
      <c r="K12" s="305" t="s">
        <v>240</v>
      </c>
      <c r="L12" s="278"/>
      <c r="M12" s="285"/>
      <c r="N12" s="286"/>
      <c r="O12" s="305" t="s">
        <v>240</v>
      </c>
      <c r="P12" s="278"/>
      <c r="Q12" s="285"/>
      <c r="R12" s="286"/>
      <c r="S12" s="278" t="s">
        <v>240</v>
      </c>
      <c r="T12" s="278"/>
      <c r="U12" s="285" t="s">
        <v>303</v>
      </c>
      <c r="V12" s="286"/>
      <c r="W12" s="9"/>
      <c r="X12" s="9"/>
      <c r="Y12" s="23"/>
      <c r="Z12" s="2"/>
      <c r="AA12" s="2"/>
      <c r="AB12" s="2"/>
    </row>
    <row r="13" spans="1:28" ht="35.25" customHeight="1" outlineLevel="1" x14ac:dyDescent="0.35">
      <c r="A13" s="1"/>
      <c r="B13" s="275"/>
      <c r="C13" s="275"/>
      <c r="D13" s="276" t="str">
        <f t="shared" ref="D13:D14" si="0">IF(F13="","",IF(AND(I13=3,H13=3,G13=3,F13=3),"MEJOR PRÁCTICA",
IF(AND(H13=3,G13=3,F13=3),"MÁS QUE CUMPLE",
IF(AND(G13=3,F13=3),"CUMPLE",
IF(F13=3,"PARCIAL","NO CUMPLE")))))</f>
        <v/>
      </c>
      <c r="E13" s="277">
        <f>IF($D13="No Cumple",0,IF($D13="Parcial",$E$18*0.4,IF($D13="Cumple",$E$18*0.7,IF($D13="Más que Cumple",$E$18*0.85,IF($D13="Mejor Práctica",$E$18,0)))))</f>
        <v>0</v>
      </c>
      <c r="F13" s="272"/>
      <c r="G13" s="272"/>
      <c r="H13" s="272"/>
      <c r="I13" s="272"/>
      <c r="J13" s="32"/>
      <c r="K13" s="168" t="s">
        <v>33</v>
      </c>
      <c r="L13" s="287" t="s">
        <v>242</v>
      </c>
      <c r="M13" s="287"/>
      <c r="N13" s="169" t="s">
        <v>243</v>
      </c>
      <c r="O13" s="168" t="s">
        <v>33</v>
      </c>
      <c r="P13" s="287" t="s">
        <v>242</v>
      </c>
      <c r="Q13" s="287"/>
      <c r="R13" s="169" t="s">
        <v>243</v>
      </c>
      <c r="S13" s="100" t="s">
        <v>33</v>
      </c>
      <c r="T13" s="287" t="s">
        <v>242</v>
      </c>
      <c r="U13" s="287"/>
      <c r="V13" s="100" t="s">
        <v>304</v>
      </c>
      <c r="W13" s="1"/>
      <c r="X13" s="1"/>
      <c r="Z13" s="3"/>
      <c r="AA13" s="4"/>
      <c r="AB13" s="5"/>
    </row>
    <row r="14" spans="1:28" ht="18.75" customHeight="1" outlineLevel="1" x14ac:dyDescent="0.35">
      <c r="A14" s="1"/>
      <c r="B14" s="275"/>
      <c r="C14" s="275"/>
      <c r="D14" s="276" t="str">
        <f t="shared" si="0"/>
        <v/>
      </c>
      <c r="E14" s="277">
        <f>IF($D14="No Cumple",0,IF($D14="Parcial",$E$18*0.4,IF($D14="Cumple",$E$18*0.7,IF($D14="Más que Cumple",$E$18*0.85,IF($D14="Mejor Práctica",$E$18,0)))))</f>
        <v>0</v>
      </c>
      <c r="F14" s="38"/>
      <c r="G14" s="38"/>
      <c r="H14" s="38"/>
      <c r="I14" s="38"/>
      <c r="J14" s="32"/>
      <c r="K14" s="270"/>
      <c r="L14" s="292"/>
      <c r="M14" s="292"/>
      <c r="N14" s="269"/>
      <c r="O14" s="270"/>
      <c r="P14" s="292"/>
      <c r="Q14" s="292"/>
      <c r="R14" s="269"/>
      <c r="S14" s="268"/>
      <c r="T14" s="292"/>
      <c r="U14" s="292"/>
      <c r="V14" s="269"/>
      <c r="W14" s="1"/>
      <c r="X14" s="1"/>
      <c r="Z14" s="6"/>
      <c r="AA14" s="7"/>
      <c r="AB14" s="8"/>
    </row>
    <row r="15" spans="1:28" ht="21" customHeight="1" outlineLevel="1" x14ac:dyDescent="0.35">
      <c r="A15" s="1"/>
      <c r="B15" s="275"/>
      <c r="C15" s="275"/>
      <c r="D15" s="288" t="str">
        <f>IF(S10&lt;&gt;"",IF(OR(S14="finalizado",O14="finalizado",K14="finalizado"),"Finalizado",
IF(OR(AND(S10=U12,S14&lt;&gt;"finalizado"),AND(S10=Q12,O14&lt;&gt;"finalizado"),AND(S10=M12,K14&lt;&gt;"finalizado")),"Atrasado","No Prazo")),"Não Planificado")</f>
        <v>No Prazo</v>
      </c>
      <c r="E15" s="288"/>
      <c r="F15" s="288"/>
      <c r="G15" s="288"/>
      <c r="H15" s="288"/>
      <c r="I15" s="288"/>
      <c r="J15" s="26"/>
      <c r="K15" s="270"/>
      <c r="L15" s="292"/>
      <c r="M15" s="292"/>
      <c r="N15" s="269"/>
      <c r="O15" s="270"/>
      <c r="P15" s="292"/>
      <c r="Q15" s="292"/>
      <c r="R15" s="269"/>
      <c r="S15" s="268"/>
      <c r="T15" s="292"/>
      <c r="U15" s="292"/>
      <c r="V15" s="269"/>
      <c r="W15" s="1"/>
      <c r="X15" s="1"/>
      <c r="Z15" s="6"/>
      <c r="AA15" s="7"/>
      <c r="AB15" s="7"/>
    </row>
    <row r="16" spans="1:28" ht="21" customHeight="1" x14ac:dyDescent="0.4">
      <c r="A16" s="1"/>
      <c r="B16" s="17"/>
      <c r="C16" s="17"/>
      <c r="D16" s="9"/>
      <c r="E16" s="86" t="str">
        <f>IF(COUNTA(F16:I16)=0,"NBC","BC")</f>
        <v>NBC</v>
      </c>
      <c r="F16" s="86"/>
      <c r="G16" s="86"/>
      <c r="H16" s="86"/>
      <c r="I16" s="9"/>
      <c r="J16" s="16"/>
      <c r="K16" s="9"/>
      <c r="L16" s="9"/>
      <c r="M16" s="9"/>
      <c r="N16" s="9"/>
      <c r="O16" s="9"/>
      <c r="P16" s="9"/>
      <c r="Q16" s="9"/>
      <c r="R16" s="9"/>
      <c r="S16" s="9"/>
      <c r="T16" s="9"/>
      <c r="U16" s="9"/>
      <c r="V16" s="9"/>
      <c r="W16" s="9"/>
      <c r="X16" s="9"/>
      <c r="Y16" s="23"/>
    </row>
    <row r="17" spans="1:25" ht="21" customHeight="1" x14ac:dyDescent="0.4">
      <c r="A17" s="1"/>
      <c r="B17" s="17"/>
      <c r="C17" s="17"/>
      <c r="D17" s="9"/>
      <c r="E17" s="9"/>
      <c r="F17" s="9"/>
      <c r="G17" s="9"/>
      <c r="H17" s="9"/>
      <c r="I17" s="9"/>
      <c r="J17" s="16"/>
      <c r="K17" s="290" t="s">
        <v>246</v>
      </c>
      <c r="L17" s="291"/>
      <c r="M17" s="296"/>
      <c r="N17" s="290" t="s">
        <v>247</v>
      </c>
      <c r="O17" s="291"/>
      <c r="P17" s="296"/>
      <c r="Q17" s="290" t="s">
        <v>228</v>
      </c>
      <c r="R17" s="291"/>
      <c r="S17" s="296"/>
      <c r="T17" s="290" t="s">
        <v>249</v>
      </c>
      <c r="U17" s="291"/>
      <c r="V17" s="296"/>
      <c r="W17" s="9"/>
      <c r="X17" s="9"/>
      <c r="Y17" s="23"/>
    </row>
    <row r="18" spans="1:25" ht="20.25" customHeight="1" outlineLevel="2" x14ac:dyDescent="0.35">
      <c r="A18" s="1"/>
      <c r="B18" s="289" t="s">
        <v>316</v>
      </c>
      <c r="C18" s="289"/>
      <c r="D18" s="42" t="s">
        <v>16</v>
      </c>
      <c r="E18" s="39">
        <v>0.01</v>
      </c>
      <c r="F18" s="127"/>
      <c r="G18" s="127"/>
      <c r="H18" s="127"/>
      <c r="I18" s="127"/>
      <c r="J18" s="9"/>
      <c r="K18" s="270" t="s">
        <v>597</v>
      </c>
      <c r="L18" s="268"/>
      <c r="M18" s="269"/>
      <c r="N18" s="270" t="s">
        <v>598</v>
      </c>
      <c r="O18" s="268"/>
      <c r="P18" s="269"/>
      <c r="Q18" s="270" t="s">
        <v>599</v>
      </c>
      <c r="R18" s="268"/>
      <c r="S18" s="269"/>
      <c r="T18" s="270" t="s">
        <v>600</v>
      </c>
      <c r="U18" s="268"/>
      <c r="V18" s="269"/>
      <c r="W18" s="9"/>
      <c r="X18" s="9"/>
      <c r="Y18" s="23"/>
    </row>
    <row r="19" spans="1:25" ht="141.75" customHeight="1" outlineLevel="2" x14ac:dyDescent="0.35">
      <c r="A19" s="1"/>
      <c r="B19" s="289"/>
      <c r="C19" s="289"/>
      <c r="D19" s="42" t="s">
        <v>255</v>
      </c>
      <c r="E19" s="311" t="s">
        <v>601</v>
      </c>
      <c r="F19" s="311"/>
      <c r="G19" s="311"/>
      <c r="H19" s="311"/>
      <c r="I19" s="311"/>
      <c r="J19" s="25"/>
      <c r="K19" s="270"/>
      <c r="L19" s="268"/>
      <c r="M19" s="269"/>
      <c r="N19" s="270"/>
      <c r="O19" s="268"/>
      <c r="P19" s="269"/>
      <c r="Q19" s="270"/>
      <c r="R19" s="268"/>
      <c r="S19" s="269"/>
      <c r="T19" s="270"/>
      <c r="U19" s="268"/>
      <c r="V19" s="269"/>
      <c r="W19" s="9"/>
      <c r="X19" s="9"/>
      <c r="Y19" s="23"/>
    </row>
    <row r="20" spans="1:25" ht="18.75" customHeight="1" outlineLevel="2" x14ac:dyDescent="0.35">
      <c r="A20" s="1"/>
      <c r="B20" s="289"/>
      <c r="C20" s="289"/>
      <c r="D20" s="293" t="s">
        <v>37</v>
      </c>
      <c r="E20" s="294" t="s">
        <v>96</v>
      </c>
      <c r="F20" s="294"/>
      <c r="G20" s="294"/>
      <c r="H20" s="294"/>
      <c r="I20" s="294"/>
      <c r="J20" s="25"/>
      <c r="K20" s="270"/>
      <c r="L20" s="268"/>
      <c r="M20" s="269"/>
      <c r="N20" s="270" t="s">
        <v>307</v>
      </c>
      <c r="O20" s="268"/>
      <c r="P20" s="269"/>
      <c r="Q20" s="270" t="s">
        <v>307</v>
      </c>
      <c r="R20" s="268"/>
      <c r="S20" s="269"/>
      <c r="T20" s="270"/>
      <c r="U20" s="268"/>
      <c r="V20" s="269"/>
      <c r="W20" s="9"/>
      <c r="X20" s="9"/>
      <c r="Y20" s="23"/>
    </row>
    <row r="21" spans="1:25" ht="40.5" customHeight="1" outlineLevel="2" x14ac:dyDescent="0.35">
      <c r="A21" s="18">
        <v>5.0000000000000001E-3</v>
      </c>
      <c r="B21" s="289"/>
      <c r="C21" s="289"/>
      <c r="D21" s="293"/>
      <c r="E21" s="294"/>
      <c r="F21" s="294"/>
      <c r="G21" s="294"/>
      <c r="H21" s="294"/>
      <c r="I21" s="294"/>
      <c r="J21" s="25"/>
      <c r="K21" s="270" t="s">
        <v>545</v>
      </c>
      <c r="L21" s="268"/>
      <c r="M21" s="269"/>
      <c r="N21" s="270" t="s">
        <v>602</v>
      </c>
      <c r="O21" s="268"/>
      <c r="P21" s="269"/>
      <c r="Q21" s="270" t="s">
        <v>603</v>
      </c>
      <c r="R21" s="268"/>
      <c r="S21" s="269"/>
      <c r="T21" s="270" t="s">
        <v>390</v>
      </c>
      <c r="U21" s="268"/>
      <c r="V21" s="269"/>
      <c r="W21" s="9"/>
      <c r="X21" s="9"/>
      <c r="Y21" s="23"/>
    </row>
    <row r="22" spans="1:25" ht="14.5" x14ac:dyDescent="0.35">
      <c r="A22" s="1"/>
      <c r="B22" s="9"/>
      <c r="C22" s="9"/>
      <c r="D22" s="9"/>
      <c r="E22" s="9"/>
      <c r="F22" s="9"/>
      <c r="G22" s="9"/>
      <c r="H22" s="9"/>
      <c r="I22" s="9"/>
      <c r="J22" s="9"/>
      <c r="K22" s="68"/>
      <c r="L22" s="9"/>
      <c r="M22" s="9"/>
      <c r="N22" s="9"/>
      <c r="O22" s="9"/>
      <c r="P22" s="9"/>
      <c r="Q22" s="9"/>
      <c r="R22" s="9"/>
      <c r="S22" s="9"/>
      <c r="T22" s="9"/>
      <c r="U22" s="9"/>
      <c r="V22" s="69"/>
      <c r="W22" s="9"/>
      <c r="X22" s="9"/>
      <c r="Y22" s="23"/>
    </row>
    <row r="23" spans="1:25" ht="41" x14ac:dyDescent="0.35">
      <c r="A23" s="1"/>
      <c r="B23" s="9"/>
      <c r="C23" s="9"/>
      <c r="D23" s="9"/>
      <c r="G23" s="9"/>
      <c r="H23" s="9"/>
      <c r="K23" s="54" t="s">
        <v>9</v>
      </c>
      <c r="L23" s="24" t="s">
        <v>261</v>
      </c>
      <c r="M23" s="55" t="s">
        <v>262</v>
      </c>
      <c r="N23" s="54" t="s">
        <v>9</v>
      </c>
      <c r="O23" s="24" t="s">
        <v>261</v>
      </c>
      <c r="P23" s="55" t="s">
        <v>262</v>
      </c>
      <c r="Q23" s="54" t="s">
        <v>9</v>
      </c>
      <c r="R23" s="24" t="s">
        <v>261</v>
      </c>
      <c r="S23" s="55" t="s">
        <v>262</v>
      </c>
      <c r="T23" s="54" t="s">
        <v>9</v>
      </c>
      <c r="U23" s="24" t="s">
        <v>261</v>
      </c>
      <c r="V23" s="55" t="s">
        <v>262</v>
      </c>
      <c r="X23" s="9"/>
      <c r="Y23" s="23"/>
    </row>
    <row r="24" spans="1:25" ht="36.75" customHeight="1" x14ac:dyDescent="0.35">
      <c r="A24" s="1"/>
      <c r="B24" s="9"/>
      <c r="C24" s="9"/>
      <c r="D24" s="9"/>
      <c r="F24" s="297" t="s">
        <v>308</v>
      </c>
      <c r="G24" s="298" t="s">
        <v>33</v>
      </c>
      <c r="H24" s="298"/>
      <c r="I24" s="298"/>
      <c r="K24" s="56">
        <v>3</v>
      </c>
      <c r="L24" s="40">
        <v>3</v>
      </c>
      <c r="M24" s="295"/>
      <c r="N24" s="56">
        <v>3</v>
      </c>
      <c r="O24" s="40">
        <v>3</v>
      </c>
      <c r="P24" s="295"/>
      <c r="Q24" s="56"/>
      <c r="R24" s="40"/>
      <c r="S24" s="295"/>
      <c r="T24" s="56">
        <v>2</v>
      </c>
      <c r="U24" s="40"/>
      <c r="V24" s="295"/>
      <c r="X24" s="9"/>
      <c r="Y24" s="23"/>
    </row>
    <row r="25" spans="1:25" ht="19.5" customHeight="1" x14ac:dyDescent="0.35">
      <c r="A25" s="1"/>
      <c r="B25" s="9"/>
      <c r="C25" s="9"/>
      <c r="D25" s="9"/>
      <c r="F25" s="297"/>
      <c r="G25" s="298"/>
      <c r="H25" s="298"/>
      <c r="I25" s="298"/>
      <c r="K25" s="57"/>
      <c r="L25" s="43"/>
      <c r="M25" s="295"/>
      <c r="N25" s="57"/>
      <c r="O25" s="43"/>
      <c r="P25" s="295"/>
      <c r="Q25" s="57"/>
      <c r="R25" s="43"/>
      <c r="S25" s="295"/>
      <c r="T25" s="57"/>
      <c r="U25" s="43"/>
      <c r="V25" s="295"/>
      <c r="X25" s="9"/>
      <c r="Y25" s="23"/>
    </row>
    <row r="26" spans="1:25" ht="208.5" customHeight="1" x14ac:dyDescent="0.35">
      <c r="A26" s="1"/>
      <c r="B26" s="9"/>
      <c r="C26" s="9"/>
      <c r="D26" s="9"/>
      <c r="F26" s="297"/>
      <c r="G26" s="298" t="s">
        <v>309</v>
      </c>
      <c r="H26" s="298"/>
      <c r="I26" s="298"/>
      <c r="K26" s="58" t="s">
        <v>604</v>
      </c>
      <c r="L26" s="45"/>
      <c r="M26" s="295"/>
      <c r="N26" s="58" t="s">
        <v>605</v>
      </c>
      <c r="O26" s="45" t="s">
        <v>1126</v>
      </c>
      <c r="P26" s="295"/>
      <c r="Q26" s="58"/>
      <c r="R26" s="45"/>
      <c r="S26" s="295"/>
      <c r="T26" s="58" t="s">
        <v>606</v>
      </c>
      <c r="U26" s="45"/>
      <c r="V26" s="295"/>
      <c r="X26" s="9"/>
      <c r="Y26" s="23"/>
    </row>
    <row r="27" spans="1:25" ht="18" customHeight="1" x14ac:dyDescent="0.35">
      <c r="A27" s="1"/>
      <c r="B27" s="9"/>
      <c r="C27" s="9"/>
      <c r="D27" s="9"/>
      <c r="F27" s="297"/>
      <c r="G27" s="298" t="s">
        <v>313</v>
      </c>
      <c r="H27" s="298"/>
      <c r="I27" s="298"/>
      <c r="K27" s="59"/>
      <c r="L27" s="25"/>
      <c r="M27" s="60"/>
      <c r="N27" s="59"/>
      <c r="O27" s="25"/>
      <c r="P27" s="101"/>
      <c r="Q27" s="59"/>
      <c r="R27" s="25"/>
      <c r="S27" s="60"/>
      <c r="T27" s="59"/>
      <c r="U27" s="25"/>
      <c r="V27" s="60"/>
      <c r="X27" s="9"/>
      <c r="Y27" s="23"/>
    </row>
    <row r="28" spans="1:25" ht="18" customHeight="1" x14ac:dyDescent="0.35">
      <c r="A28" s="1"/>
      <c r="B28" s="9"/>
      <c r="C28" s="9"/>
      <c r="D28" s="9"/>
      <c r="F28" s="297"/>
      <c r="G28" s="298"/>
      <c r="H28" s="298"/>
      <c r="I28" s="298"/>
      <c r="K28" s="59"/>
      <c r="L28" s="25"/>
      <c r="M28" s="60"/>
      <c r="N28" s="59"/>
      <c r="O28" s="25"/>
      <c r="P28" s="101"/>
      <c r="Q28" s="59"/>
      <c r="R28" s="25"/>
      <c r="S28" s="60"/>
      <c r="T28" s="59"/>
      <c r="U28" s="25"/>
      <c r="V28" s="60"/>
      <c r="X28" s="9"/>
      <c r="Y28" s="23"/>
    </row>
    <row r="29" spans="1:25" ht="18" customHeight="1" x14ac:dyDescent="0.35">
      <c r="A29" s="1"/>
      <c r="B29" s="9"/>
      <c r="C29" s="9"/>
      <c r="D29" s="9"/>
      <c r="F29" s="297"/>
      <c r="G29" s="298"/>
      <c r="H29" s="298"/>
      <c r="I29" s="298"/>
      <c r="K29" s="59"/>
      <c r="L29" s="25"/>
      <c r="M29" s="60"/>
      <c r="N29" s="59"/>
      <c r="O29" s="25"/>
      <c r="P29" s="101"/>
      <c r="Q29" s="59"/>
      <c r="R29" s="25"/>
      <c r="S29" s="60"/>
      <c r="T29" s="59"/>
      <c r="U29" s="25"/>
      <c r="V29" s="60"/>
      <c r="X29" s="9"/>
      <c r="Y29" s="23"/>
    </row>
    <row r="30" spans="1:25" ht="18" customHeight="1" x14ac:dyDescent="0.35">
      <c r="A30" s="1"/>
      <c r="B30" s="9"/>
      <c r="C30" s="9"/>
      <c r="D30" s="9"/>
      <c r="F30" s="297"/>
      <c r="G30" s="298"/>
      <c r="H30" s="298"/>
      <c r="I30" s="298"/>
      <c r="K30" s="59"/>
      <c r="L30" s="25"/>
      <c r="M30" s="60"/>
      <c r="N30" s="59"/>
      <c r="O30" s="25"/>
      <c r="P30" s="101"/>
      <c r="Q30" s="59"/>
      <c r="R30" s="25"/>
      <c r="S30" s="60"/>
      <c r="T30" s="59"/>
      <c r="U30" s="25"/>
      <c r="V30" s="60"/>
      <c r="X30" s="9"/>
      <c r="Y30" s="23"/>
    </row>
    <row r="31" spans="1:25" ht="18" customHeight="1" x14ac:dyDescent="0.35">
      <c r="A31" s="1"/>
      <c r="B31" s="9"/>
      <c r="C31" s="9"/>
      <c r="D31" s="9"/>
      <c r="F31" s="297"/>
      <c r="G31" s="298"/>
      <c r="H31" s="298"/>
      <c r="I31" s="298"/>
      <c r="K31" s="59"/>
      <c r="L31" s="25"/>
      <c r="M31" s="60"/>
      <c r="N31" s="59"/>
      <c r="O31" s="25"/>
      <c r="P31" s="101"/>
      <c r="Q31" s="59"/>
      <c r="R31" s="25"/>
      <c r="S31" s="60"/>
      <c r="T31" s="59"/>
      <c r="U31" s="25"/>
      <c r="V31" s="60"/>
      <c r="X31" s="9"/>
      <c r="Y31" s="23"/>
    </row>
    <row r="32" spans="1:25" ht="18" customHeight="1" x14ac:dyDescent="0.35">
      <c r="A32" s="1"/>
      <c r="B32" s="9"/>
      <c r="C32" s="9"/>
      <c r="D32" s="9"/>
      <c r="F32" s="297"/>
      <c r="G32" s="298"/>
      <c r="H32" s="298"/>
      <c r="I32" s="298"/>
      <c r="K32" s="59"/>
      <c r="L32" s="25"/>
      <c r="M32" s="60"/>
      <c r="N32" s="59"/>
      <c r="O32" s="25"/>
      <c r="P32" s="101"/>
      <c r="Q32" s="59"/>
      <c r="R32" s="25"/>
      <c r="S32" s="60"/>
      <c r="T32" s="59"/>
      <c r="U32" s="25"/>
      <c r="V32" s="60"/>
      <c r="X32" s="9"/>
      <c r="Y32" s="23"/>
    </row>
    <row r="33" spans="1:25" ht="18" customHeight="1" x14ac:dyDescent="0.35">
      <c r="A33" s="1"/>
      <c r="B33" s="9"/>
      <c r="C33" s="9"/>
      <c r="D33" s="9"/>
      <c r="F33" s="297"/>
      <c r="G33" s="298"/>
      <c r="H33" s="298"/>
      <c r="I33" s="298"/>
      <c r="K33" s="59"/>
      <c r="L33" s="25"/>
      <c r="M33" s="60"/>
      <c r="N33" s="59"/>
      <c r="O33" s="25"/>
      <c r="P33" s="101"/>
      <c r="Q33" s="59"/>
      <c r="R33" s="25"/>
      <c r="S33" s="60"/>
      <c r="T33" s="59"/>
      <c r="U33" s="25"/>
      <c r="V33" s="60"/>
      <c r="X33" s="9"/>
      <c r="Y33" s="23"/>
    </row>
    <row r="34" spans="1:25" ht="18" customHeight="1" x14ac:dyDescent="0.35">
      <c r="A34" s="1"/>
      <c r="B34" s="9"/>
      <c r="C34" s="9"/>
      <c r="D34" s="9"/>
      <c r="F34" s="297"/>
      <c r="G34" s="298"/>
      <c r="H34" s="298"/>
      <c r="I34" s="298"/>
      <c r="K34" s="59"/>
      <c r="L34" s="25"/>
      <c r="M34" s="60"/>
      <c r="N34" s="59"/>
      <c r="O34" s="25"/>
      <c r="P34" s="101"/>
      <c r="Q34" s="59"/>
      <c r="R34" s="25"/>
      <c r="S34" s="60"/>
      <c r="T34" s="59"/>
      <c r="U34" s="25"/>
      <c r="V34" s="60"/>
      <c r="X34" s="9"/>
      <c r="Y34" s="23"/>
    </row>
    <row r="35" spans="1:25" ht="18" customHeight="1" x14ac:dyDescent="0.35">
      <c r="A35" s="1"/>
      <c r="B35" s="9"/>
      <c r="C35" s="9"/>
      <c r="D35" s="9"/>
      <c r="F35" s="297"/>
      <c r="G35" s="298"/>
      <c r="H35" s="298"/>
      <c r="I35" s="298"/>
      <c r="K35" s="59"/>
      <c r="L35" s="25"/>
      <c r="M35" s="60"/>
      <c r="N35" s="59"/>
      <c r="O35" s="25"/>
      <c r="P35" s="101"/>
      <c r="Q35" s="59"/>
      <c r="R35" s="25"/>
      <c r="S35" s="60"/>
      <c r="T35" s="59"/>
      <c r="U35" s="25"/>
      <c r="V35" s="60"/>
      <c r="X35" s="9"/>
      <c r="Y35" s="23"/>
    </row>
    <row r="36" spans="1:25" ht="18" customHeight="1" x14ac:dyDescent="0.35">
      <c r="A36" s="1"/>
      <c r="B36" s="9"/>
      <c r="C36" s="9"/>
      <c r="D36" s="9"/>
      <c r="F36" s="297"/>
      <c r="G36" s="298"/>
      <c r="H36" s="298"/>
      <c r="I36" s="298"/>
      <c r="K36" s="59"/>
      <c r="L36" s="25"/>
      <c r="M36" s="60"/>
      <c r="N36" s="59"/>
      <c r="O36" s="25"/>
      <c r="P36" s="101"/>
      <c r="Q36" s="59"/>
      <c r="R36" s="25"/>
      <c r="S36" s="60"/>
      <c r="T36" s="59"/>
      <c r="U36" s="25"/>
      <c r="V36" s="60"/>
      <c r="X36" s="9"/>
      <c r="Y36" s="23"/>
    </row>
    <row r="37" spans="1:25" ht="18" customHeight="1" x14ac:dyDescent="0.35">
      <c r="A37" s="1"/>
      <c r="B37" s="9"/>
      <c r="C37" s="9"/>
      <c r="D37" s="9"/>
      <c r="F37" s="297"/>
      <c r="G37" s="298"/>
      <c r="H37" s="298"/>
      <c r="I37" s="298"/>
      <c r="K37" s="59"/>
      <c r="L37" s="25"/>
      <c r="M37" s="60"/>
      <c r="N37" s="59"/>
      <c r="O37" s="25"/>
      <c r="P37" s="101"/>
      <c r="Q37" s="59"/>
      <c r="R37" s="25"/>
      <c r="S37" s="60"/>
      <c r="T37" s="59"/>
      <c r="U37" s="25"/>
      <c r="V37" s="60"/>
      <c r="X37" s="9"/>
      <c r="Y37" s="23"/>
    </row>
    <row r="38" spans="1:25" ht="18" customHeight="1" x14ac:dyDescent="0.35">
      <c r="A38" s="1"/>
      <c r="B38" s="9"/>
      <c r="C38" s="9"/>
      <c r="D38" s="9"/>
      <c r="F38" s="297"/>
      <c r="G38" s="298"/>
      <c r="H38" s="298"/>
      <c r="I38" s="298"/>
      <c r="K38" s="59"/>
      <c r="L38" s="25"/>
      <c r="M38" s="60"/>
      <c r="N38" s="59"/>
      <c r="O38" s="25"/>
      <c r="P38" s="101"/>
      <c r="Q38" s="59"/>
      <c r="R38" s="25"/>
      <c r="S38" s="60"/>
      <c r="T38" s="59"/>
      <c r="U38" s="25"/>
      <c r="V38" s="60"/>
      <c r="X38" s="9"/>
      <c r="Y38" s="23"/>
    </row>
    <row r="39" spans="1:25" ht="18" customHeight="1" x14ac:dyDescent="0.35">
      <c r="A39" s="1"/>
      <c r="B39" s="9"/>
      <c r="C39" s="9"/>
      <c r="D39" s="9"/>
      <c r="F39" s="297"/>
      <c r="G39" s="298"/>
      <c r="H39" s="298"/>
      <c r="I39" s="298"/>
      <c r="K39" s="59"/>
      <c r="L39" s="25"/>
      <c r="M39" s="60"/>
      <c r="N39" s="59"/>
      <c r="O39" s="25"/>
      <c r="P39" s="101"/>
      <c r="Q39" s="59"/>
      <c r="R39" s="25"/>
      <c r="S39" s="60"/>
      <c r="T39" s="59"/>
      <c r="U39" s="25"/>
      <c r="V39" s="60"/>
      <c r="X39" s="9"/>
      <c r="Y39" s="23"/>
    </row>
    <row r="40" spans="1:25" ht="18" customHeight="1" x14ac:dyDescent="0.35">
      <c r="A40" s="1"/>
      <c r="B40" s="9"/>
      <c r="C40" s="9"/>
      <c r="D40" s="9"/>
      <c r="F40" s="297"/>
      <c r="G40" s="298"/>
      <c r="H40" s="298"/>
      <c r="I40" s="298"/>
      <c r="K40" s="59"/>
      <c r="L40" s="25"/>
      <c r="M40" s="60"/>
      <c r="N40" s="59"/>
      <c r="O40" s="25"/>
      <c r="P40" s="101"/>
      <c r="Q40" s="59"/>
      <c r="R40" s="25"/>
      <c r="S40" s="60"/>
      <c r="T40" s="59"/>
      <c r="U40" s="25"/>
      <c r="V40" s="60"/>
      <c r="X40" s="9"/>
      <c r="Y40" s="23"/>
    </row>
    <row r="41" spans="1:25" ht="18" customHeight="1" x14ac:dyDescent="0.35">
      <c r="A41" s="1"/>
      <c r="B41" s="9"/>
      <c r="C41" s="9"/>
      <c r="D41" s="9"/>
      <c r="F41" s="297"/>
      <c r="G41" s="298"/>
      <c r="H41" s="298"/>
      <c r="I41" s="298"/>
      <c r="K41" s="59"/>
      <c r="L41" s="25"/>
      <c r="M41" s="60"/>
      <c r="N41" s="59"/>
      <c r="O41" s="25"/>
      <c r="P41" s="101"/>
      <c r="Q41" s="59"/>
      <c r="R41" s="25"/>
      <c r="S41" s="60"/>
      <c r="T41" s="59"/>
      <c r="U41" s="25"/>
      <c r="V41" s="60"/>
      <c r="X41" s="9"/>
      <c r="Y41" s="23"/>
    </row>
    <row r="42" spans="1:25" ht="18" customHeight="1" x14ac:dyDescent="0.35">
      <c r="A42" s="1"/>
      <c r="B42" s="9"/>
      <c r="C42" s="9"/>
      <c r="D42" s="9"/>
      <c r="F42" s="297"/>
      <c r="G42" s="298"/>
      <c r="H42" s="298"/>
      <c r="I42" s="298"/>
      <c r="K42" s="59"/>
      <c r="L42" s="25"/>
      <c r="M42" s="60"/>
      <c r="N42" s="59"/>
      <c r="O42" s="25"/>
      <c r="P42" s="101"/>
      <c r="Q42" s="59"/>
      <c r="R42" s="25"/>
      <c r="S42" s="60"/>
      <c r="T42" s="59"/>
      <c r="U42" s="25"/>
      <c r="V42" s="60"/>
      <c r="X42" s="9"/>
      <c r="Y42" s="23"/>
    </row>
    <row r="43" spans="1:25" ht="18" customHeight="1" x14ac:dyDescent="0.35">
      <c r="A43" s="1"/>
      <c r="B43" s="9"/>
      <c r="C43" s="9"/>
      <c r="D43" s="9"/>
      <c r="F43" s="297"/>
      <c r="G43" s="298"/>
      <c r="H43" s="298"/>
      <c r="I43" s="298"/>
      <c r="K43" s="59"/>
      <c r="L43" s="25"/>
      <c r="M43" s="60"/>
      <c r="N43" s="59"/>
      <c r="O43" s="25"/>
      <c r="P43" s="101"/>
      <c r="Q43" s="59"/>
      <c r="R43" s="25"/>
      <c r="S43" s="60"/>
      <c r="T43" s="59"/>
      <c r="U43" s="25"/>
      <c r="V43" s="60"/>
      <c r="X43" s="9"/>
      <c r="Y43" s="23"/>
    </row>
    <row r="44" spans="1:25" ht="18" customHeight="1" x14ac:dyDescent="0.35">
      <c r="A44" s="1"/>
      <c r="B44" s="9"/>
      <c r="C44" s="9"/>
      <c r="D44" s="9"/>
      <c r="F44" s="297"/>
      <c r="G44" s="298"/>
      <c r="H44" s="298"/>
      <c r="I44" s="298"/>
      <c r="K44" s="59"/>
      <c r="L44" s="25"/>
      <c r="M44" s="60"/>
      <c r="N44" s="59"/>
      <c r="O44" s="25"/>
      <c r="P44" s="101"/>
      <c r="Q44" s="59"/>
      <c r="R44" s="25"/>
      <c r="S44" s="60"/>
      <c r="T44" s="59"/>
      <c r="U44" s="25"/>
      <c r="V44" s="60"/>
      <c r="X44" s="9"/>
      <c r="Y44" s="23"/>
    </row>
    <row r="45" spans="1:25" ht="18" customHeight="1" x14ac:dyDescent="0.35">
      <c r="A45" s="1"/>
      <c r="B45" s="9"/>
      <c r="C45" s="9"/>
      <c r="D45" s="9"/>
      <c r="F45" s="297"/>
      <c r="G45" s="298"/>
      <c r="H45" s="298"/>
      <c r="I45" s="298"/>
      <c r="K45" s="59"/>
      <c r="L45" s="25"/>
      <c r="M45" s="60"/>
      <c r="N45" s="59"/>
      <c r="O45" s="25"/>
      <c r="P45" s="101"/>
      <c r="Q45" s="59"/>
      <c r="R45" s="25"/>
      <c r="S45" s="60"/>
      <c r="T45" s="59"/>
      <c r="U45" s="25"/>
      <c r="V45" s="60"/>
      <c r="X45" s="9"/>
      <c r="Y45" s="23"/>
    </row>
    <row r="46" spans="1:25" ht="18" customHeight="1" x14ac:dyDescent="0.35">
      <c r="A46" s="1"/>
      <c r="B46" s="9"/>
      <c r="C46" s="9"/>
      <c r="D46" s="9"/>
      <c r="F46" s="297"/>
      <c r="G46" s="298"/>
      <c r="H46" s="298"/>
      <c r="I46" s="298"/>
      <c r="K46" s="59"/>
      <c r="L46" s="25"/>
      <c r="M46" s="60"/>
      <c r="N46" s="59"/>
      <c r="O46" s="25"/>
      <c r="P46" s="101"/>
      <c r="Q46" s="59"/>
      <c r="R46" s="25"/>
      <c r="S46" s="60"/>
      <c r="T46" s="59"/>
      <c r="U46" s="25"/>
      <c r="V46" s="60"/>
      <c r="X46" s="9"/>
      <c r="Y46" s="23"/>
    </row>
    <row r="47" spans="1:25" ht="18" customHeight="1" x14ac:dyDescent="0.35">
      <c r="A47" s="1"/>
      <c r="B47" s="9"/>
      <c r="C47" s="9"/>
      <c r="D47" s="9"/>
      <c r="F47" s="297"/>
      <c r="G47" s="298"/>
      <c r="H47" s="298"/>
      <c r="I47" s="298"/>
      <c r="K47" s="59"/>
      <c r="L47" s="25"/>
      <c r="M47" s="60"/>
      <c r="N47" s="59"/>
      <c r="O47" s="25"/>
      <c r="P47" s="101"/>
      <c r="Q47" s="59"/>
      <c r="R47" s="25"/>
      <c r="S47" s="60"/>
      <c r="T47" s="59"/>
      <c r="U47" s="25"/>
      <c r="V47" s="60"/>
      <c r="X47" s="9"/>
      <c r="Y47" s="23"/>
    </row>
    <row r="48" spans="1:25" ht="18" customHeight="1" x14ac:dyDescent="0.35">
      <c r="A48" s="1"/>
      <c r="B48" s="9"/>
      <c r="C48" s="9"/>
      <c r="D48" s="9"/>
      <c r="F48" s="297"/>
      <c r="G48" s="298"/>
      <c r="H48" s="298"/>
      <c r="I48" s="298"/>
      <c r="K48" s="59"/>
      <c r="L48" s="25"/>
      <c r="M48" s="60"/>
      <c r="N48" s="59"/>
      <c r="O48" s="25"/>
      <c r="P48" s="101"/>
      <c r="Q48" s="59"/>
      <c r="R48" s="25"/>
      <c r="S48" s="60"/>
      <c r="T48" s="59"/>
      <c r="U48" s="25"/>
      <c r="V48" s="60"/>
      <c r="X48" s="9"/>
      <c r="Y48" s="23"/>
    </row>
    <row r="49" spans="1:25" ht="18" customHeight="1" x14ac:dyDescent="0.35">
      <c r="A49" s="1"/>
      <c r="B49" s="9"/>
      <c r="C49" s="9"/>
      <c r="D49" s="9"/>
      <c r="F49" s="297"/>
      <c r="G49" s="298"/>
      <c r="H49" s="298"/>
      <c r="I49" s="298"/>
      <c r="K49" s="59"/>
      <c r="L49" s="25"/>
      <c r="M49" s="60"/>
      <c r="N49" s="59"/>
      <c r="O49" s="25"/>
      <c r="P49" s="60"/>
      <c r="Q49" s="59"/>
      <c r="R49" s="25"/>
      <c r="S49" s="60"/>
      <c r="T49" s="59"/>
      <c r="U49" s="25"/>
      <c r="V49" s="60"/>
      <c r="X49" s="9"/>
      <c r="Y49" s="23"/>
    </row>
    <row r="50" spans="1:25" ht="14.5" x14ac:dyDescent="0.35">
      <c r="S50" s="1"/>
      <c r="V50" s="1"/>
    </row>
    <row r="51" spans="1:25" ht="15" customHeight="1" x14ac:dyDescent="0.35"/>
  </sheetData>
  <mergeCells count="63">
    <mergeCell ref="F24:F49"/>
    <mergeCell ref="G24:I25"/>
    <mergeCell ref="M24:M26"/>
    <mergeCell ref="P24:P26"/>
    <mergeCell ref="S24:S26"/>
    <mergeCell ref="V24:V26"/>
    <mergeCell ref="G26:I26"/>
    <mergeCell ref="G27:I49"/>
    <mergeCell ref="Q20:S20"/>
    <mergeCell ref="T20:V20"/>
    <mergeCell ref="K21:M21"/>
    <mergeCell ref="N21:P21"/>
    <mergeCell ref="Q21:S21"/>
    <mergeCell ref="T21:V21"/>
    <mergeCell ref="T18:V19"/>
    <mergeCell ref="E19:I19"/>
    <mergeCell ref="D20:D21"/>
    <mergeCell ref="E20:I21"/>
    <mergeCell ref="K20:M20"/>
    <mergeCell ref="N20:P20"/>
    <mergeCell ref="D15:I15"/>
    <mergeCell ref="B18:C21"/>
    <mergeCell ref="K18:M19"/>
    <mergeCell ref="N18:P19"/>
    <mergeCell ref="Q18:S19"/>
    <mergeCell ref="Q17:S17"/>
    <mergeCell ref="T17:V17"/>
    <mergeCell ref="S12:T12"/>
    <mergeCell ref="U12:V12"/>
    <mergeCell ref="L13:M13"/>
    <mergeCell ref="P13:Q13"/>
    <mergeCell ref="T13:U13"/>
    <mergeCell ref="L14:M15"/>
    <mergeCell ref="N14:N15"/>
    <mergeCell ref="O14:O15"/>
    <mergeCell ref="P14:Q15"/>
    <mergeCell ref="Q12:R12"/>
    <mergeCell ref="R14:R15"/>
    <mergeCell ref="S14:S15"/>
    <mergeCell ref="T14:U15"/>
    <mergeCell ref="V14:V15"/>
    <mergeCell ref="K12:L12"/>
    <mergeCell ref="M12:N12"/>
    <mergeCell ref="O12:P12"/>
    <mergeCell ref="K17:M17"/>
    <mergeCell ref="N17:P17"/>
    <mergeCell ref="K14:K15"/>
    <mergeCell ref="B7:C7"/>
    <mergeCell ref="M7:O8"/>
    <mergeCell ref="Q7:S8"/>
    <mergeCell ref="G12:G13"/>
    <mergeCell ref="D2:I2"/>
    <mergeCell ref="D3:I4"/>
    <mergeCell ref="K3:S4"/>
    <mergeCell ref="D5:I5"/>
    <mergeCell ref="K5:R5"/>
    <mergeCell ref="B10:C10"/>
    <mergeCell ref="B12:C15"/>
    <mergeCell ref="D12:D14"/>
    <mergeCell ref="E12:E14"/>
    <mergeCell ref="F12:F13"/>
    <mergeCell ref="H12:H13"/>
    <mergeCell ref="I12:I13"/>
  </mergeCells>
  <conditionalFormatting sqref="D15:I15">
    <cfRule type="containsText" dxfId="607" priority="2" operator="containsText" text="Finalizado">
      <formula>NOT(ISERROR(SEARCH("Finalizado",D15)))</formula>
    </cfRule>
    <cfRule type="containsText" dxfId="606" priority="3" operator="containsText" text="Não Planificado">
      <formula>NOT(ISERROR(SEARCH("Não Planificado",D15)))</formula>
    </cfRule>
    <cfRule type="containsText" dxfId="605" priority="4" operator="containsText" text="No Prazo">
      <formula>NOT(ISERROR(SEARCH("No Prazo",D15)))</formula>
    </cfRule>
    <cfRule type="containsText" dxfId="604" priority="5" operator="containsText" text="Atrasado">
      <formula>NOT(ISERROR(SEARCH("Atrasado",D15)))</formula>
    </cfRule>
  </conditionalFormatting>
  <conditionalFormatting sqref="F7:F8">
    <cfRule type="iconSet" priority="9">
      <iconSet showValue="0">
        <cfvo type="percent" val="0"/>
        <cfvo type="num" val="2"/>
        <cfvo type="num" val="3"/>
      </iconSet>
    </cfRule>
  </conditionalFormatting>
  <conditionalFormatting sqref="F12 F14">
    <cfRule type="iconSet" priority="7">
      <iconSet showValue="0">
        <cfvo type="percent" val="0"/>
        <cfvo type="num" val="2"/>
        <cfvo type="num" val="3"/>
      </iconSet>
    </cfRule>
  </conditionalFormatting>
  <conditionalFormatting sqref="G7:I8">
    <cfRule type="iconSet" priority="8">
      <iconSet showValue="0">
        <cfvo type="percent" val="0"/>
        <cfvo type="num" val="2"/>
        <cfvo type="num" val="3"/>
      </iconSet>
    </cfRule>
  </conditionalFormatting>
  <conditionalFormatting sqref="G12:I12 G14:I14">
    <cfRule type="iconSet" priority="6">
      <iconSet showValue="0">
        <cfvo type="percent" val="0"/>
        <cfvo type="num" val="2"/>
        <cfvo type="num" val="3"/>
      </iconSet>
    </cfRule>
  </conditionalFormatting>
  <conditionalFormatting sqref="K24:L24 N24:O24 Q24:R24 T24:U24">
    <cfRule type="iconSet" priority="19">
      <iconSet showValue="0">
        <cfvo type="percent" val="0"/>
        <cfvo type="num" val="2"/>
        <cfvo type="num" val="3"/>
      </iconSet>
    </cfRule>
  </conditionalFormatting>
  <conditionalFormatting sqref="K25:L25">
    <cfRule type="containsText" dxfId="603" priority="29" operator="containsText" text="PENDIENTE">
      <formula>NOT(ISERROR(SEARCH("PENDIENTE",K25)))</formula>
    </cfRule>
    <cfRule type="containsText" dxfId="602" priority="30" operator="containsText" text="NO VALIDADO">
      <formula>NOT(ISERROR(SEARCH("NO VALIDADO",K25)))</formula>
    </cfRule>
    <cfRule type="containsText" dxfId="601" priority="31" operator="containsText" text="VALIDADO">
      <formula>NOT(ISERROR(SEARCH("VALIDADO",K25)))</formula>
    </cfRule>
  </conditionalFormatting>
  <conditionalFormatting sqref="N25:O25">
    <cfRule type="containsText" dxfId="600" priority="26" operator="containsText" text="PENDIENTE">
      <formula>NOT(ISERROR(SEARCH("PENDIENTE",N25)))</formula>
    </cfRule>
    <cfRule type="containsText" dxfId="599" priority="27" operator="containsText" text="NO VALIDADO">
      <formula>NOT(ISERROR(SEARCH("NO VALIDADO",N25)))</formula>
    </cfRule>
    <cfRule type="containsText" dxfId="598" priority="28" operator="containsText" text="VALIDADO">
      <formula>NOT(ISERROR(SEARCH("VALIDADO",N25)))</formula>
    </cfRule>
  </conditionalFormatting>
  <conditionalFormatting sqref="Q25:R25">
    <cfRule type="containsText" dxfId="597" priority="23" operator="containsText" text="PENDIENTE">
      <formula>NOT(ISERROR(SEARCH("PENDIENTE",Q25)))</formula>
    </cfRule>
    <cfRule type="containsText" dxfId="596" priority="24" operator="containsText" text="NO VALIDADO">
      <formula>NOT(ISERROR(SEARCH("NO VALIDADO",Q25)))</formula>
    </cfRule>
    <cfRule type="containsText" dxfId="595" priority="25" operator="containsText" text="VALIDADO">
      <formula>NOT(ISERROR(SEARCH("VALIDADO",Q25)))</formula>
    </cfRule>
  </conditionalFormatting>
  <conditionalFormatting sqref="T25:U25">
    <cfRule type="containsText" dxfId="594" priority="20" operator="containsText" text="PENDIENTE">
      <formula>NOT(ISERROR(SEARCH("PENDIENTE",T25)))</formula>
    </cfRule>
    <cfRule type="containsText" dxfId="593" priority="21" operator="containsText" text="NO VALIDADO">
      <formula>NOT(ISERROR(SEARCH("NO VALIDADO",T25)))</formula>
    </cfRule>
    <cfRule type="containsText" dxfId="592" priority="22" operator="containsText" text="VALIDADO">
      <formula>NOT(ISERROR(SEARCH("VALIDADO",T25)))</formula>
    </cfRule>
  </conditionalFormatting>
  <dataValidations count="6">
    <dataValidation type="list" allowBlank="1" showInputMessage="1" showErrorMessage="1" sqref="AB14:AB15" xr:uid="{5A17CC0B-297F-441F-BD26-C8448C97938B}">
      <formula1>"No Cumple, Parcial, Cumple, Más que Cumple, Mejor Práctica"</formula1>
    </dataValidation>
    <dataValidation type="list" allowBlank="1" showInputMessage="1" showErrorMessage="1" sqref="K14:K15 O14:O15 S14:S15" xr:uid="{04ED7341-82BE-47E6-89C6-C39B58B6DCC3}">
      <formula1>"No Iniciado, En Progreso,Finalizado"</formula1>
    </dataValidation>
    <dataValidation type="list" allowBlank="1" showInputMessage="1" showErrorMessage="1" sqref="Q10 S10" xr:uid="{557F22C4-D287-4D30-92B3-CCBE6DB060D5}">
      <formula1>" Junho,Julho,Agosto,Setembro,Outubro"</formula1>
    </dataValidation>
    <dataValidation type="list" allowBlank="1" showInputMessage="1" showErrorMessage="1" sqref="M12:N12 Q12:R12 U12:V12" xr:uid="{C73EFD72-E102-40C6-931A-9EB3780BE929}">
      <formula1>"Maio,Junho,Julho,Agosto,Setembro,Outubro"</formula1>
    </dataValidation>
    <dataValidation type="list" allowBlank="1" showInputMessage="1" showErrorMessage="1" sqref="O10" xr:uid="{B87FA354-A86B-4EA4-84B3-6FC77EE5EAB9}">
      <formula1>"Alta,Baixa,Não Planificado"</formula1>
    </dataValidation>
    <dataValidation type="list" allowBlank="1" showInputMessage="1" showErrorMessage="1" sqref="D10 R14:R15 N14:N15 V14:V15" xr:uid="{C5204388-B43C-4818-AEC8-53ADA03093A9}">
      <formula1>"Não Cumpre, Parcial, Cumpre, Mais que Cumpre, Melhor Prática"</formula1>
    </dataValidation>
  </dataValidations>
  <pageMargins left="0.511811024" right="0.511811024" top="0.78740157499999996" bottom="0.78740157499999996" header="0.31496062000000002" footer="0.31496062000000002"/>
  <pageSetup paperSize="9" orientation="portrait" r:id="rId1"/>
  <drawing r:id="rId2"/>
  <extLst>
    <ext xmlns:x14="http://schemas.microsoft.com/office/spreadsheetml/2009/9/main" uri="{78C0D931-6437-407d-A8EE-F0AAD7539E65}">
      <x14:conditionalFormattings>
        <x14:conditionalFormatting xmlns:xm="http://schemas.microsoft.com/office/excel/2006/main">
          <x14:cfRule type="iconSet" priority="1" id="{DA0D64B0-98FC-46DB-A8FA-0B096CF6BCC5}">
            <x14:iconSet iconSet="3Stars" showValue="0">
              <x14:cfvo type="percent">
                <xm:f>0</xm:f>
              </x14:cfvo>
              <x14:cfvo type="num">
                <xm:f>2</xm:f>
              </x14:cfvo>
              <x14:cfvo type="num">
                <xm:f>3</xm:f>
              </x14:cfvo>
            </x14:iconSet>
          </x14:cfRule>
          <xm:sqref>M10</xm:sqref>
        </x14:conditionalFormatting>
      </x14:conditionalFormattings>
    </ext>
  </extLst>
</worksheet>
</file>

<file path=xl/worksheets/sheet4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E5529B1-620F-4E7F-AD27-CD174BE2BB9D}">
  <dimension ref="A1:AB51"/>
  <sheetViews>
    <sheetView showGridLines="0" zoomScale="50" zoomScaleNormal="50" workbookViewId="0">
      <pane xSplit="3" ySplit="4" topLeftCell="D6" activePane="bottomRight" state="frozen"/>
      <selection activeCell="O2" sqref="O2"/>
      <selection pane="topRight" activeCell="O2" sqref="O2"/>
      <selection pane="bottomLeft" activeCell="O2" sqref="O2"/>
      <selection pane="bottomRight" activeCell="O2" sqref="O2"/>
    </sheetView>
  </sheetViews>
  <sheetFormatPr defaultColWidth="0" defaultRowHeight="15" customHeight="1" zeroHeight="1" outlineLevelRow="2" outlineLevelCol="1" x14ac:dyDescent="0.35"/>
  <cols>
    <col min="1" max="1" width="1.26953125" customWidth="1"/>
    <col min="2" max="2" width="4.7265625" customWidth="1"/>
    <col min="3" max="3" width="20.1796875" customWidth="1"/>
    <col min="4" max="4" width="17.453125" customWidth="1" outlineLevel="1"/>
    <col min="5" max="5" width="10" customWidth="1" outlineLevel="1"/>
    <col min="6" max="8" width="6.1796875" customWidth="1" outlineLevel="1"/>
    <col min="9" max="9" width="6.26953125" customWidth="1" outlineLevel="1"/>
    <col min="10" max="10" width="2.1796875" customWidth="1"/>
    <col min="11" max="23" width="23" customWidth="1"/>
    <col min="24" max="24" width="17" hidden="1" customWidth="1"/>
    <col min="25" max="25" width="16.453125" hidden="1" customWidth="1"/>
    <col min="26" max="26" width="10.54296875" hidden="1" customWidth="1"/>
    <col min="27" max="27" width="16.81640625" hidden="1" customWidth="1"/>
    <col min="28" max="28" width="14.54296875" hidden="1" customWidth="1"/>
  </cols>
  <sheetData>
    <row r="1" spans="1:28" ht="11.25" customHeight="1" x14ac:dyDescent="0.35">
      <c r="A1" s="13"/>
      <c r="B1" s="13"/>
      <c r="C1" s="13"/>
      <c r="D1" s="13"/>
      <c r="E1" s="13"/>
      <c r="F1" s="13"/>
      <c r="G1" s="13"/>
      <c r="H1" s="13"/>
      <c r="I1" s="13"/>
      <c r="J1" s="13"/>
      <c r="K1" s="13"/>
      <c r="L1" s="13"/>
      <c r="M1" s="13"/>
      <c r="N1" s="13"/>
      <c r="O1" s="13"/>
      <c r="P1" s="13"/>
      <c r="Q1" s="13"/>
      <c r="R1" s="13"/>
      <c r="S1" s="13"/>
      <c r="T1" s="13"/>
      <c r="U1" s="13"/>
      <c r="V1" s="13"/>
      <c r="W1" s="13"/>
      <c r="X1" s="13"/>
      <c r="Y1" s="19"/>
      <c r="Z1" s="19"/>
      <c r="AA1" s="19"/>
    </row>
    <row r="2" spans="1:28" ht="43.5" customHeight="1" x14ac:dyDescent="0.5">
      <c r="A2" s="1"/>
      <c r="C2" s="11"/>
      <c r="D2" s="279" t="s">
        <v>0</v>
      </c>
      <c r="E2" s="279"/>
      <c r="F2" s="279"/>
      <c r="G2" s="279"/>
      <c r="H2" s="279"/>
      <c r="I2" s="279"/>
      <c r="J2" s="62"/>
      <c r="K2" s="62"/>
      <c r="L2" s="62"/>
      <c r="M2" s="62"/>
      <c r="N2" s="62"/>
      <c r="O2" s="62"/>
      <c r="P2" s="62"/>
      <c r="Q2" s="62"/>
      <c r="R2" s="62"/>
      <c r="S2" s="62"/>
      <c r="T2" s="62"/>
      <c r="U2" s="62"/>
      <c r="V2" s="62"/>
      <c r="W2" s="11"/>
      <c r="X2" s="11"/>
      <c r="Y2" s="20"/>
      <c r="Z2" s="20"/>
      <c r="AA2" s="20"/>
    </row>
    <row r="3" spans="1:28" ht="19.5" customHeight="1" x14ac:dyDescent="0.35">
      <c r="A3" s="1"/>
      <c r="C3" s="10"/>
      <c r="D3" s="280" t="s">
        <v>1</v>
      </c>
      <c r="E3" s="280"/>
      <c r="F3" s="280"/>
      <c r="G3" s="280"/>
      <c r="H3" s="280"/>
      <c r="I3" s="280"/>
      <c r="J3" s="63"/>
      <c r="K3" s="306" t="s">
        <v>607</v>
      </c>
      <c r="L3" s="306"/>
      <c r="M3" s="306"/>
      <c r="N3" s="306"/>
      <c r="O3" s="306"/>
      <c r="P3" s="306"/>
      <c r="Q3" s="306"/>
      <c r="R3" s="306"/>
      <c r="S3" s="306"/>
      <c r="T3" s="306"/>
      <c r="U3" s="306"/>
      <c r="V3" s="306"/>
      <c r="W3" s="10"/>
      <c r="X3" s="10"/>
      <c r="Y3" s="12"/>
      <c r="Z3" s="12"/>
      <c r="AA3" s="12"/>
    </row>
    <row r="4" spans="1:28" ht="35.25" customHeight="1" x14ac:dyDescent="0.35">
      <c r="A4" s="1"/>
      <c r="B4" s="1"/>
      <c r="C4" s="10"/>
      <c r="D4" s="281"/>
      <c r="E4" s="281"/>
      <c r="F4" s="281"/>
      <c r="G4" s="281"/>
      <c r="H4" s="281"/>
      <c r="I4" s="281"/>
      <c r="J4" s="61"/>
      <c r="K4" s="307"/>
      <c r="L4" s="307"/>
      <c r="M4" s="307"/>
      <c r="N4" s="307"/>
      <c r="O4" s="307"/>
      <c r="P4" s="307"/>
      <c r="Q4" s="307"/>
      <c r="R4" s="307"/>
      <c r="S4" s="307"/>
      <c r="T4" s="307"/>
      <c r="U4" s="307"/>
      <c r="V4" s="307"/>
      <c r="W4" s="61"/>
      <c r="X4" s="14"/>
      <c r="Y4" s="21"/>
      <c r="Z4" s="22"/>
      <c r="AA4" s="22"/>
    </row>
    <row r="5" spans="1:28" ht="32.5" x14ac:dyDescent="0.6">
      <c r="A5" s="1"/>
      <c r="B5" s="15"/>
      <c r="C5" s="13"/>
      <c r="D5" s="284" t="s">
        <v>294</v>
      </c>
      <c r="E5" s="284"/>
      <c r="F5" s="284"/>
      <c r="G5" s="284"/>
      <c r="H5" s="284"/>
      <c r="I5" s="284"/>
      <c r="J5" s="26"/>
      <c r="K5" s="284" t="s">
        <v>295</v>
      </c>
      <c r="L5" s="284"/>
      <c r="M5" s="284"/>
      <c r="N5" s="284"/>
      <c r="O5" s="284"/>
      <c r="P5" s="284"/>
      <c r="Q5" s="284"/>
      <c r="R5" s="284"/>
      <c r="S5" s="27"/>
      <c r="T5" s="25"/>
      <c r="U5" s="25"/>
      <c r="V5" s="25"/>
      <c r="W5" s="9"/>
      <c r="X5" s="9"/>
      <c r="Y5" s="23"/>
    </row>
    <row r="6" spans="1:28" ht="33" customHeight="1" x14ac:dyDescent="0.8">
      <c r="A6" s="1"/>
      <c r="B6" s="15"/>
      <c r="C6" s="15"/>
      <c r="D6" s="28" t="s">
        <v>296</v>
      </c>
      <c r="E6" s="28" t="s">
        <v>16</v>
      </c>
      <c r="F6" s="28" t="s">
        <v>19</v>
      </c>
      <c r="G6" s="28" t="s">
        <v>20</v>
      </c>
      <c r="H6" s="28" t="s">
        <v>21</v>
      </c>
      <c r="I6" s="28" t="s">
        <v>22</v>
      </c>
      <c r="J6" s="29"/>
      <c r="K6" s="44" t="s">
        <v>221</v>
      </c>
      <c r="L6" s="66"/>
      <c r="M6" s="30"/>
      <c r="N6" s="30"/>
      <c r="O6" s="30"/>
      <c r="P6" s="30"/>
      <c r="Q6" s="30"/>
      <c r="R6" s="31"/>
      <c r="S6" s="31"/>
      <c r="T6" s="25"/>
      <c r="U6" s="25"/>
      <c r="V6" s="25"/>
      <c r="W6" s="9"/>
      <c r="X6" s="9"/>
      <c r="Y6" s="23"/>
    </row>
    <row r="7" spans="1:28" ht="78" customHeight="1" outlineLevel="1" x14ac:dyDescent="0.35">
      <c r="A7" s="1"/>
      <c r="B7" s="267" t="s">
        <v>222</v>
      </c>
      <c r="C7" s="267"/>
      <c r="D7" s="67" t="str">
        <f>IF(F7="","",IF(AND(I7=3,H7=3,G7=3,F7=3),"Melhor Prática",
IF(AND(H7=3,G7=3,F7=3),"Mais que Cumpre",
IF(AND(G7=3,F7=3),"Cumpre",
IF(F7=3,"Parcial","Não cumpre")))))</f>
        <v>Parcial</v>
      </c>
      <c r="E7" s="47">
        <f>IF($D7="Não cumpre",0,IF($D7="Parcial",$E$18*0.4,IF($D7="Cumpre",$E$18*0.7,IF($D7="Mais que Cumpre",$E$18*0.85,IF($D7="Melhor Prática",$E$18,0)))))</f>
        <v>4.0000000000000001E-3</v>
      </c>
      <c r="F7" s="48">
        <f>IF($K$24&lt;&gt;"",IF($K$24=3,3,IF($K$24=2,2,1)),"")</f>
        <v>3</v>
      </c>
      <c r="G7" s="48" t="str">
        <f>IF($N$24&lt;&gt;"",IF($N$24=3,3,IF($N$24=2,2,1)),"")</f>
        <v/>
      </c>
      <c r="H7" s="48" t="str">
        <f>IF($Q$24&lt;&gt;"",IF($Q$24=3,3,IF($Q$24=2,2,1)),"")</f>
        <v/>
      </c>
      <c r="I7" s="48" t="str">
        <f>IF($T$24&lt;&gt;"",IF($T$24=3,3,IF($T$24=2,2,1)),"")</f>
        <v/>
      </c>
      <c r="J7" s="32"/>
      <c r="K7" s="49" t="s">
        <v>298</v>
      </c>
      <c r="L7" s="46" t="s">
        <v>224</v>
      </c>
      <c r="M7" s="271"/>
      <c r="N7" s="271"/>
      <c r="O7" s="271"/>
      <c r="P7" s="46" t="s">
        <v>226</v>
      </c>
      <c r="Q7" s="271"/>
      <c r="R7" s="271"/>
      <c r="S7" s="271"/>
      <c r="U7" s="25"/>
      <c r="V7" s="25"/>
      <c r="W7" s="9"/>
      <c r="X7" s="9"/>
      <c r="Y7" s="23"/>
    </row>
    <row r="8" spans="1:28" ht="14.25" customHeight="1" outlineLevel="1" x14ac:dyDescent="0.35">
      <c r="A8" s="1"/>
      <c r="B8" s="64"/>
      <c r="C8" s="64"/>
      <c r="D8" s="67"/>
      <c r="E8" s="47"/>
      <c r="F8" s="48"/>
      <c r="G8" s="48"/>
      <c r="H8" s="48"/>
      <c r="I8" s="48"/>
      <c r="J8" s="32"/>
      <c r="K8" s="49"/>
      <c r="L8" s="46"/>
      <c r="M8" s="271"/>
      <c r="N8" s="271"/>
      <c r="O8" s="271"/>
      <c r="P8" s="46"/>
      <c r="Q8" s="271"/>
      <c r="R8" s="271"/>
      <c r="S8" s="271"/>
      <c r="U8" s="25"/>
      <c r="V8" s="25"/>
      <c r="W8" s="9"/>
      <c r="X8" s="9"/>
      <c r="Y8" s="23"/>
    </row>
    <row r="9" spans="1:28" ht="9.75" customHeight="1" x14ac:dyDescent="0.45">
      <c r="A9" s="1"/>
      <c r="B9" s="1"/>
      <c r="C9" s="1"/>
      <c r="D9" s="34"/>
      <c r="E9" s="35"/>
      <c r="F9" s="35"/>
      <c r="G9" s="35"/>
      <c r="H9" s="35"/>
      <c r="I9" s="35"/>
      <c r="J9" s="35"/>
      <c r="K9" s="35"/>
      <c r="L9" s="35"/>
      <c r="M9" s="35"/>
      <c r="N9" s="35"/>
      <c r="O9" s="35"/>
      <c r="P9" s="35"/>
      <c r="Q9" s="92">
        <f>IF(Q10="Junio",6,IF(Q10="Julio",7,IF(Q10="Agosto",8,IF(Q10="Septiembre",9,IF(Q10="Octubre",10,"")))))</f>
        <v>8</v>
      </c>
      <c r="R9" s="35"/>
      <c r="S9" s="92" t="str">
        <f>IF(S10="Junio",6,IF(S10="Julio",7,IF(S10="Agosto",8,IF(S10="Septiembre",9,IF(S10="Octubre",10,"")))))</f>
        <v/>
      </c>
      <c r="T9" s="33"/>
      <c r="U9" s="33"/>
      <c r="V9" s="33"/>
      <c r="W9" s="1"/>
      <c r="X9" s="1"/>
    </row>
    <row r="10" spans="1:28" ht="59.25" customHeight="1" outlineLevel="1" x14ac:dyDescent="0.35">
      <c r="A10" s="1"/>
      <c r="B10" s="273" t="s">
        <v>299</v>
      </c>
      <c r="C10" s="273"/>
      <c r="D10" s="110" t="s">
        <v>228</v>
      </c>
      <c r="E10" s="51">
        <f>IF($D10="Não cumpre",0,IF($D10="Parcial",$E$18*0.4,IF($D10="Cumpre",$E$18*0.7,IF($D10="Mais que Cumpre",$E$18*0.85,IF($D10="Melhor Prática",$E$18,0)))))</f>
        <v>8.5000000000000006E-3</v>
      </c>
      <c r="F10" s="52" t="str">
        <f>IF(K20="D","D","-")</f>
        <v>-</v>
      </c>
      <c r="G10" s="52" t="str">
        <f>IF(N20="D","D","-")</f>
        <v>D</v>
      </c>
      <c r="H10" s="52" t="str">
        <f>IF(Q20="D","D","-")</f>
        <v>-</v>
      </c>
      <c r="I10" s="52" t="str">
        <f>IF(T20="D","D","-")</f>
        <v>-</v>
      </c>
      <c r="J10" s="32"/>
      <c r="K10" s="65" t="s">
        <v>300</v>
      </c>
      <c r="L10" s="50" t="s">
        <v>230</v>
      </c>
      <c r="M10" s="74">
        <v>3</v>
      </c>
      <c r="N10" s="50" t="s">
        <v>231</v>
      </c>
      <c r="O10" s="53" t="s">
        <v>232</v>
      </c>
      <c r="P10" s="50" t="s">
        <v>233</v>
      </c>
      <c r="Q10" s="91" t="s">
        <v>303</v>
      </c>
      <c r="R10" s="50" t="s">
        <v>235</v>
      </c>
      <c r="S10" s="91" t="s">
        <v>331</v>
      </c>
      <c r="T10" s="50" t="s">
        <v>237</v>
      </c>
      <c r="U10" s="53" t="s">
        <v>355</v>
      </c>
      <c r="V10" s="25"/>
      <c r="W10" s="9"/>
      <c r="X10" s="9"/>
      <c r="Y10" s="23"/>
    </row>
    <row r="11" spans="1:28" ht="20.5" x14ac:dyDescent="0.4">
      <c r="A11" s="1"/>
      <c r="B11" s="17"/>
      <c r="C11" s="17"/>
      <c r="D11" s="36"/>
      <c r="E11" s="31"/>
      <c r="F11" s="37"/>
      <c r="G11" s="37"/>
      <c r="H11" s="37"/>
      <c r="I11" s="37"/>
      <c r="J11" s="31"/>
      <c r="K11" s="25"/>
      <c r="L11" s="25"/>
      <c r="M11" s="25"/>
      <c r="N11" s="25"/>
      <c r="O11" s="25"/>
      <c r="P11" s="25"/>
      <c r="Q11" s="25"/>
      <c r="R11" s="25"/>
      <c r="S11" s="25"/>
      <c r="T11" s="25"/>
      <c r="U11" s="25"/>
      <c r="V11" s="25"/>
      <c r="W11" s="9"/>
      <c r="X11" s="9"/>
      <c r="Y11" s="23"/>
    </row>
    <row r="12" spans="1:28" ht="18" customHeight="1" outlineLevel="1" x14ac:dyDescent="0.35">
      <c r="A12" s="1"/>
      <c r="B12" s="274" t="s">
        <v>239</v>
      </c>
      <c r="C12" s="274"/>
      <c r="D12" s="276" t="str">
        <f>IF(F12="","",IF(AND(I12=3,H12=3,G12=3,F12=3),"Melhor Prática",
IF(AND(H12=3,G12=3,F12=3),"Mais que Cumpre",
IF(AND(G12=3,F12=3),"Cumpre",
IF(F12=3,"Parcial","Não cumpre")))))</f>
        <v/>
      </c>
      <c r="E12" s="277">
        <f>IF($D12="Não cumpre",0,IF($D12="Parcial",$E$18*0.4,IF($D12="Cumpre",$E$18*0.7,IF($D12="Mais que Cumpre",$E$18*0.85,IF($D12="Melhor Prática",$E$18,0)))))</f>
        <v>0</v>
      </c>
      <c r="F12" s="272" t="str">
        <f>IF($L$24&lt;&gt;"",IF($L$24=3,3,IF($L$24=2,2,1)),"")</f>
        <v/>
      </c>
      <c r="G12" s="272" t="str">
        <f>IF($O$24&lt;&gt;"",IF($O$24=3,3,IF($O$24=2,2,1)),"")</f>
        <v/>
      </c>
      <c r="H12" s="272" t="str">
        <f>IF($R$24&lt;&gt;"",IF($R$24=3,3,IF($R$24=2,2,1)),"")</f>
        <v/>
      </c>
      <c r="I12" s="272" t="str">
        <f>IF($U$24&lt;&gt;"",IF($U$24=3,3,IF($U$24=2,2,1)),"")</f>
        <v/>
      </c>
      <c r="J12" s="32"/>
      <c r="K12" s="305" t="s">
        <v>240</v>
      </c>
      <c r="L12" s="278"/>
      <c r="M12" s="285"/>
      <c r="N12" s="286"/>
      <c r="O12" s="305" t="s">
        <v>240</v>
      </c>
      <c r="P12" s="278"/>
      <c r="Q12" s="285"/>
      <c r="R12" s="286"/>
      <c r="S12" s="278" t="s">
        <v>240</v>
      </c>
      <c r="T12" s="278"/>
      <c r="U12" s="285" t="s">
        <v>303</v>
      </c>
      <c r="V12" s="286"/>
      <c r="W12" s="9"/>
      <c r="X12" s="9"/>
      <c r="Y12" s="23"/>
      <c r="Z12" s="2"/>
      <c r="AA12" s="2"/>
      <c r="AB12" s="2"/>
    </row>
    <row r="13" spans="1:28" ht="35.25" customHeight="1" outlineLevel="1" x14ac:dyDescent="0.35">
      <c r="A13" s="1"/>
      <c r="B13" s="275"/>
      <c r="C13" s="275"/>
      <c r="D13" s="276" t="str">
        <f t="shared" ref="D13:D14" si="0">IF(F13="","",IF(AND(I13=3,H13=3,G13=3,F13=3),"MEJOR PRÁCTICA",
IF(AND(H13=3,G13=3,F13=3),"MÁS QUE CUMPLE",
IF(AND(G13=3,F13=3),"CUMPLE",
IF(F13=3,"PARCIAL","NO CUMPLE")))))</f>
        <v/>
      </c>
      <c r="E13" s="277">
        <f>IF($D13="No Cumple",0,IF($D13="Parcial",$E$18*0.4,IF($D13="Cumple",$E$18*0.7,IF($D13="Más que Cumple",$E$18*0.85,IF($D13="Mejor Práctica",$E$18,0)))))</f>
        <v>0</v>
      </c>
      <c r="F13" s="272"/>
      <c r="G13" s="272"/>
      <c r="H13" s="272"/>
      <c r="I13" s="272"/>
      <c r="J13" s="32"/>
      <c r="K13" s="168" t="s">
        <v>33</v>
      </c>
      <c r="L13" s="287" t="s">
        <v>242</v>
      </c>
      <c r="M13" s="287"/>
      <c r="N13" s="169" t="s">
        <v>243</v>
      </c>
      <c r="O13" s="168" t="s">
        <v>33</v>
      </c>
      <c r="P13" s="287" t="s">
        <v>242</v>
      </c>
      <c r="Q13" s="287"/>
      <c r="R13" s="169" t="s">
        <v>243</v>
      </c>
      <c r="S13" s="100" t="s">
        <v>33</v>
      </c>
      <c r="T13" s="287" t="s">
        <v>242</v>
      </c>
      <c r="U13" s="287"/>
      <c r="V13" s="100" t="s">
        <v>304</v>
      </c>
      <c r="W13" s="1"/>
      <c r="X13" s="1"/>
      <c r="Z13" s="3"/>
      <c r="AA13" s="4"/>
      <c r="AB13" s="5"/>
    </row>
    <row r="14" spans="1:28" ht="18.75" customHeight="1" outlineLevel="1" x14ac:dyDescent="0.35">
      <c r="A14" s="1"/>
      <c r="B14" s="275"/>
      <c r="C14" s="275"/>
      <c r="D14" s="276" t="str">
        <f t="shared" si="0"/>
        <v/>
      </c>
      <c r="E14" s="277">
        <f>IF($D14="No Cumple",0,IF($D14="Parcial",$E$18*0.4,IF($D14="Cumple",$E$18*0.7,IF($D14="Más que Cumple",$E$18*0.85,IF($D14="Mejor Práctica",$E$18,0)))))</f>
        <v>0</v>
      </c>
      <c r="F14" s="38"/>
      <c r="G14" s="38"/>
      <c r="H14" s="38"/>
      <c r="I14" s="38"/>
      <c r="J14" s="32"/>
      <c r="K14" s="270"/>
      <c r="L14" s="292"/>
      <c r="M14" s="292"/>
      <c r="N14" s="269"/>
      <c r="O14" s="270"/>
      <c r="P14" s="292"/>
      <c r="Q14" s="292"/>
      <c r="R14" s="269"/>
      <c r="S14" s="268"/>
      <c r="T14" s="292"/>
      <c r="U14" s="292"/>
      <c r="V14" s="269"/>
      <c r="W14" s="1"/>
      <c r="X14" s="1"/>
      <c r="Z14" s="6"/>
      <c r="AA14" s="7"/>
      <c r="AB14" s="8"/>
    </row>
    <row r="15" spans="1:28" ht="21" customHeight="1" outlineLevel="1" x14ac:dyDescent="0.35">
      <c r="A15" s="1"/>
      <c r="B15" s="275"/>
      <c r="C15" s="275"/>
      <c r="D15" s="288" t="str">
        <f>IF(S10&lt;&gt;"",IF(OR(S14="finalizado",O14="finalizado",K14="finalizado"),"Finalizado",
IF(OR(AND(S10=U12,S14&lt;&gt;"finalizado"),AND(S10=Q12,O14&lt;&gt;"finalizado"),AND(S10=M12,K14&lt;&gt;"finalizado")),"Atrasado","No Prazo")),"Não Planificado")</f>
        <v>No Prazo</v>
      </c>
      <c r="E15" s="288"/>
      <c r="F15" s="288"/>
      <c r="G15" s="288"/>
      <c r="H15" s="288"/>
      <c r="I15" s="288"/>
      <c r="J15" s="26"/>
      <c r="K15" s="270"/>
      <c r="L15" s="292"/>
      <c r="M15" s="292"/>
      <c r="N15" s="269"/>
      <c r="O15" s="270"/>
      <c r="P15" s="292"/>
      <c r="Q15" s="292"/>
      <c r="R15" s="269"/>
      <c r="S15" s="268"/>
      <c r="T15" s="292"/>
      <c r="U15" s="292"/>
      <c r="V15" s="269"/>
      <c r="W15" s="1"/>
      <c r="X15" s="1"/>
      <c r="Z15" s="6"/>
      <c r="AA15" s="7"/>
      <c r="AB15" s="7"/>
    </row>
    <row r="16" spans="1:28" ht="21" customHeight="1" x14ac:dyDescent="0.4">
      <c r="A16" s="1"/>
      <c r="B16" s="17"/>
      <c r="C16" s="17"/>
      <c r="D16" s="9"/>
      <c r="E16" s="86" t="str">
        <f>IF(COUNTA(F16:I16)=0,"NBC","BC")</f>
        <v>NBC</v>
      </c>
      <c r="F16" s="86"/>
      <c r="G16" s="86"/>
      <c r="H16" s="86"/>
      <c r="I16" s="9"/>
      <c r="J16" s="16"/>
      <c r="K16" s="9"/>
      <c r="L16" s="9"/>
      <c r="M16" s="9"/>
      <c r="N16" s="9"/>
      <c r="O16" s="9"/>
      <c r="P16" s="9"/>
      <c r="Q16" s="9"/>
      <c r="R16" s="9"/>
      <c r="S16" s="9"/>
      <c r="T16" s="9"/>
      <c r="U16" s="9"/>
      <c r="V16" s="9"/>
      <c r="W16" s="9"/>
      <c r="X16" s="9"/>
      <c r="Y16" s="23"/>
    </row>
    <row r="17" spans="1:25" ht="21" customHeight="1" x14ac:dyDescent="0.4">
      <c r="A17" s="1"/>
      <c r="B17" s="17"/>
      <c r="C17" s="17"/>
      <c r="D17" s="9"/>
      <c r="E17" s="9"/>
      <c r="F17" s="9"/>
      <c r="G17" s="9"/>
      <c r="H17" s="9"/>
      <c r="I17" s="9"/>
      <c r="J17" s="16"/>
      <c r="K17" s="290" t="s">
        <v>246</v>
      </c>
      <c r="L17" s="291"/>
      <c r="M17" s="296"/>
      <c r="N17" s="290" t="s">
        <v>247</v>
      </c>
      <c r="O17" s="291"/>
      <c r="P17" s="296"/>
      <c r="Q17" s="290" t="s">
        <v>228</v>
      </c>
      <c r="R17" s="291"/>
      <c r="S17" s="296"/>
      <c r="T17" s="290" t="s">
        <v>249</v>
      </c>
      <c r="U17" s="291"/>
      <c r="V17" s="296"/>
      <c r="W17" s="9"/>
      <c r="X17" s="9"/>
      <c r="Y17" s="23"/>
    </row>
    <row r="18" spans="1:25" ht="20.25" customHeight="1" outlineLevel="2" x14ac:dyDescent="0.35">
      <c r="A18" s="1"/>
      <c r="B18" s="289" t="s">
        <v>316</v>
      </c>
      <c r="C18" s="289"/>
      <c r="D18" s="42" t="s">
        <v>16</v>
      </c>
      <c r="E18" s="39">
        <v>0.01</v>
      </c>
      <c r="F18" s="127"/>
      <c r="G18" s="127"/>
      <c r="H18" s="127"/>
      <c r="I18" s="127"/>
      <c r="J18" s="9"/>
      <c r="K18" s="270" t="s">
        <v>608</v>
      </c>
      <c r="L18" s="268"/>
      <c r="M18" s="269"/>
      <c r="N18" s="270" t="s">
        <v>609</v>
      </c>
      <c r="O18" s="268"/>
      <c r="P18" s="269"/>
      <c r="Q18" s="270" t="s">
        <v>610</v>
      </c>
      <c r="R18" s="268"/>
      <c r="S18" s="269"/>
      <c r="T18" s="270" t="s">
        <v>611</v>
      </c>
      <c r="U18" s="268"/>
      <c r="V18" s="269"/>
      <c r="W18" s="9"/>
      <c r="X18" s="9"/>
      <c r="Y18" s="23"/>
    </row>
    <row r="19" spans="1:25" ht="141.75" customHeight="1" outlineLevel="2" x14ac:dyDescent="0.35">
      <c r="A19" s="1"/>
      <c r="B19" s="289"/>
      <c r="C19" s="289"/>
      <c r="D19" s="42" t="s">
        <v>255</v>
      </c>
      <c r="E19" s="311" t="s">
        <v>612</v>
      </c>
      <c r="F19" s="311"/>
      <c r="G19" s="311"/>
      <c r="H19" s="311"/>
      <c r="I19" s="311"/>
      <c r="J19" s="25"/>
      <c r="K19" s="270"/>
      <c r="L19" s="268"/>
      <c r="M19" s="269"/>
      <c r="N19" s="270"/>
      <c r="O19" s="268"/>
      <c r="P19" s="269"/>
      <c r="Q19" s="270"/>
      <c r="R19" s="268"/>
      <c r="S19" s="269"/>
      <c r="T19" s="270"/>
      <c r="U19" s="268"/>
      <c r="V19" s="269"/>
      <c r="W19" s="9"/>
      <c r="X19" s="9"/>
      <c r="Y19" s="23"/>
    </row>
    <row r="20" spans="1:25" ht="18.75" customHeight="1" outlineLevel="2" x14ac:dyDescent="0.35">
      <c r="A20" s="1"/>
      <c r="B20" s="289"/>
      <c r="C20" s="289"/>
      <c r="D20" s="293" t="s">
        <v>37</v>
      </c>
      <c r="E20" s="294" t="s">
        <v>96</v>
      </c>
      <c r="F20" s="294"/>
      <c r="G20" s="294"/>
      <c r="H20" s="294"/>
      <c r="I20" s="294"/>
      <c r="J20" s="25"/>
      <c r="K20" s="270"/>
      <c r="L20" s="268"/>
      <c r="M20" s="269"/>
      <c r="N20" s="270" t="s">
        <v>307</v>
      </c>
      <c r="O20" s="268"/>
      <c r="P20" s="269"/>
      <c r="Q20" s="270"/>
      <c r="R20" s="268"/>
      <c r="S20" s="269"/>
      <c r="T20" s="270"/>
      <c r="U20" s="268"/>
      <c r="V20" s="269"/>
      <c r="W20" s="9"/>
      <c r="X20" s="9"/>
      <c r="Y20" s="23"/>
    </row>
    <row r="21" spans="1:25" ht="40.5" customHeight="1" outlineLevel="2" x14ac:dyDescent="0.35">
      <c r="A21" s="18">
        <v>5.0000000000000001E-3</v>
      </c>
      <c r="B21" s="289"/>
      <c r="C21" s="289"/>
      <c r="D21" s="293"/>
      <c r="E21" s="294"/>
      <c r="F21" s="294"/>
      <c r="G21" s="294"/>
      <c r="H21" s="294"/>
      <c r="I21" s="294"/>
      <c r="J21" s="25"/>
      <c r="K21" s="270" t="s">
        <v>436</v>
      </c>
      <c r="L21" s="268"/>
      <c r="M21" s="269"/>
      <c r="N21" s="270" t="s">
        <v>613</v>
      </c>
      <c r="O21" s="268"/>
      <c r="P21" s="269"/>
      <c r="Q21" s="270" t="s">
        <v>614</v>
      </c>
      <c r="R21" s="268"/>
      <c r="S21" s="269"/>
      <c r="T21" s="270" t="s">
        <v>613</v>
      </c>
      <c r="U21" s="268"/>
      <c r="V21" s="269"/>
      <c r="W21" s="9"/>
      <c r="X21" s="9"/>
      <c r="Y21" s="23"/>
    </row>
    <row r="22" spans="1:25" ht="14.5" x14ac:dyDescent="0.35">
      <c r="A22" s="1"/>
      <c r="B22" s="9"/>
      <c r="C22" s="9"/>
      <c r="D22" s="9"/>
      <c r="E22" s="9"/>
      <c r="F22" s="9"/>
      <c r="G22" s="9"/>
      <c r="H22" s="9"/>
      <c r="I22" s="9"/>
      <c r="J22" s="9"/>
      <c r="K22" s="68"/>
      <c r="L22" s="9"/>
      <c r="M22" s="9"/>
      <c r="N22" s="9"/>
      <c r="O22" s="9"/>
      <c r="P22" s="9"/>
      <c r="Q22" s="9"/>
      <c r="R22" s="9"/>
      <c r="S22" s="9"/>
      <c r="T22" s="9"/>
      <c r="U22" s="9"/>
      <c r="V22" s="69"/>
      <c r="W22" s="9"/>
      <c r="X22" s="9"/>
      <c r="Y22" s="23"/>
    </row>
    <row r="23" spans="1:25" ht="41" x14ac:dyDescent="0.35">
      <c r="A23" s="1"/>
      <c r="B23" s="9"/>
      <c r="C23" s="9"/>
      <c r="D23" s="9"/>
      <c r="G23" s="9"/>
      <c r="H23" s="9"/>
      <c r="K23" s="54" t="s">
        <v>9</v>
      </c>
      <c r="L23" s="24" t="s">
        <v>261</v>
      </c>
      <c r="M23" s="55" t="s">
        <v>262</v>
      </c>
      <c r="N23" s="54" t="s">
        <v>9</v>
      </c>
      <c r="O23" s="24" t="s">
        <v>261</v>
      </c>
      <c r="P23" s="55" t="s">
        <v>262</v>
      </c>
      <c r="Q23" s="54" t="s">
        <v>9</v>
      </c>
      <c r="R23" s="24" t="s">
        <v>261</v>
      </c>
      <c r="S23" s="55" t="s">
        <v>262</v>
      </c>
      <c r="T23" s="54" t="s">
        <v>9</v>
      </c>
      <c r="U23" s="24" t="s">
        <v>261</v>
      </c>
      <c r="V23" s="55" t="s">
        <v>262</v>
      </c>
      <c r="X23" s="9"/>
      <c r="Y23" s="23"/>
    </row>
    <row r="24" spans="1:25" ht="36.75" customHeight="1" x14ac:dyDescent="0.35">
      <c r="A24" s="1"/>
      <c r="B24" s="9"/>
      <c r="C24" s="9"/>
      <c r="D24" s="9"/>
      <c r="F24" s="297" t="s">
        <v>308</v>
      </c>
      <c r="G24" s="298" t="s">
        <v>33</v>
      </c>
      <c r="H24" s="298"/>
      <c r="I24" s="298"/>
      <c r="K24" s="56">
        <v>3</v>
      </c>
      <c r="L24" s="40"/>
      <c r="M24" s="295"/>
      <c r="N24" s="56"/>
      <c r="O24" s="40"/>
      <c r="P24" s="295"/>
      <c r="Q24" s="56"/>
      <c r="R24" s="40"/>
      <c r="S24" s="295"/>
      <c r="T24" s="56"/>
      <c r="U24" s="40"/>
      <c r="V24" s="295"/>
      <c r="X24" s="9"/>
      <c r="Y24" s="23"/>
    </row>
    <row r="25" spans="1:25" ht="19.5" customHeight="1" x14ac:dyDescent="0.35">
      <c r="A25" s="1"/>
      <c r="B25" s="9"/>
      <c r="C25" s="9"/>
      <c r="D25" s="9"/>
      <c r="F25" s="297"/>
      <c r="G25" s="298"/>
      <c r="H25" s="298"/>
      <c r="I25" s="298"/>
      <c r="K25" s="57"/>
      <c r="L25" s="43"/>
      <c r="M25" s="295"/>
      <c r="N25" s="57"/>
      <c r="O25" s="43"/>
      <c r="P25" s="295"/>
      <c r="Q25" s="57"/>
      <c r="R25" s="43"/>
      <c r="S25" s="295"/>
      <c r="T25" s="57"/>
      <c r="U25" s="43"/>
      <c r="V25" s="295"/>
      <c r="X25" s="9"/>
      <c r="Y25" s="23"/>
    </row>
    <row r="26" spans="1:25" ht="208.5" customHeight="1" x14ac:dyDescent="0.35">
      <c r="A26" s="1"/>
      <c r="B26" s="9"/>
      <c r="C26" s="9"/>
      <c r="D26" s="9"/>
      <c r="F26" s="297"/>
      <c r="G26" s="298" t="s">
        <v>309</v>
      </c>
      <c r="H26" s="298"/>
      <c r="I26" s="298"/>
      <c r="K26" s="58" t="s">
        <v>615</v>
      </c>
      <c r="L26" s="45"/>
      <c r="M26" s="295"/>
      <c r="N26" s="58"/>
      <c r="O26" s="45"/>
      <c r="P26" s="295"/>
      <c r="Q26" s="58"/>
      <c r="R26" s="45"/>
      <c r="S26" s="295"/>
      <c r="T26" s="58"/>
      <c r="U26" s="45"/>
      <c r="V26" s="295"/>
      <c r="X26" s="9"/>
      <c r="Y26" s="23"/>
    </row>
    <row r="27" spans="1:25" ht="18" customHeight="1" x14ac:dyDescent="0.35">
      <c r="A27" s="1"/>
      <c r="B27" s="9"/>
      <c r="C27" s="9"/>
      <c r="D27" s="9"/>
      <c r="F27" s="297"/>
      <c r="G27" s="298" t="s">
        <v>313</v>
      </c>
      <c r="H27" s="298"/>
      <c r="I27" s="298"/>
      <c r="K27" s="59"/>
      <c r="L27" s="25"/>
      <c r="M27" s="60"/>
      <c r="N27" s="59"/>
      <c r="O27" s="25"/>
      <c r="P27" s="101"/>
      <c r="Q27" s="59"/>
      <c r="R27" s="25"/>
      <c r="S27" s="60"/>
      <c r="T27" s="59"/>
      <c r="U27" s="25"/>
      <c r="V27" s="60"/>
      <c r="X27" s="9"/>
      <c r="Y27" s="23"/>
    </row>
    <row r="28" spans="1:25" ht="18" customHeight="1" x14ac:dyDescent="0.35">
      <c r="A28" s="1"/>
      <c r="B28" s="9"/>
      <c r="C28" s="9"/>
      <c r="D28" s="9"/>
      <c r="F28" s="297"/>
      <c r="G28" s="298"/>
      <c r="H28" s="298"/>
      <c r="I28" s="298"/>
      <c r="K28" s="59"/>
      <c r="L28" s="25"/>
      <c r="M28" s="60"/>
      <c r="N28" s="59"/>
      <c r="O28" s="25"/>
      <c r="P28" s="101"/>
      <c r="Q28" s="59"/>
      <c r="R28" s="25"/>
      <c r="S28" s="60"/>
      <c r="T28" s="59"/>
      <c r="U28" s="25"/>
      <c r="V28" s="60"/>
      <c r="X28" s="9"/>
      <c r="Y28" s="23"/>
    </row>
    <row r="29" spans="1:25" ht="18" customHeight="1" x14ac:dyDescent="0.35">
      <c r="A29" s="1"/>
      <c r="B29" s="9"/>
      <c r="C29" s="9"/>
      <c r="D29" s="9"/>
      <c r="F29" s="297"/>
      <c r="G29" s="298"/>
      <c r="H29" s="298"/>
      <c r="I29" s="298"/>
      <c r="K29" s="59"/>
      <c r="L29" s="25"/>
      <c r="M29" s="60"/>
      <c r="N29" s="59"/>
      <c r="O29" s="25"/>
      <c r="P29" s="101"/>
      <c r="Q29" s="59"/>
      <c r="R29" s="25"/>
      <c r="S29" s="60"/>
      <c r="T29" s="59"/>
      <c r="U29" s="25"/>
      <c r="V29" s="60"/>
      <c r="X29" s="9"/>
      <c r="Y29" s="23"/>
    </row>
    <row r="30" spans="1:25" ht="18" customHeight="1" x14ac:dyDescent="0.35">
      <c r="A30" s="1"/>
      <c r="B30" s="9"/>
      <c r="C30" s="9"/>
      <c r="D30" s="9"/>
      <c r="F30" s="297"/>
      <c r="G30" s="298"/>
      <c r="H30" s="298"/>
      <c r="I30" s="298"/>
      <c r="K30" s="59"/>
      <c r="L30" s="25"/>
      <c r="M30" s="60"/>
      <c r="N30" s="59"/>
      <c r="O30" s="25"/>
      <c r="P30" s="101"/>
      <c r="Q30" s="59"/>
      <c r="R30" s="25"/>
      <c r="S30" s="60"/>
      <c r="T30" s="59"/>
      <c r="U30" s="25"/>
      <c r="V30" s="60"/>
      <c r="X30" s="9"/>
      <c r="Y30" s="23"/>
    </row>
    <row r="31" spans="1:25" ht="18" customHeight="1" x14ac:dyDescent="0.35">
      <c r="A31" s="1"/>
      <c r="B31" s="9"/>
      <c r="C31" s="9"/>
      <c r="D31" s="9"/>
      <c r="F31" s="297"/>
      <c r="G31" s="298"/>
      <c r="H31" s="298"/>
      <c r="I31" s="298"/>
      <c r="K31" s="59"/>
      <c r="L31" s="25"/>
      <c r="M31" s="60"/>
      <c r="N31" s="59"/>
      <c r="O31" s="25"/>
      <c r="P31" s="101"/>
      <c r="Q31" s="59"/>
      <c r="R31" s="25"/>
      <c r="S31" s="60"/>
      <c r="T31" s="59"/>
      <c r="U31" s="25"/>
      <c r="V31" s="60"/>
      <c r="X31" s="9"/>
      <c r="Y31" s="23"/>
    </row>
    <row r="32" spans="1:25" ht="18" customHeight="1" x14ac:dyDescent="0.35">
      <c r="A32" s="1"/>
      <c r="B32" s="9"/>
      <c r="C32" s="9"/>
      <c r="D32" s="9"/>
      <c r="F32" s="297"/>
      <c r="G32" s="298"/>
      <c r="H32" s="298"/>
      <c r="I32" s="298"/>
      <c r="K32" s="59"/>
      <c r="L32" s="25"/>
      <c r="M32" s="60"/>
      <c r="N32" s="59"/>
      <c r="O32" s="25"/>
      <c r="P32" s="101"/>
      <c r="Q32" s="59"/>
      <c r="R32" s="25"/>
      <c r="S32" s="60"/>
      <c r="T32" s="59"/>
      <c r="U32" s="25"/>
      <c r="V32" s="60"/>
      <c r="X32" s="9"/>
      <c r="Y32" s="23"/>
    </row>
    <row r="33" spans="1:25" ht="18" customHeight="1" x14ac:dyDescent="0.35">
      <c r="A33" s="1"/>
      <c r="B33" s="9"/>
      <c r="C33" s="9"/>
      <c r="D33" s="9"/>
      <c r="F33" s="297"/>
      <c r="G33" s="298"/>
      <c r="H33" s="298"/>
      <c r="I33" s="298"/>
      <c r="K33" s="59"/>
      <c r="L33" s="25"/>
      <c r="M33" s="60"/>
      <c r="N33" s="59"/>
      <c r="O33" s="25"/>
      <c r="P33" s="101"/>
      <c r="Q33" s="59"/>
      <c r="R33" s="25"/>
      <c r="S33" s="60"/>
      <c r="T33" s="59"/>
      <c r="U33" s="25"/>
      <c r="V33" s="60"/>
      <c r="X33" s="9"/>
      <c r="Y33" s="23"/>
    </row>
    <row r="34" spans="1:25" ht="18" customHeight="1" x14ac:dyDescent="0.35">
      <c r="A34" s="1"/>
      <c r="B34" s="9"/>
      <c r="C34" s="9"/>
      <c r="D34" s="9"/>
      <c r="F34" s="297"/>
      <c r="G34" s="298"/>
      <c r="H34" s="298"/>
      <c r="I34" s="298"/>
      <c r="K34" s="59"/>
      <c r="L34" s="25"/>
      <c r="M34" s="60"/>
      <c r="N34" s="59"/>
      <c r="O34" s="25"/>
      <c r="P34" s="101"/>
      <c r="Q34" s="59"/>
      <c r="R34" s="25"/>
      <c r="S34" s="60"/>
      <c r="T34" s="59"/>
      <c r="U34" s="25"/>
      <c r="V34" s="60"/>
      <c r="X34" s="9"/>
      <c r="Y34" s="23"/>
    </row>
    <row r="35" spans="1:25" ht="18" customHeight="1" x14ac:dyDescent="0.35">
      <c r="A35" s="1"/>
      <c r="B35" s="9"/>
      <c r="C35" s="9"/>
      <c r="D35" s="9"/>
      <c r="F35" s="297"/>
      <c r="G35" s="298"/>
      <c r="H35" s="298"/>
      <c r="I35" s="298"/>
      <c r="K35" s="59"/>
      <c r="L35" s="25"/>
      <c r="M35" s="60"/>
      <c r="N35" s="59"/>
      <c r="O35" s="25"/>
      <c r="P35" s="101"/>
      <c r="Q35" s="59"/>
      <c r="R35" s="25"/>
      <c r="S35" s="60"/>
      <c r="T35" s="59"/>
      <c r="U35" s="25"/>
      <c r="V35" s="60"/>
      <c r="X35" s="9"/>
      <c r="Y35" s="23"/>
    </row>
    <row r="36" spans="1:25" ht="18" customHeight="1" x14ac:dyDescent="0.35">
      <c r="A36" s="1"/>
      <c r="B36" s="9"/>
      <c r="C36" s="9"/>
      <c r="D36" s="9"/>
      <c r="F36" s="297"/>
      <c r="G36" s="298"/>
      <c r="H36" s="298"/>
      <c r="I36" s="298"/>
      <c r="K36" s="59"/>
      <c r="L36" s="25"/>
      <c r="M36" s="60"/>
      <c r="N36" s="59"/>
      <c r="O36" s="25"/>
      <c r="P36" s="101"/>
      <c r="Q36" s="59"/>
      <c r="R36" s="25"/>
      <c r="S36" s="60"/>
      <c r="T36" s="59"/>
      <c r="U36" s="25"/>
      <c r="V36" s="60"/>
      <c r="X36" s="9"/>
      <c r="Y36" s="23"/>
    </row>
    <row r="37" spans="1:25" ht="18" customHeight="1" x14ac:dyDescent="0.35">
      <c r="A37" s="1"/>
      <c r="B37" s="9"/>
      <c r="C37" s="9"/>
      <c r="D37" s="9"/>
      <c r="F37" s="297"/>
      <c r="G37" s="298"/>
      <c r="H37" s="298"/>
      <c r="I37" s="298"/>
      <c r="K37" s="59"/>
      <c r="L37" s="25"/>
      <c r="M37" s="60"/>
      <c r="N37" s="59"/>
      <c r="O37" s="25"/>
      <c r="P37" s="101"/>
      <c r="Q37" s="59"/>
      <c r="R37" s="25"/>
      <c r="S37" s="60"/>
      <c r="T37" s="59"/>
      <c r="U37" s="25"/>
      <c r="V37" s="60"/>
      <c r="X37" s="9"/>
      <c r="Y37" s="23"/>
    </row>
    <row r="38" spans="1:25" ht="18" customHeight="1" x14ac:dyDescent="0.35">
      <c r="A38" s="1"/>
      <c r="B38" s="9"/>
      <c r="C38" s="9"/>
      <c r="D38" s="9"/>
      <c r="F38" s="297"/>
      <c r="G38" s="298"/>
      <c r="H38" s="298"/>
      <c r="I38" s="298"/>
      <c r="K38" s="59"/>
      <c r="L38" s="25"/>
      <c r="M38" s="60"/>
      <c r="N38" s="59"/>
      <c r="O38" s="25"/>
      <c r="P38" s="101"/>
      <c r="Q38" s="59"/>
      <c r="R38" s="25"/>
      <c r="S38" s="60"/>
      <c r="T38" s="59"/>
      <c r="U38" s="25"/>
      <c r="V38" s="60"/>
      <c r="X38" s="9"/>
      <c r="Y38" s="23"/>
    </row>
    <row r="39" spans="1:25" ht="18" customHeight="1" x14ac:dyDescent="0.35">
      <c r="A39" s="1"/>
      <c r="B39" s="9"/>
      <c r="C39" s="9"/>
      <c r="D39" s="9"/>
      <c r="F39" s="297"/>
      <c r="G39" s="298"/>
      <c r="H39" s="298"/>
      <c r="I39" s="298"/>
      <c r="K39" s="59"/>
      <c r="L39" s="25"/>
      <c r="M39" s="60"/>
      <c r="N39" s="59"/>
      <c r="O39" s="25"/>
      <c r="P39" s="101"/>
      <c r="Q39" s="59"/>
      <c r="R39" s="25"/>
      <c r="S39" s="60"/>
      <c r="T39" s="59"/>
      <c r="U39" s="25"/>
      <c r="V39" s="60"/>
      <c r="X39" s="9"/>
      <c r="Y39" s="23"/>
    </row>
    <row r="40" spans="1:25" ht="18" customHeight="1" x14ac:dyDescent="0.35">
      <c r="A40" s="1"/>
      <c r="B40" s="9"/>
      <c r="C40" s="9"/>
      <c r="D40" s="9"/>
      <c r="F40" s="297"/>
      <c r="G40" s="298"/>
      <c r="H40" s="298"/>
      <c r="I40" s="298"/>
      <c r="K40" s="59"/>
      <c r="L40" s="25"/>
      <c r="M40" s="60"/>
      <c r="N40" s="59"/>
      <c r="O40" s="25"/>
      <c r="P40" s="101"/>
      <c r="Q40" s="59"/>
      <c r="R40" s="25"/>
      <c r="S40" s="60"/>
      <c r="T40" s="59"/>
      <c r="U40" s="25"/>
      <c r="V40" s="60"/>
      <c r="X40" s="9"/>
      <c r="Y40" s="23"/>
    </row>
    <row r="41" spans="1:25" ht="18" customHeight="1" x14ac:dyDescent="0.35">
      <c r="A41" s="1"/>
      <c r="B41" s="9"/>
      <c r="C41" s="9"/>
      <c r="D41" s="9"/>
      <c r="F41" s="297"/>
      <c r="G41" s="298"/>
      <c r="H41" s="298"/>
      <c r="I41" s="298"/>
      <c r="K41" s="59"/>
      <c r="L41" s="25"/>
      <c r="M41" s="60"/>
      <c r="N41" s="59"/>
      <c r="O41" s="25"/>
      <c r="P41" s="101"/>
      <c r="Q41" s="59"/>
      <c r="R41" s="25"/>
      <c r="S41" s="60"/>
      <c r="T41" s="59"/>
      <c r="U41" s="25"/>
      <c r="V41" s="60"/>
      <c r="X41" s="9"/>
      <c r="Y41" s="23"/>
    </row>
    <row r="42" spans="1:25" ht="18" customHeight="1" x14ac:dyDescent="0.35">
      <c r="A42" s="1"/>
      <c r="B42" s="9"/>
      <c r="C42" s="9"/>
      <c r="D42" s="9"/>
      <c r="F42" s="297"/>
      <c r="G42" s="298"/>
      <c r="H42" s="298"/>
      <c r="I42" s="298"/>
      <c r="K42" s="59"/>
      <c r="L42" s="25"/>
      <c r="M42" s="60"/>
      <c r="N42" s="59"/>
      <c r="O42" s="25"/>
      <c r="P42" s="101"/>
      <c r="Q42" s="59"/>
      <c r="R42" s="25"/>
      <c r="S42" s="60"/>
      <c r="T42" s="59"/>
      <c r="U42" s="25"/>
      <c r="V42" s="60"/>
      <c r="X42" s="9"/>
      <c r="Y42" s="23"/>
    </row>
    <row r="43" spans="1:25" ht="18" customHeight="1" x14ac:dyDescent="0.35">
      <c r="A43" s="1"/>
      <c r="B43" s="9"/>
      <c r="C43" s="9"/>
      <c r="D43" s="9"/>
      <c r="F43" s="297"/>
      <c r="G43" s="298"/>
      <c r="H43" s="298"/>
      <c r="I43" s="298"/>
      <c r="K43" s="59"/>
      <c r="L43" s="25"/>
      <c r="M43" s="60"/>
      <c r="N43" s="59"/>
      <c r="O43" s="25"/>
      <c r="P43" s="101"/>
      <c r="Q43" s="59"/>
      <c r="R43" s="25"/>
      <c r="S43" s="60"/>
      <c r="T43" s="59"/>
      <c r="U43" s="25"/>
      <c r="V43" s="60"/>
      <c r="X43" s="9"/>
      <c r="Y43" s="23"/>
    </row>
    <row r="44" spans="1:25" ht="18" customHeight="1" x14ac:dyDescent="0.35">
      <c r="A44" s="1"/>
      <c r="B44" s="9"/>
      <c r="C44" s="9"/>
      <c r="D44" s="9"/>
      <c r="F44" s="297"/>
      <c r="G44" s="298"/>
      <c r="H44" s="298"/>
      <c r="I44" s="298"/>
      <c r="K44" s="59"/>
      <c r="L44" s="25"/>
      <c r="M44" s="60"/>
      <c r="N44" s="59"/>
      <c r="O44" s="25"/>
      <c r="P44" s="101"/>
      <c r="Q44" s="59"/>
      <c r="R44" s="25"/>
      <c r="S44" s="60"/>
      <c r="T44" s="59"/>
      <c r="U44" s="25"/>
      <c r="V44" s="60"/>
      <c r="X44" s="9"/>
      <c r="Y44" s="23"/>
    </row>
    <row r="45" spans="1:25" ht="18" customHeight="1" x14ac:dyDescent="0.35">
      <c r="A45" s="1"/>
      <c r="B45" s="9"/>
      <c r="C45" s="9"/>
      <c r="D45" s="9"/>
      <c r="F45" s="297"/>
      <c r="G45" s="298"/>
      <c r="H45" s="298"/>
      <c r="I45" s="298"/>
      <c r="K45" s="59"/>
      <c r="L45" s="25"/>
      <c r="M45" s="60"/>
      <c r="N45" s="59"/>
      <c r="O45" s="25"/>
      <c r="P45" s="101"/>
      <c r="Q45" s="59"/>
      <c r="R45" s="25"/>
      <c r="S45" s="60"/>
      <c r="T45" s="59"/>
      <c r="U45" s="25"/>
      <c r="V45" s="60"/>
      <c r="X45" s="9"/>
      <c r="Y45" s="23"/>
    </row>
    <row r="46" spans="1:25" ht="18" customHeight="1" x14ac:dyDescent="0.35">
      <c r="A46" s="1"/>
      <c r="B46" s="9"/>
      <c r="C46" s="9"/>
      <c r="D46" s="9"/>
      <c r="F46" s="297"/>
      <c r="G46" s="298"/>
      <c r="H46" s="298"/>
      <c r="I46" s="298"/>
      <c r="K46" s="59"/>
      <c r="L46" s="25"/>
      <c r="M46" s="60"/>
      <c r="N46" s="59"/>
      <c r="O46" s="25"/>
      <c r="P46" s="101"/>
      <c r="Q46" s="59"/>
      <c r="R46" s="25"/>
      <c r="S46" s="60"/>
      <c r="T46" s="59"/>
      <c r="U46" s="25"/>
      <c r="V46" s="60"/>
      <c r="X46" s="9"/>
      <c r="Y46" s="23"/>
    </row>
    <row r="47" spans="1:25" ht="18" customHeight="1" x14ac:dyDescent="0.35">
      <c r="A47" s="1"/>
      <c r="B47" s="9"/>
      <c r="C47" s="9"/>
      <c r="D47" s="9"/>
      <c r="F47" s="297"/>
      <c r="G47" s="298"/>
      <c r="H47" s="298"/>
      <c r="I47" s="298"/>
      <c r="K47" s="59"/>
      <c r="L47" s="25"/>
      <c r="M47" s="60"/>
      <c r="N47" s="59"/>
      <c r="O47" s="25"/>
      <c r="P47" s="101"/>
      <c r="Q47" s="59"/>
      <c r="R47" s="25"/>
      <c r="S47" s="60"/>
      <c r="T47" s="59"/>
      <c r="U47" s="25"/>
      <c r="V47" s="60"/>
      <c r="X47" s="9"/>
      <c r="Y47" s="23"/>
    </row>
    <row r="48" spans="1:25" ht="18" customHeight="1" x14ac:dyDescent="0.35">
      <c r="A48" s="1"/>
      <c r="B48" s="9"/>
      <c r="C48" s="9"/>
      <c r="D48" s="9"/>
      <c r="F48" s="297"/>
      <c r="G48" s="298"/>
      <c r="H48" s="298"/>
      <c r="I48" s="298"/>
      <c r="K48" s="59"/>
      <c r="L48" s="25"/>
      <c r="M48" s="60"/>
      <c r="N48" s="59"/>
      <c r="O48" s="25"/>
      <c r="P48" s="101"/>
      <c r="Q48" s="59"/>
      <c r="R48" s="25"/>
      <c r="S48" s="60"/>
      <c r="T48" s="59"/>
      <c r="U48" s="25"/>
      <c r="V48" s="60"/>
      <c r="X48" s="9"/>
      <c r="Y48" s="23"/>
    </row>
    <row r="49" spans="1:25" ht="18" customHeight="1" x14ac:dyDescent="0.35">
      <c r="A49" s="1"/>
      <c r="B49" s="9"/>
      <c r="C49" s="9"/>
      <c r="D49" s="9"/>
      <c r="F49" s="297"/>
      <c r="G49" s="298"/>
      <c r="H49" s="298"/>
      <c r="I49" s="298"/>
      <c r="K49" s="59"/>
      <c r="L49" s="25"/>
      <c r="M49" s="60"/>
      <c r="N49" s="59"/>
      <c r="O49" s="25"/>
      <c r="P49" s="60"/>
      <c r="Q49" s="59"/>
      <c r="R49" s="25"/>
      <c r="S49" s="60"/>
      <c r="T49" s="59"/>
      <c r="U49" s="25"/>
      <c r="V49" s="60"/>
      <c r="X49" s="9"/>
      <c r="Y49" s="23"/>
    </row>
    <row r="50" spans="1:25" ht="14.5" x14ac:dyDescent="0.35">
      <c r="S50" s="1"/>
      <c r="V50" s="1"/>
    </row>
    <row r="51" spans="1:25" ht="15" customHeight="1" x14ac:dyDescent="0.35"/>
  </sheetData>
  <mergeCells count="63">
    <mergeCell ref="F24:F49"/>
    <mergeCell ref="G24:I25"/>
    <mergeCell ref="M24:M26"/>
    <mergeCell ref="P24:P26"/>
    <mergeCell ref="S24:S26"/>
    <mergeCell ref="V24:V26"/>
    <mergeCell ref="G26:I26"/>
    <mergeCell ref="G27:I49"/>
    <mergeCell ref="Q20:S20"/>
    <mergeCell ref="T20:V20"/>
    <mergeCell ref="K21:M21"/>
    <mergeCell ref="N21:P21"/>
    <mergeCell ref="Q21:S21"/>
    <mergeCell ref="T21:V21"/>
    <mergeCell ref="V14:V15"/>
    <mergeCell ref="D15:I15"/>
    <mergeCell ref="B18:C21"/>
    <mergeCell ref="K18:M19"/>
    <mergeCell ref="N18:P19"/>
    <mergeCell ref="Q18:S19"/>
    <mergeCell ref="T18:V19"/>
    <mergeCell ref="E19:I19"/>
    <mergeCell ref="D20:D21"/>
    <mergeCell ref="E20:I21"/>
    <mergeCell ref="K20:M20"/>
    <mergeCell ref="N20:P20"/>
    <mergeCell ref="K17:M17"/>
    <mergeCell ref="N17:P17"/>
    <mergeCell ref="Q17:S17"/>
    <mergeCell ref="T17:V17"/>
    <mergeCell ref="D2:I2"/>
    <mergeCell ref="D3:I4"/>
    <mergeCell ref="D5:I5"/>
    <mergeCell ref="K5:R5"/>
    <mergeCell ref="G12:G13"/>
    <mergeCell ref="I12:I13"/>
    <mergeCell ref="K12:L12"/>
    <mergeCell ref="M12:N12"/>
    <mergeCell ref="O12:P12"/>
    <mergeCell ref="L13:M13"/>
    <mergeCell ref="P13:Q13"/>
    <mergeCell ref="Q12:R12"/>
    <mergeCell ref="B10:C10"/>
    <mergeCell ref="B7:C7"/>
    <mergeCell ref="M7:O8"/>
    <mergeCell ref="Q7:S8"/>
    <mergeCell ref="K3:V4"/>
    <mergeCell ref="S14:S15"/>
    <mergeCell ref="T14:U15"/>
    <mergeCell ref="B12:C15"/>
    <mergeCell ref="D12:D14"/>
    <mergeCell ref="E12:E14"/>
    <mergeCell ref="F12:F13"/>
    <mergeCell ref="H12:H13"/>
    <mergeCell ref="R14:R15"/>
    <mergeCell ref="K14:K15"/>
    <mergeCell ref="L14:M15"/>
    <mergeCell ref="N14:N15"/>
    <mergeCell ref="O14:O15"/>
    <mergeCell ref="P14:Q15"/>
    <mergeCell ref="S12:T12"/>
    <mergeCell ref="U12:V12"/>
    <mergeCell ref="T13:U13"/>
  </mergeCells>
  <conditionalFormatting sqref="D15:I15">
    <cfRule type="containsText" dxfId="591" priority="2" operator="containsText" text="Finalizado">
      <formula>NOT(ISERROR(SEARCH("Finalizado",D15)))</formula>
    </cfRule>
    <cfRule type="containsText" dxfId="590" priority="3" operator="containsText" text="Não Planificado">
      <formula>NOT(ISERROR(SEARCH("Não Planificado",D15)))</formula>
    </cfRule>
    <cfRule type="containsText" dxfId="589" priority="4" operator="containsText" text="No Prazo">
      <formula>NOT(ISERROR(SEARCH("No Prazo",D15)))</formula>
    </cfRule>
    <cfRule type="containsText" dxfId="588" priority="5" operator="containsText" text="Atrasado">
      <formula>NOT(ISERROR(SEARCH("Atrasado",D15)))</formula>
    </cfRule>
  </conditionalFormatting>
  <conditionalFormatting sqref="F7:F8">
    <cfRule type="iconSet" priority="9">
      <iconSet showValue="0">
        <cfvo type="percent" val="0"/>
        <cfvo type="num" val="2"/>
        <cfvo type="num" val="3"/>
      </iconSet>
    </cfRule>
  </conditionalFormatting>
  <conditionalFormatting sqref="F12 F14">
    <cfRule type="iconSet" priority="7">
      <iconSet showValue="0">
        <cfvo type="percent" val="0"/>
        <cfvo type="num" val="2"/>
        <cfvo type="num" val="3"/>
      </iconSet>
    </cfRule>
  </conditionalFormatting>
  <conditionalFormatting sqref="G7:I8">
    <cfRule type="iconSet" priority="8">
      <iconSet showValue="0">
        <cfvo type="percent" val="0"/>
        <cfvo type="num" val="2"/>
        <cfvo type="num" val="3"/>
      </iconSet>
    </cfRule>
  </conditionalFormatting>
  <conditionalFormatting sqref="G12:I12 G14:I14">
    <cfRule type="iconSet" priority="6">
      <iconSet showValue="0">
        <cfvo type="percent" val="0"/>
        <cfvo type="num" val="2"/>
        <cfvo type="num" val="3"/>
      </iconSet>
    </cfRule>
  </conditionalFormatting>
  <conditionalFormatting sqref="K24:L24 N24:O24 Q24:R24 T24:U24">
    <cfRule type="iconSet" priority="19">
      <iconSet showValue="0">
        <cfvo type="percent" val="0"/>
        <cfvo type="num" val="2"/>
        <cfvo type="num" val="3"/>
      </iconSet>
    </cfRule>
  </conditionalFormatting>
  <conditionalFormatting sqref="K25:L25">
    <cfRule type="containsText" dxfId="587" priority="29" operator="containsText" text="PENDIENTE">
      <formula>NOT(ISERROR(SEARCH("PENDIENTE",K25)))</formula>
    </cfRule>
    <cfRule type="containsText" dxfId="586" priority="30" operator="containsText" text="NO VALIDADO">
      <formula>NOT(ISERROR(SEARCH("NO VALIDADO",K25)))</formula>
    </cfRule>
    <cfRule type="containsText" dxfId="585" priority="31" operator="containsText" text="VALIDADO">
      <formula>NOT(ISERROR(SEARCH("VALIDADO",K25)))</formula>
    </cfRule>
  </conditionalFormatting>
  <conditionalFormatting sqref="N25:O25">
    <cfRule type="containsText" dxfId="584" priority="26" operator="containsText" text="PENDIENTE">
      <formula>NOT(ISERROR(SEARCH("PENDIENTE",N25)))</formula>
    </cfRule>
    <cfRule type="containsText" dxfId="583" priority="27" operator="containsText" text="NO VALIDADO">
      <formula>NOT(ISERROR(SEARCH("NO VALIDADO",N25)))</formula>
    </cfRule>
    <cfRule type="containsText" dxfId="582" priority="28" operator="containsText" text="VALIDADO">
      <formula>NOT(ISERROR(SEARCH("VALIDADO",N25)))</formula>
    </cfRule>
  </conditionalFormatting>
  <conditionalFormatting sqref="Q25:R25">
    <cfRule type="containsText" dxfId="581" priority="23" operator="containsText" text="PENDIENTE">
      <formula>NOT(ISERROR(SEARCH("PENDIENTE",Q25)))</formula>
    </cfRule>
    <cfRule type="containsText" dxfId="580" priority="24" operator="containsText" text="NO VALIDADO">
      <formula>NOT(ISERROR(SEARCH("NO VALIDADO",Q25)))</formula>
    </cfRule>
    <cfRule type="containsText" dxfId="579" priority="25" operator="containsText" text="VALIDADO">
      <formula>NOT(ISERROR(SEARCH("VALIDADO",Q25)))</formula>
    </cfRule>
  </conditionalFormatting>
  <conditionalFormatting sqref="T25:U25">
    <cfRule type="containsText" dxfId="578" priority="20" operator="containsText" text="PENDIENTE">
      <formula>NOT(ISERROR(SEARCH("PENDIENTE",T25)))</formula>
    </cfRule>
    <cfRule type="containsText" dxfId="577" priority="21" operator="containsText" text="NO VALIDADO">
      <formula>NOT(ISERROR(SEARCH("NO VALIDADO",T25)))</formula>
    </cfRule>
    <cfRule type="containsText" dxfId="576" priority="22" operator="containsText" text="VALIDADO">
      <formula>NOT(ISERROR(SEARCH("VALIDADO",T25)))</formula>
    </cfRule>
  </conditionalFormatting>
  <dataValidations count="6">
    <dataValidation type="list" allowBlank="1" showInputMessage="1" showErrorMessage="1" sqref="K14:K15 O14:O15 S14:S15" xr:uid="{E692C8FD-0D02-4173-B596-877A0A022B5B}">
      <formula1>"No Iniciado, En Progreso,Finalizado"</formula1>
    </dataValidation>
    <dataValidation type="list" allowBlank="1" showInputMessage="1" showErrorMessage="1" sqref="AB14:AB15" xr:uid="{38AE1D02-7215-4633-93D0-7DD01DDC4E97}">
      <formula1>"No Cumple, Parcial, Cumple, Más que Cumple, Mejor Práctica"</formula1>
    </dataValidation>
    <dataValidation type="list" allowBlank="1" showInputMessage="1" showErrorMessage="1" sqref="Q10 S10" xr:uid="{76E3A86D-3628-4771-B199-B044609140AB}">
      <formula1>" Junho,Julho,Agosto,Setembro,Outubro"</formula1>
    </dataValidation>
    <dataValidation type="list" allowBlank="1" showInputMessage="1" showErrorMessage="1" sqref="M12:N12 Q12:R12 U12:V12" xr:uid="{C992839E-AD1F-4BAD-A876-24263DC128A6}">
      <formula1>"Maio,Junho,Julho,Agosto,Setembro,Outubro"</formula1>
    </dataValidation>
    <dataValidation type="list" allowBlank="1" showInputMessage="1" showErrorMessage="1" sqref="O10" xr:uid="{76A2B9F1-94EA-4BA7-ADD3-925D99D17C81}">
      <formula1>"Alta,Baixa,Não Planificado"</formula1>
    </dataValidation>
    <dataValidation type="list" allowBlank="1" showInputMessage="1" showErrorMessage="1" sqref="D10 R14:R15 N14:N15 V14:V15" xr:uid="{93126348-952B-45E1-AC49-EF8A9D54B0ED}">
      <formula1>"Não Cumpre, Parcial, Cumpre, Mais que Cumpre, Melhor Prática"</formula1>
    </dataValidation>
  </dataValidations>
  <pageMargins left="0.511811024" right="0.511811024" top="0.78740157499999996" bottom="0.78740157499999996" header="0.31496062000000002" footer="0.31496062000000002"/>
  <pageSetup paperSize="9" orientation="portrait" r:id="rId1"/>
  <drawing r:id="rId2"/>
  <extLst>
    <ext xmlns:x14="http://schemas.microsoft.com/office/spreadsheetml/2009/9/main" uri="{78C0D931-6437-407d-A8EE-F0AAD7539E65}">
      <x14:conditionalFormattings>
        <x14:conditionalFormatting xmlns:xm="http://schemas.microsoft.com/office/excel/2006/main">
          <x14:cfRule type="iconSet" priority="1" id="{6DB1A64D-649B-4936-8C4A-11DC19B6D540}">
            <x14:iconSet iconSet="3Stars" showValue="0">
              <x14:cfvo type="percent">
                <xm:f>0</xm:f>
              </x14:cfvo>
              <x14:cfvo type="num">
                <xm:f>2</xm:f>
              </x14:cfvo>
              <x14:cfvo type="num">
                <xm:f>3</xm:f>
              </x14:cfvo>
            </x14:iconSet>
          </x14:cfRule>
          <xm:sqref>M10</xm:sqref>
        </x14:conditionalFormatting>
      </x14:conditionalFormattings>
    </ext>
  </extLst>
</worksheet>
</file>

<file path=xl/worksheets/sheet4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E84EC48-588F-43E6-A64D-7C3E84496D7B}">
  <sheetPr>
    <pageSetUpPr autoPageBreaks="0"/>
  </sheetPr>
  <dimension ref="A1:AB51"/>
  <sheetViews>
    <sheetView showGridLines="0" zoomScale="50" zoomScaleNormal="50" workbookViewId="0">
      <pane xSplit="3" ySplit="4" topLeftCell="D20" activePane="bottomRight" state="frozen"/>
      <selection activeCell="O2" sqref="O2"/>
      <selection pane="topRight" activeCell="O2" sqref="O2"/>
      <selection pane="bottomLeft" activeCell="O2" sqref="O2"/>
      <selection pane="bottomRight" activeCell="R24" sqref="R24"/>
    </sheetView>
  </sheetViews>
  <sheetFormatPr defaultColWidth="0" defaultRowHeight="15" customHeight="1" zeroHeight="1" outlineLevelRow="2" outlineLevelCol="1" x14ac:dyDescent="0.35"/>
  <cols>
    <col min="1" max="1" width="1.26953125" customWidth="1"/>
    <col min="2" max="2" width="4.7265625" customWidth="1"/>
    <col min="3" max="3" width="20.1796875" customWidth="1"/>
    <col min="4" max="4" width="17.453125" customWidth="1" outlineLevel="1"/>
    <col min="5" max="5" width="10" customWidth="1" outlineLevel="1"/>
    <col min="6" max="8" width="6.1796875" customWidth="1" outlineLevel="1"/>
    <col min="9" max="9" width="6.26953125" customWidth="1" outlineLevel="1"/>
    <col min="10" max="10" width="2.1796875" customWidth="1"/>
    <col min="11" max="23" width="23" customWidth="1"/>
    <col min="24" max="24" width="17" hidden="1" customWidth="1"/>
    <col min="25" max="25" width="16.453125" hidden="1" customWidth="1"/>
    <col min="26" max="26" width="10.54296875" hidden="1" customWidth="1"/>
    <col min="27" max="27" width="16.81640625" hidden="1" customWidth="1"/>
    <col min="28" max="28" width="14.54296875" hidden="1" customWidth="1"/>
  </cols>
  <sheetData>
    <row r="1" spans="1:28" ht="11.25" customHeight="1" x14ac:dyDescent="0.35">
      <c r="A1" s="13"/>
      <c r="B1" s="13"/>
      <c r="C1" s="13"/>
      <c r="D1" s="13"/>
      <c r="E1" s="13"/>
      <c r="F1" s="13"/>
      <c r="G1" s="13"/>
      <c r="H1" s="13"/>
      <c r="I1" s="13"/>
      <c r="J1" s="13"/>
      <c r="K1" s="13"/>
      <c r="L1" s="13"/>
      <c r="M1" s="13"/>
      <c r="N1" s="13"/>
      <c r="O1" s="13"/>
      <c r="P1" s="13"/>
      <c r="Q1" s="13"/>
      <c r="R1" s="13"/>
      <c r="S1" s="13"/>
      <c r="T1" s="13"/>
      <c r="U1" s="13"/>
      <c r="V1" s="13"/>
      <c r="W1" s="13"/>
      <c r="X1" s="13"/>
      <c r="Y1" s="19"/>
      <c r="Z1" s="19"/>
      <c r="AA1" s="19"/>
    </row>
    <row r="2" spans="1:28" ht="43.5" customHeight="1" x14ac:dyDescent="0.5">
      <c r="A2" s="1"/>
      <c r="C2" s="11"/>
      <c r="D2" s="279" t="s">
        <v>0</v>
      </c>
      <c r="E2" s="279"/>
      <c r="F2" s="279"/>
      <c r="G2" s="279"/>
      <c r="H2" s="279"/>
      <c r="I2" s="279"/>
      <c r="J2" s="62"/>
      <c r="K2" s="62"/>
      <c r="L2" s="62"/>
      <c r="M2" s="62"/>
      <c r="N2" s="62"/>
      <c r="O2" s="62"/>
      <c r="P2" s="62"/>
      <c r="Q2" s="62"/>
      <c r="R2" s="62"/>
      <c r="S2" s="62"/>
      <c r="T2" s="62"/>
      <c r="U2" s="62"/>
      <c r="V2" s="62"/>
      <c r="W2" s="11"/>
      <c r="X2" s="11"/>
      <c r="Y2" s="20"/>
      <c r="Z2" s="20"/>
      <c r="AA2" s="20"/>
    </row>
    <row r="3" spans="1:28" ht="19.5" customHeight="1" x14ac:dyDescent="0.35">
      <c r="A3" s="1"/>
      <c r="C3" s="10"/>
      <c r="D3" s="280" t="s">
        <v>1</v>
      </c>
      <c r="E3" s="280"/>
      <c r="F3" s="280"/>
      <c r="G3" s="280"/>
      <c r="H3" s="280"/>
      <c r="I3" s="280"/>
      <c r="J3" s="63"/>
      <c r="K3" s="303" t="s">
        <v>616</v>
      </c>
      <c r="L3" s="303"/>
      <c r="M3" s="303"/>
      <c r="N3" s="303"/>
      <c r="O3" s="303"/>
      <c r="P3" s="303"/>
      <c r="Q3" s="303"/>
      <c r="R3" s="303"/>
      <c r="S3" s="303"/>
      <c r="T3" s="303"/>
      <c r="U3" s="303"/>
      <c r="V3" s="303"/>
      <c r="W3" s="10"/>
      <c r="X3" s="10"/>
      <c r="Y3" s="12"/>
      <c r="Z3" s="12"/>
      <c r="AA3" s="12"/>
    </row>
    <row r="4" spans="1:28" ht="35.25" customHeight="1" x14ac:dyDescent="0.35">
      <c r="A4" s="1"/>
      <c r="B4" s="1"/>
      <c r="C4" s="10"/>
      <c r="D4" s="281"/>
      <c r="E4" s="281"/>
      <c r="F4" s="281"/>
      <c r="G4" s="281"/>
      <c r="H4" s="281"/>
      <c r="I4" s="281"/>
      <c r="J4" s="61"/>
      <c r="K4" s="304"/>
      <c r="L4" s="304"/>
      <c r="M4" s="304"/>
      <c r="N4" s="304"/>
      <c r="O4" s="304"/>
      <c r="P4" s="304"/>
      <c r="Q4" s="304"/>
      <c r="R4" s="304"/>
      <c r="S4" s="304"/>
      <c r="T4" s="304"/>
      <c r="U4" s="304"/>
      <c r="V4" s="304"/>
      <c r="W4" s="61"/>
      <c r="X4" s="14"/>
      <c r="Y4" s="21"/>
      <c r="Z4" s="22"/>
      <c r="AA4" s="22"/>
    </row>
    <row r="5" spans="1:28" ht="32.5" x14ac:dyDescent="0.6">
      <c r="A5" s="1"/>
      <c r="B5" s="15"/>
      <c r="C5" s="13"/>
      <c r="D5" s="284" t="s">
        <v>294</v>
      </c>
      <c r="E5" s="284"/>
      <c r="F5" s="284"/>
      <c r="G5" s="284"/>
      <c r="H5" s="284"/>
      <c r="I5" s="284"/>
      <c r="J5" s="26"/>
      <c r="K5" s="284" t="s">
        <v>295</v>
      </c>
      <c r="L5" s="284"/>
      <c r="M5" s="284"/>
      <c r="N5" s="284"/>
      <c r="O5" s="284"/>
      <c r="P5" s="284"/>
      <c r="Q5" s="284"/>
      <c r="R5" s="284"/>
      <c r="S5" s="27"/>
      <c r="T5" s="25"/>
      <c r="U5" s="25"/>
      <c r="V5" s="25"/>
      <c r="W5" s="9"/>
      <c r="X5" s="9"/>
      <c r="Y5" s="23"/>
    </row>
    <row r="6" spans="1:28" ht="33" customHeight="1" x14ac:dyDescent="0.8">
      <c r="A6" s="1"/>
      <c r="B6" s="15"/>
      <c r="C6" s="15"/>
      <c r="D6" s="28" t="s">
        <v>296</v>
      </c>
      <c r="E6" s="28" t="s">
        <v>16</v>
      </c>
      <c r="F6" s="28" t="s">
        <v>19</v>
      </c>
      <c r="G6" s="28" t="s">
        <v>20</v>
      </c>
      <c r="H6" s="28" t="s">
        <v>21</v>
      </c>
      <c r="I6" s="28" t="s">
        <v>22</v>
      </c>
      <c r="J6" s="29"/>
      <c r="K6" s="44" t="s">
        <v>221</v>
      </c>
      <c r="L6" s="66"/>
      <c r="M6" s="30"/>
      <c r="N6" s="30"/>
      <c r="O6" s="30"/>
      <c r="P6" s="30"/>
      <c r="Q6" s="30"/>
      <c r="R6" s="31"/>
      <c r="S6" s="31"/>
      <c r="T6" s="25"/>
      <c r="U6" s="25"/>
      <c r="V6" s="25"/>
      <c r="W6" s="9"/>
      <c r="X6" s="9"/>
      <c r="Y6" s="23"/>
    </row>
    <row r="7" spans="1:28" ht="78" customHeight="1" outlineLevel="1" x14ac:dyDescent="0.35">
      <c r="A7" s="1"/>
      <c r="B7" s="267" t="s">
        <v>222</v>
      </c>
      <c r="C7" s="267"/>
      <c r="D7" s="67" t="str">
        <f>IF(F7="","",IF(AND(I7=3,H7=3,G7=3,F7=3),"Melhor Prática",
IF(AND(H7=3,G7=3,F7=3),"Mais que Cumpre",
IF(AND(G7=3,F7=3),"Cumpre",
IF(F7=3,"Parcial","Não cumpre")))))</f>
        <v>Não cumpre</v>
      </c>
      <c r="E7" s="47">
        <f>IF($D7="Não cumpre",0,IF($D7="Parcial",$E$18*0.4,IF($D7="Cumpre",$E$18*0.7,IF($D7="Mais que Cumpre",$E$18*0.85,IF($D7="Melhor Prática",$E$18,0)))))</f>
        <v>0</v>
      </c>
      <c r="F7" s="48">
        <f>IF($K$24&lt;&gt;"",IF($K$24=3,3,IF($K$24=2,2,1)),"")</f>
        <v>2</v>
      </c>
      <c r="G7" s="48">
        <f>IF($N$24&lt;&gt;"",IF($N$24=3,3,IF($N$24=2,2,1)),"")</f>
        <v>2</v>
      </c>
      <c r="H7" s="48" t="str">
        <f>IF($Q$24&lt;&gt;"",IF($Q$24=3,3,IF($Q$24=2,2,1)),"")</f>
        <v/>
      </c>
      <c r="I7" s="48" t="str">
        <f>IF($T$24&lt;&gt;"",IF($T$24=3,3,IF($T$24=2,2,1)),"")</f>
        <v/>
      </c>
      <c r="J7" s="32"/>
      <c r="K7" s="49" t="s">
        <v>298</v>
      </c>
      <c r="L7" s="46" t="s">
        <v>224</v>
      </c>
      <c r="M7" s="271"/>
      <c r="N7" s="271"/>
      <c r="O7" s="271"/>
      <c r="P7" s="46" t="s">
        <v>226</v>
      </c>
      <c r="Q7" s="271"/>
      <c r="R7" s="271"/>
      <c r="S7" s="271"/>
      <c r="U7" s="25"/>
      <c r="V7" s="25"/>
      <c r="W7" s="9"/>
      <c r="X7" s="9"/>
      <c r="Y7" s="23"/>
    </row>
    <row r="8" spans="1:28" ht="14.25" customHeight="1" outlineLevel="1" x14ac:dyDescent="0.35">
      <c r="A8" s="1"/>
      <c r="B8" s="64"/>
      <c r="C8" s="64"/>
      <c r="D8" s="67"/>
      <c r="E8" s="47"/>
      <c r="F8" s="48"/>
      <c r="G8" s="48"/>
      <c r="H8" s="48"/>
      <c r="I8" s="48"/>
      <c r="J8" s="32"/>
      <c r="K8" s="49"/>
      <c r="L8" s="46"/>
      <c r="M8" s="271"/>
      <c r="N8" s="271"/>
      <c r="O8" s="271"/>
      <c r="P8" s="46"/>
      <c r="Q8" s="271"/>
      <c r="R8" s="271"/>
      <c r="S8" s="271"/>
      <c r="U8" s="25"/>
      <c r="V8" s="25"/>
      <c r="W8" s="9"/>
      <c r="X8" s="9"/>
      <c r="Y8" s="23"/>
    </row>
    <row r="9" spans="1:28" ht="9.75" customHeight="1" x14ac:dyDescent="0.45">
      <c r="A9" s="1"/>
      <c r="B9" s="1"/>
      <c r="C9" s="1"/>
      <c r="D9" s="34"/>
      <c r="E9" s="35"/>
      <c r="F9" s="35"/>
      <c r="G9" s="35"/>
      <c r="H9" s="35"/>
      <c r="I9" s="35"/>
      <c r="J9" s="35"/>
      <c r="K9" s="35"/>
      <c r="L9" s="35"/>
      <c r="M9" s="35"/>
      <c r="N9" s="35"/>
      <c r="O9" s="35"/>
      <c r="P9" s="35"/>
      <c r="Q9" s="92" t="str">
        <f>IF(Q10="Junio",6,IF(Q10="Julio",7,IF(Q10="Agosto",8,IF(Q10="Septiembre",9,IF(Q10="Octubre",10,"")))))</f>
        <v/>
      </c>
      <c r="R9" s="35"/>
      <c r="S9" s="92" t="str">
        <f>IF(S10="Junio",6,IF(S10="Julio",7,IF(S10="Agosto",8,IF(S10="Septiembre",9,IF(S10="Octubre",10,"")))))</f>
        <v/>
      </c>
      <c r="T9" s="33"/>
      <c r="U9" s="33"/>
      <c r="V9" s="33"/>
      <c r="W9" s="1"/>
      <c r="X9" s="1"/>
    </row>
    <row r="10" spans="1:28" ht="59.25" customHeight="1" outlineLevel="1" x14ac:dyDescent="0.35">
      <c r="A10" s="1"/>
      <c r="B10" s="273" t="s">
        <v>299</v>
      </c>
      <c r="C10" s="273"/>
      <c r="D10" s="110" t="s">
        <v>228</v>
      </c>
      <c r="E10" s="51">
        <f>IF($D10="Não cumpre",0,IF($D10="Parcial",$E$18*0.4,IF($D10="Cumpre",$E$18*0.7,IF($D10="Mais que Cumpre",$E$18*0.85,IF($D10="Melhor Prática",$E$18,0)))))</f>
        <v>2.1250000000000002E-2</v>
      </c>
      <c r="F10" s="52" t="str">
        <f>IF(K20="D","D","-")</f>
        <v>D</v>
      </c>
      <c r="G10" s="52" t="str">
        <f>IF(N20="D","D","-")</f>
        <v>D</v>
      </c>
      <c r="H10" s="52" t="str">
        <f>IF(Q20="D","D","-")</f>
        <v>D</v>
      </c>
      <c r="I10" s="52" t="str">
        <f>IF(T20="D","D","-")</f>
        <v>D</v>
      </c>
      <c r="J10" s="32"/>
      <c r="K10" s="65" t="s">
        <v>300</v>
      </c>
      <c r="L10" s="50" t="s">
        <v>230</v>
      </c>
      <c r="M10" s="74">
        <v>2</v>
      </c>
      <c r="N10" s="50" t="s">
        <v>231</v>
      </c>
      <c r="O10" s="53" t="s">
        <v>343</v>
      </c>
      <c r="P10" s="50" t="s">
        <v>233</v>
      </c>
      <c r="Q10" s="91" t="s">
        <v>234</v>
      </c>
      <c r="R10" s="50" t="s">
        <v>235</v>
      </c>
      <c r="S10" s="91" t="s">
        <v>331</v>
      </c>
      <c r="T10" s="50" t="s">
        <v>237</v>
      </c>
      <c r="U10" s="53" t="s">
        <v>355</v>
      </c>
      <c r="V10" s="25"/>
      <c r="W10" s="9"/>
      <c r="X10" s="9"/>
      <c r="Y10" s="23"/>
    </row>
    <row r="11" spans="1:28" ht="20.5" x14ac:dyDescent="0.4">
      <c r="A11" s="1"/>
      <c r="B11" s="17"/>
      <c r="C11" s="17"/>
      <c r="D11" s="36"/>
      <c r="E11" s="31"/>
      <c r="F11" s="37"/>
      <c r="G11" s="37"/>
      <c r="H11" s="37"/>
      <c r="I11" s="37"/>
      <c r="J11" s="31"/>
      <c r="K11" s="25"/>
      <c r="L11" s="25"/>
      <c r="M11" s="25"/>
      <c r="N11" s="25"/>
      <c r="O11" s="25"/>
      <c r="P11" s="25"/>
      <c r="Q11" s="25"/>
      <c r="R11" s="25"/>
      <c r="S11" s="25"/>
      <c r="T11" s="25"/>
      <c r="U11" s="25"/>
      <c r="V11" s="25"/>
      <c r="W11" s="9"/>
      <c r="X11" s="9"/>
      <c r="Y11" s="23"/>
    </row>
    <row r="12" spans="1:28" ht="18" customHeight="1" outlineLevel="1" x14ac:dyDescent="0.35">
      <c r="A12" s="1"/>
      <c r="B12" s="274" t="s">
        <v>239</v>
      </c>
      <c r="C12" s="274"/>
      <c r="D12" s="276" t="str">
        <f>IF(F12="","",IF(AND(I12=3,H12=3,G12=3,F12=3),"Melhor Prática",
IF(AND(H12=3,G12=3,F12=3),"Mais que Cumpre",
IF(AND(G12=3,F12=3),"Cumpre",
IF(F12=3,"Parcial","Não cumpre")))))</f>
        <v>Melhor Prática</v>
      </c>
      <c r="E12" s="277">
        <f>IF($D12="Não cumpre",0,IF($D12="Parcial",$E$18*0.4,IF($D12="Cumpre",$E$18*0.7,IF($D12="Mais que Cumpre",$E$18*0.85,IF($D12="Melhor Prática",$E$18,0)))))</f>
        <v>2.5000000000000001E-2</v>
      </c>
      <c r="F12" s="272">
        <f>IF($L$24&lt;&gt;"",IF($L$24=3,3,IF($L$24=2,2,1)),"")</f>
        <v>3</v>
      </c>
      <c r="G12" s="272">
        <f>IF($O$24&lt;&gt;"",IF($O$24=3,3,IF($O$24=2,2,1)),"")</f>
        <v>3</v>
      </c>
      <c r="H12" s="272">
        <f>IF($R$24&lt;&gt;"",IF($R$24=3,3,IF($R$24=2,2,1)),"")</f>
        <v>3</v>
      </c>
      <c r="I12" s="272">
        <f>IF($U$24&lt;&gt;"",IF($U$24=3,3,IF($U$24=2,2,1)),"")</f>
        <v>3</v>
      </c>
      <c r="J12" s="32"/>
      <c r="K12" s="305" t="s">
        <v>240</v>
      </c>
      <c r="L12" s="278"/>
      <c r="M12" s="285" t="s">
        <v>331</v>
      </c>
      <c r="N12" s="286"/>
      <c r="O12" s="305" t="s">
        <v>240</v>
      </c>
      <c r="P12" s="278"/>
      <c r="Q12" s="285"/>
      <c r="R12" s="286"/>
      <c r="S12" s="278" t="s">
        <v>240</v>
      </c>
      <c r="T12" s="278"/>
      <c r="U12" s="285" t="s">
        <v>303</v>
      </c>
      <c r="V12" s="286"/>
      <c r="W12" s="9"/>
      <c r="X12" s="9"/>
      <c r="Y12" s="23"/>
      <c r="Z12" s="2"/>
      <c r="AA12" s="2"/>
      <c r="AB12" s="2"/>
    </row>
    <row r="13" spans="1:28" ht="35.25" customHeight="1" outlineLevel="1" x14ac:dyDescent="0.35">
      <c r="A13" s="1"/>
      <c r="B13" s="275"/>
      <c r="C13" s="275"/>
      <c r="D13" s="276" t="str">
        <f t="shared" ref="D13:D14" si="0">IF(F13="","",IF(AND(I13=3,H13=3,G13=3,F13=3),"MEJOR PRÁCTICA",
IF(AND(H13=3,G13=3,F13=3),"MÁS QUE CUMPLE",
IF(AND(G13=3,F13=3),"CUMPLE",
IF(F13=3,"PARCIAL","NO CUMPLE")))))</f>
        <v/>
      </c>
      <c r="E13" s="277">
        <f>IF($D13="No Cumple",0,IF($D13="Parcial",$E$18*0.4,IF($D13="Cumple",$E$18*0.7,IF($D13="Más que Cumple",$E$18*0.85,IF($D13="Mejor Práctica",$E$18,0)))))</f>
        <v>0</v>
      </c>
      <c r="F13" s="272"/>
      <c r="G13" s="272"/>
      <c r="H13" s="272"/>
      <c r="I13" s="272"/>
      <c r="J13" s="32"/>
      <c r="K13" s="168" t="s">
        <v>33</v>
      </c>
      <c r="L13" s="287" t="s">
        <v>242</v>
      </c>
      <c r="M13" s="287"/>
      <c r="N13" s="169" t="s">
        <v>243</v>
      </c>
      <c r="O13" s="168" t="s">
        <v>33</v>
      </c>
      <c r="P13" s="287" t="s">
        <v>242</v>
      </c>
      <c r="Q13" s="287"/>
      <c r="R13" s="169" t="s">
        <v>243</v>
      </c>
      <c r="S13" s="100" t="s">
        <v>33</v>
      </c>
      <c r="T13" s="287" t="s">
        <v>242</v>
      </c>
      <c r="U13" s="287"/>
      <c r="V13" s="100" t="s">
        <v>304</v>
      </c>
      <c r="W13" s="1"/>
      <c r="X13" s="1"/>
      <c r="Z13" s="3"/>
      <c r="AA13" s="4"/>
      <c r="AB13" s="5"/>
    </row>
    <row r="14" spans="1:28" ht="18.75" customHeight="1" outlineLevel="1" x14ac:dyDescent="0.35">
      <c r="A14" s="1"/>
      <c r="B14" s="275"/>
      <c r="C14" s="275"/>
      <c r="D14" s="276" t="str">
        <f t="shared" si="0"/>
        <v/>
      </c>
      <c r="E14" s="277">
        <f>IF($D14="No Cumple",0,IF($D14="Parcial",$E$18*0.4,IF($D14="Cumple",$E$18*0.7,IF($D14="Más que Cumple",$E$18*0.85,IF($D14="Mejor Práctica",$E$18,0)))))</f>
        <v>0</v>
      </c>
      <c r="F14" s="38"/>
      <c r="G14" s="38"/>
      <c r="H14" s="38"/>
      <c r="I14" s="38"/>
      <c r="J14" s="32"/>
      <c r="K14" s="270" t="s">
        <v>1030</v>
      </c>
      <c r="L14" s="292"/>
      <c r="M14" s="292"/>
      <c r="N14" s="269" t="s">
        <v>247</v>
      </c>
      <c r="O14" s="270"/>
      <c r="P14" s="292"/>
      <c r="Q14" s="292"/>
      <c r="R14" s="269"/>
      <c r="S14" s="268"/>
      <c r="T14" s="292"/>
      <c r="U14" s="292"/>
      <c r="V14" s="269"/>
      <c r="W14" s="1"/>
      <c r="X14" s="1"/>
      <c r="Z14" s="6"/>
      <c r="AA14" s="7"/>
      <c r="AB14" s="8"/>
    </row>
    <row r="15" spans="1:28" ht="21" customHeight="1" outlineLevel="1" x14ac:dyDescent="0.35">
      <c r="A15" s="1"/>
      <c r="B15" s="275"/>
      <c r="C15" s="275"/>
      <c r="D15" s="288" t="str">
        <f>IF(S10&lt;&gt;"",IF(OR(S14="finalizado",O14="finalizado",K14="finalizado"),"Finalizado",
IF(OR(AND(S10=U12,S14&lt;&gt;"finalizado"),AND(S10=Q12,O14&lt;&gt;"finalizado"),AND(S10=M12,K14&lt;&gt;"finalizado")),"Atrasado","No Prazo")),"Não Planificado")</f>
        <v>Atrasado</v>
      </c>
      <c r="E15" s="288"/>
      <c r="F15" s="288"/>
      <c r="G15" s="288"/>
      <c r="H15" s="288"/>
      <c r="I15" s="288"/>
      <c r="J15" s="26"/>
      <c r="K15" s="270"/>
      <c r="L15" s="292"/>
      <c r="M15" s="292"/>
      <c r="N15" s="269"/>
      <c r="O15" s="270"/>
      <c r="P15" s="292"/>
      <c r="Q15" s="292"/>
      <c r="R15" s="269"/>
      <c r="S15" s="268"/>
      <c r="T15" s="292"/>
      <c r="U15" s="292"/>
      <c r="V15" s="269"/>
      <c r="W15" s="1"/>
      <c r="X15" s="1"/>
      <c r="Z15" s="6"/>
      <c r="AA15" s="7"/>
      <c r="AB15" s="7"/>
    </row>
    <row r="16" spans="1:28" ht="21" customHeight="1" x14ac:dyDescent="0.4">
      <c r="A16" s="1"/>
      <c r="B16" s="17"/>
      <c r="C16" s="17"/>
      <c r="D16" s="9"/>
      <c r="E16" s="86" t="str">
        <f>IF(COUNTA(F16:I16)=0,"NBC","BC")</f>
        <v>NBC</v>
      </c>
      <c r="F16" s="86"/>
      <c r="G16" s="86"/>
      <c r="H16" s="86"/>
      <c r="I16" s="9"/>
      <c r="J16" s="16"/>
      <c r="K16" s="9"/>
      <c r="L16" s="9"/>
      <c r="M16" s="9"/>
      <c r="N16" s="9"/>
      <c r="O16" s="9"/>
      <c r="P16" s="9"/>
      <c r="Q16" s="9"/>
      <c r="R16" s="9"/>
      <c r="S16" s="9"/>
      <c r="T16" s="9"/>
      <c r="U16" s="9"/>
      <c r="V16" s="9"/>
      <c r="W16" s="9"/>
      <c r="X16" s="9"/>
      <c r="Y16" s="23"/>
    </row>
    <row r="17" spans="1:25" ht="21" customHeight="1" x14ac:dyDescent="0.4">
      <c r="A17" s="1"/>
      <c r="B17" s="17"/>
      <c r="C17" s="17"/>
      <c r="D17" s="9"/>
      <c r="E17" s="9"/>
      <c r="F17" s="9"/>
      <c r="G17" s="9"/>
      <c r="H17" s="9"/>
      <c r="I17" s="9"/>
      <c r="J17" s="16"/>
      <c r="K17" s="290" t="s">
        <v>246</v>
      </c>
      <c r="L17" s="291"/>
      <c r="M17" s="296"/>
      <c r="N17" s="290" t="s">
        <v>247</v>
      </c>
      <c r="O17" s="291"/>
      <c r="P17" s="296"/>
      <c r="Q17" s="290" t="s">
        <v>228</v>
      </c>
      <c r="R17" s="291"/>
      <c r="S17" s="296"/>
      <c r="T17" s="290" t="s">
        <v>249</v>
      </c>
      <c r="U17" s="291"/>
      <c r="V17" s="296"/>
      <c r="W17" s="9"/>
      <c r="X17" s="9"/>
      <c r="Y17" s="23"/>
    </row>
    <row r="18" spans="1:25" ht="20.25" customHeight="1" outlineLevel="2" x14ac:dyDescent="0.35">
      <c r="A18" s="1"/>
      <c r="B18" s="289" t="s">
        <v>316</v>
      </c>
      <c r="C18" s="289"/>
      <c r="D18" s="42" t="s">
        <v>16</v>
      </c>
      <c r="E18" s="39">
        <v>2.5000000000000001E-2</v>
      </c>
      <c r="F18" s="127"/>
      <c r="G18" s="127"/>
      <c r="H18" s="127"/>
      <c r="I18" s="127"/>
      <c r="J18" s="9"/>
      <c r="K18" s="270" t="s">
        <v>617</v>
      </c>
      <c r="L18" s="268"/>
      <c r="M18" s="269"/>
      <c r="N18" s="270" t="s">
        <v>618</v>
      </c>
      <c r="O18" s="268"/>
      <c r="P18" s="269"/>
      <c r="Q18" s="270" t="s">
        <v>619</v>
      </c>
      <c r="R18" s="268"/>
      <c r="S18" s="269"/>
      <c r="T18" s="270" t="s">
        <v>620</v>
      </c>
      <c r="U18" s="268"/>
      <c r="V18" s="269"/>
      <c r="W18" s="9"/>
      <c r="X18" s="9"/>
      <c r="Y18" s="23"/>
    </row>
    <row r="19" spans="1:25" ht="141.75" customHeight="1" outlineLevel="2" x14ac:dyDescent="0.35">
      <c r="A19" s="1"/>
      <c r="B19" s="289"/>
      <c r="C19" s="289"/>
      <c r="D19" s="42" t="s">
        <v>255</v>
      </c>
      <c r="E19" s="311" t="s">
        <v>621</v>
      </c>
      <c r="F19" s="311"/>
      <c r="G19" s="311"/>
      <c r="H19" s="311"/>
      <c r="I19" s="311"/>
      <c r="J19" s="25"/>
      <c r="K19" s="270"/>
      <c r="L19" s="268"/>
      <c r="M19" s="269"/>
      <c r="N19" s="270"/>
      <c r="O19" s="268"/>
      <c r="P19" s="269"/>
      <c r="Q19" s="270"/>
      <c r="R19" s="268"/>
      <c r="S19" s="269"/>
      <c r="T19" s="270"/>
      <c r="U19" s="268"/>
      <c r="V19" s="269"/>
      <c r="W19" s="9"/>
      <c r="X19" s="9"/>
      <c r="Y19" s="23"/>
    </row>
    <row r="20" spans="1:25" ht="18.75" customHeight="1" outlineLevel="2" x14ac:dyDescent="0.35">
      <c r="A20" s="1"/>
      <c r="B20" s="289"/>
      <c r="C20" s="289"/>
      <c r="D20" s="293" t="s">
        <v>37</v>
      </c>
      <c r="E20" s="294" t="s">
        <v>96</v>
      </c>
      <c r="F20" s="294"/>
      <c r="G20" s="294"/>
      <c r="H20" s="294"/>
      <c r="I20" s="294"/>
      <c r="J20" s="25"/>
      <c r="K20" s="270" t="s">
        <v>307</v>
      </c>
      <c r="L20" s="268"/>
      <c r="M20" s="269"/>
      <c r="N20" s="270" t="s">
        <v>307</v>
      </c>
      <c r="O20" s="268"/>
      <c r="P20" s="269"/>
      <c r="Q20" s="270" t="s">
        <v>307</v>
      </c>
      <c r="R20" s="268"/>
      <c r="S20" s="269"/>
      <c r="T20" s="270" t="s">
        <v>307</v>
      </c>
      <c r="U20" s="268"/>
      <c r="V20" s="269"/>
      <c r="W20" s="9"/>
      <c r="X20" s="9"/>
      <c r="Y20" s="23"/>
    </row>
    <row r="21" spans="1:25" ht="40.5" customHeight="1" outlineLevel="2" x14ac:dyDescent="0.35">
      <c r="A21" s="18">
        <v>5.0000000000000001E-3</v>
      </c>
      <c r="B21" s="289"/>
      <c r="C21" s="289"/>
      <c r="D21" s="293"/>
      <c r="E21" s="294"/>
      <c r="F21" s="294"/>
      <c r="G21" s="294"/>
      <c r="H21" s="294"/>
      <c r="I21" s="294"/>
      <c r="J21" s="25"/>
      <c r="K21" s="270" t="s">
        <v>622</v>
      </c>
      <c r="L21" s="268"/>
      <c r="M21" s="269"/>
      <c r="N21" s="270" t="s">
        <v>592</v>
      </c>
      <c r="O21" s="268"/>
      <c r="P21" s="269"/>
      <c r="Q21" s="270" t="s">
        <v>623</v>
      </c>
      <c r="R21" s="268"/>
      <c r="S21" s="269"/>
      <c r="T21" s="270" t="s">
        <v>506</v>
      </c>
      <c r="U21" s="268"/>
      <c r="V21" s="269"/>
      <c r="W21" s="9"/>
      <c r="X21" s="9"/>
      <c r="Y21" s="23"/>
    </row>
    <row r="22" spans="1:25" ht="14.5" x14ac:dyDescent="0.35">
      <c r="A22" s="1"/>
      <c r="B22" s="9"/>
      <c r="C22" s="9"/>
      <c r="D22" s="9"/>
      <c r="E22" s="9"/>
      <c r="F22" s="9"/>
      <c r="G22" s="9"/>
      <c r="H22" s="9"/>
      <c r="I22" s="9"/>
      <c r="J22" s="9"/>
      <c r="K22" s="68"/>
      <c r="L22" s="9"/>
      <c r="M22" s="9"/>
      <c r="N22" s="9"/>
      <c r="O22" s="9"/>
      <c r="P22" s="9"/>
      <c r="Q22" s="9"/>
      <c r="R22" s="9"/>
      <c r="S22" s="9"/>
      <c r="T22" s="9"/>
      <c r="U22" s="9"/>
      <c r="V22" s="69"/>
      <c r="W22" s="9"/>
      <c r="X22" s="9"/>
      <c r="Y22" s="23"/>
    </row>
    <row r="23" spans="1:25" ht="41" x14ac:dyDescent="0.35">
      <c r="A23" s="1"/>
      <c r="B23" s="9"/>
      <c r="C23" s="9"/>
      <c r="D23" s="9"/>
      <c r="G23" s="9"/>
      <c r="H23" s="9"/>
      <c r="K23" s="54" t="s">
        <v>9</v>
      </c>
      <c r="L23" s="24" t="s">
        <v>261</v>
      </c>
      <c r="M23" s="55" t="s">
        <v>262</v>
      </c>
      <c r="N23" s="54" t="s">
        <v>9</v>
      </c>
      <c r="O23" s="24" t="s">
        <v>261</v>
      </c>
      <c r="P23" s="55" t="s">
        <v>262</v>
      </c>
      <c r="Q23" s="54" t="s">
        <v>9</v>
      </c>
      <c r="R23" s="24" t="s">
        <v>261</v>
      </c>
      <c r="S23" s="55" t="s">
        <v>262</v>
      </c>
      <c r="T23" s="54" t="s">
        <v>9</v>
      </c>
      <c r="U23" s="24" t="s">
        <v>261</v>
      </c>
      <c r="V23" s="55" t="s">
        <v>262</v>
      </c>
      <c r="X23" s="9"/>
      <c r="Y23" s="23"/>
    </row>
    <row r="24" spans="1:25" ht="36.75" customHeight="1" x14ac:dyDescent="0.35">
      <c r="A24" s="1"/>
      <c r="B24" s="9"/>
      <c r="C24" s="9"/>
      <c r="D24" s="9"/>
      <c r="F24" s="297" t="s">
        <v>308</v>
      </c>
      <c r="G24" s="298" t="s">
        <v>33</v>
      </c>
      <c r="H24" s="298"/>
      <c r="I24" s="298"/>
      <c r="K24" s="56">
        <v>2</v>
      </c>
      <c r="L24" s="40">
        <v>3</v>
      </c>
      <c r="M24" s="295" t="s">
        <v>1028</v>
      </c>
      <c r="N24" s="56">
        <v>2</v>
      </c>
      <c r="O24" s="40">
        <v>3</v>
      </c>
      <c r="P24" s="295"/>
      <c r="Q24" s="56"/>
      <c r="R24" s="40">
        <v>3</v>
      </c>
      <c r="S24" s="295"/>
      <c r="T24" s="56"/>
      <c r="U24" s="40">
        <v>3</v>
      </c>
      <c r="V24" s="295"/>
      <c r="X24" s="9"/>
      <c r="Y24" s="23"/>
    </row>
    <row r="25" spans="1:25" ht="19.5" customHeight="1" x14ac:dyDescent="0.35">
      <c r="A25" s="1"/>
      <c r="B25" s="9"/>
      <c r="C25" s="9"/>
      <c r="D25" s="9"/>
      <c r="F25" s="297"/>
      <c r="G25" s="298"/>
      <c r="H25" s="298"/>
      <c r="I25" s="298"/>
      <c r="K25" s="57"/>
      <c r="L25" s="43"/>
      <c r="M25" s="295"/>
      <c r="N25" s="57"/>
      <c r="O25" s="43"/>
      <c r="P25" s="295"/>
      <c r="Q25" s="57"/>
      <c r="R25" s="43"/>
      <c r="S25" s="295"/>
      <c r="T25" s="57"/>
      <c r="U25" s="43"/>
      <c r="V25" s="295"/>
      <c r="X25" s="9"/>
      <c r="Y25" s="23"/>
    </row>
    <row r="26" spans="1:25" ht="208.5" customHeight="1" x14ac:dyDescent="0.35">
      <c r="A26" s="1"/>
      <c r="B26" s="9"/>
      <c r="C26" s="9"/>
      <c r="D26" s="9"/>
      <c r="F26" s="297"/>
      <c r="G26" s="298" t="s">
        <v>309</v>
      </c>
      <c r="H26" s="298"/>
      <c r="I26" s="298"/>
      <c r="K26" s="58" t="s">
        <v>1027</v>
      </c>
      <c r="L26" s="45" t="s">
        <v>1127</v>
      </c>
      <c r="M26" s="295"/>
      <c r="N26" s="58" t="s">
        <v>624</v>
      </c>
      <c r="O26" s="45" t="s">
        <v>1128</v>
      </c>
      <c r="P26" s="295"/>
      <c r="Q26" s="58"/>
      <c r="R26" s="45" t="s">
        <v>1129</v>
      </c>
      <c r="S26" s="295"/>
      <c r="T26" s="58"/>
      <c r="U26" s="45" t="s">
        <v>1130</v>
      </c>
      <c r="V26" s="295"/>
      <c r="X26" s="9"/>
      <c r="Y26" s="23"/>
    </row>
    <row r="27" spans="1:25" ht="18" customHeight="1" x14ac:dyDescent="0.35">
      <c r="A27" s="1"/>
      <c r="B27" s="9"/>
      <c r="C27" s="9"/>
      <c r="D27" s="9"/>
      <c r="F27" s="297"/>
      <c r="G27" s="298" t="s">
        <v>313</v>
      </c>
      <c r="H27" s="298"/>
      <c r="I27" s="298"/>
      <c r="K27" s="59"/>
      <c r="L27" s="25"/>
      <c r="M27" s="60"/>
      <c r="N27" s="59"/>
      <c r="O27" s="25"/>
      <c r="P27" s="101"/>
      <c r="Q27" s="59"/>
      <c r="R27" s="25"/>
      <c r="S27" s="60"/>
      <c r="T27" s="59"/>
      <c r="U27" s="25"/>
      <c r="V27" s="60"/>
      <c r="X27" s="9"/>
      <c r="Y27" s="23"/>
    </row>
    <row r="28" spans="1:25" ht="18" customHeight="1" x14ac:dyDescent="0.35">
      <c r="A28" s="1"/>
      <c r="B28" s="9"/>
      <c r="C28" s="9"/>
      <c r="D28" s="9"/>
      <c r="F28" s="297"/>
      <c r="G28" s="298"/>
      <c r="H28" s="298"/>
      <c r="I28" s="298"/>
      <c r="K28" s="59"/>
      <c r="L28" s="25"/>
      <c r="M28" s="60"/>
      <c r="N28" s="59"/>
      <c r="O28" s="25"/>
      <c r="P28" s="101"/>
      <c r="Q28" s="59"/>
      <c r="R28" s="25"/>
      <c r="S28" s="60"/>
      <c r="T28" s="59"/>
      <c r="U28" s="25"/>
      <c r="V28" s="60"/>
      <c r="X28" s="9"/>
      <c r="Y28" s="23"/>
    </row>
    <row r="29" spans="1:25" ht="18" customHeight="1" x14ac:dyDescent="0.35">
      <c r="A29" s="1"/>
      <c r="B29" s="9"/>
      <c r="C29" s="9"/>
      <c r="D29" s="9"/>
      <c r="F29" s="297"/>
      <c r="G29" s="298"/>
      <c r="H29" s="298"/>
      <c r="I29" s="298"/>
      <c r="K29" s="59"/>
      <c r="L29" s="25"/>
      <c r="M29" s="60"/>
      <c r="N29" s="59"/>
      <c r="O29" s="25"/>
      <c r="P29" s="101"/>
      <c r="Q29" s="59"/>
      <c r="R29" s="25"/>
      <c r="S29" s="60"/>
      <c r="T29" s="59"/>
      <c r="U29" s="25"/>
      <c r="V29" s="60"/>
      <c r="X29" s="9"/>
      <c r="Y29" s="23"/>
    </row>
    <row r="30" spans="1:25" ht="18" customHeight="1" x14ac:dyDescent="0.35">
      <c r="A30" s="1"/>
      <c r="B30" s="9"/>
      <c r="C30" s="9"/>
      <c r="D30" s="9"/>
      <c r="F30" s="297"/>
      <c r="G30" s="298"/>
      <c r="H30" s="298"/>
      <c r="I30" s="298"/>
      <c r="K30" s="59"/>
      <c r="L30" s="25"/>
      <c r="M30" s="60"/>
      <c r="N30" s="59"/>
      <c r="O30" s="25"/>
      <c r="P30" s="101"/>
      <c r="Q30" s="59"/>
      <c r="R30" s="25"/>
      <c r="S30" s="60"/>
      <c r="T30" s="59"/>
      <c r="U30" s="25"/>
      <c r="V30" s="60"/>
      <c r="X30" s="9"/>
      <c r="Y30" s="23"/>
    </row>
    <row r="31" spans="1:25" ht="18" customHeight="1" x14ac:dyDescent="0.35">
      <c r="A31" s="1"/>
      <c r="B31" s="9"/>
      <c r="C31" s="9"/>
      <c r="D31" s="9"/>
      <c r="F31" s="297"/>
      <c r="G31" s="298"/>
      <c r="H31" s="298"/>
      <c r="I31" s="298"/>
      <c r="K31" s="59"/>
      <c r="L31" s="25"/>
      <c r="M31" s="60"/>
      <c r="N31" s="59"/>
      <c r="O31" s="25"/>
      <c r="P31" s="101"/>
      <c r="Q31" s="59"/>
      <c r="R31" s="25"/>
      <c r="S31" s="60"/>
      <c r="T31" s="59"/>
      <c r="U31" s="25"/>
      <c r="V31" s="60"/>
      <c r="X31" s="9"/>
      <c r="Y31" s="23"/>
    </row>
    <row r="32" spans="1:25" ht="18" customHeight="1" x14ac:dyDescent="0.35">
      <c r="A32" s="1"/>
      <c r="B32" s="9"/>
      <c r="C32" s="9"/>
      <c r="D32" s="9"/>
      <c r="F32" s="297"/>
      <c r="G32" s="298"/>
      <c r="H32" s="298"/>
      <c r="I32" s="298"/>
      <c r="K32" s="59"/>
      <c r="L32" s="25"/>
      <c r="M32" s="60"/>
      <c r="N32" s="59"/>
      <c r="O32" s="25"/>
      <c r="P32" s="101"/>
      <c r="Q32" s="59"/>
      <c r="R32" s="25"/>
      <c r="S32" s="60"/>
      <c r="T32" s="59"/>
      <c r="U32" s="25"/>
      <c r="V32" s="60"/>
      <c r="X32" s="9"/>
      <c r="Y32" s="23"/>
    </row>
    <row r="33" spans="1:25" ht="18" customHeight="1" x14ac:dyDescent="0.35">
      <c r="A33" s="1"/>
      <c r="B33" s="9"/>
      <c r="C33" s="9"/>
      <c r="D33" s="9"/>
      <c r="F33" s="297"/>
      <c r="G33" s="298"/>
      <c r="H33" s="298"/>
      <c r="I33" s="298"/>
      <c r="K33" s="59"/>
      <c r="L33" s="25"/>
      <c r="M33" s="60"/>
      <c r="N33" s="59"/>
      <c r="O33" s="25"/>
      <c r="P33" s="101"/>
      <c r="Q33" s="59"/>
      <c r="R33" s="25"/>
      <c r="S33" s="60"/>
      <c r="T33" s="59"/>
      <c r="U33" s="25"/>
      <c r="V33" s="60"/>
      <c r="X33" s="9"/>
      <c r="Y33" s="23"/>
    </row>
    <row r="34" spans="1:25" ht="18" customHeight="1" x14ac:dyDescent="0.35">
      <c r="A34" s="1"/>
      <c r="B34" s="9"/>
      <c r="C34" s="9"/>
      <c r="D34" s="9"/>
      <c r="F34" s="297"/>
      <c r="G34" s="298"/>
      <c r="H34" s="298"/>
      <c r="I34" s="298"/>
      <c r="K34" s="59"/>
      <c r="L34" s="25"/>
      <c r="M34" s="60"/>
      <c r="N34" s="59"/>
      <c r="O34" s="25"/>
      <c r="P34" s="101"/>
      <c r="Q34" s="59"/>
      <c r="R34" s="25"/>
      <c r="S34" s="60"/>
      <c r="T34" s="59"/>
      <c r="U34" s="25"/>
      <c r="V34" s="60"/>
      <c r="X34" s="9"/>
      <c r="Y34" s="23"/>
    </row>
    <row r="35" spans="1:25" ht="18" customHeight="1" x14ac:dyDescent="0.35">
      <c r="A35" s="1"/>
      <c r="B35" s="9"/>
      <c r="C35" s="9"/>
      <c r="D35" s="9"/>
      <c r="F35" s="297"/>
      <c r="G35" s="298"/>
      <c r="H35" s="298"/>
      <c r="I35" s="298"/>
      <c r="K35" s="59"/>
      <c r="L35" s="25"/>
      <c r="M35" s="60"/>
      <c r="N35" s="59"/>
      <c r="O35" s="25"/>
      <c r="P35" s="101"/>
      <c r="Q35" s="59"/>
      <c r="R35" s="25"/>
      <c r="S35" s="60"/>
      <c r="T35" s="59"/>
      <c r="U35" s="25"/>
      <c r="V35" s="60"/>
      <c r="X35" s="9"/>
      <c r="Y35" s="23"/>
    </row>
    <row r="36" spans="1:25" ht="18" customHeight="1" x14ac:dyDescent="0.35">
      <c r="A36" s="1"/>
      <c r="B36" s="9"/>
      <c r="C36" s="9"/>
      <c r="D36" s="9"/>
      <c r="F36" s="297"/>
      <c r="G36" s="298"/>
      <c r="H36" s="298"/>
      <c r="I36" s="298"/>
      <c r="K36" s="59"/>
      <c r="L36" s="25"/>
      <c r="M36" s="60"/>
      <c r="N36" s="59"/>
      <c r="O36" s="25"/>
      <c r="P36" s="101"/>
      <c r="Q36" s="59"/>
      <c r="R36" s="25"/>
      <c r="S36" s="60"/>
      <c r="T36" s="59"/>
      <c r="U36" s="25"/>
      <c r="V36" s="60"/>
      <c r="X36" s="9"/>
      <c r="Y36" s="23"/>
    </row>
    <row r="37" spans="1:25" ht="18" customHeight="1" x14ac:dyDescent="0.35">
      <c r="A37" s="1"/>
      <c r="B37" s="9"/>
      <c r="C37" s="9"/>
      <c r="D37" s="9"/>
      <c r="F37" s="297"/>
      <c r="G37" s="298"/>
      <c r="H37" s="298"/>
      <c r="I37" s="298"/>
      <c r="K37" s="59"/>
      <c r="L37" s="25"/>
      <c r="M37" s="60"/>
      <c r="N37" s="59"/>
      <c r="O37" s="25"/>
      <c r="P37" s="101"/>
      <c r="Q37" s="59"/>
      <c r="R37" s="25"/>
      <c r="S37" s="60"/>
      <c r="T37" s="59"/>
      <c r="U37" s="25"/>
      <c r="V37" s="60"/>
      <c r="X37" s="9"/>
      <c r="Y37" s="23"/>
    </row>
    <row r="38" spans="1:25" ht="18" customHeight="1" x14ac:dyDescent="0.35">
      <c r="A38" s="1"/>
      <c r="B38" s="9"/>
      <c r="C38" s="9"/>
      <c r="D38" s="9"/>
      <c r="F38" s="297"/>
      <c r="G38" s="298"/>
      <c r="H38" s="298"/>
      <c r="I38" s="298"/>
      <c r="K38" s="59"/>
      <c r="L38" s="25"/>
      <c r="M38" s="60"/>
      <c r="N38" s="59"/>
      <c r="O38" s="25"/>
      <c r="P38" s="101"/>
      <c r="Q38" s="59"/>
      <c r="R38" s="25"/>
      <c r="S38" s="60"/>
      <c r="T38" s="59"/>
      <c r="U38" s="25"/>
      <c r="V38" s="60"/>
      <c r="X38" s="9"/>
      <c r="Y38" s="23"/>
    </row>
    <row r="39" spans="1:25" ht="18" customHeight="1" x14ac:dyDescent="0.35">
      <c r="A39" s="1"/>
      <c r="B39" s="9"/>
      <c r="C39" s="9"/>
      <c r="D39" s="9"/>
      <c r="F39" s="297"/>
      <c r="G39" s="298"/>
      <c r="H39" s="298"/>
      <c r="I39" s="298"/>
      <c r="K39" s="59"/>
      <c r="L39" s="25"/>
      <c r="M39" s="60"/>
      <c r="N39" s="59"/>
      <c r="O39" s="25"/>
      <c r="P39" s="101"/>
      <c r="Q39" s="59"/>
      <c r="R39" s="25"/>
      <c r="S39" s="60"/>
      <c r="T39" s="59"/>
      <c r="U39" s="25"/>
      <c r="V39" s="60"/>
      <c r="X39" s="9"/>
      <c r="Y39" s="23"/>
    </row>
    <row r="40" spans="1:25" ht="18" customHeight="1" x14ac:dyDescent="0.35">
      <c r="A40" s="1"/>
      <c r="B40" s="9"/>
      <c r="C40" s="9"/>
      <c r="D40" s="9"/>
      <c r="F40" s="297"/>
      <c r="G40" s="298"/>
      <c r="H40" s="298"/>
      <c r="I40" s="298"/>
      <c r="K40" s="59"/>
      <c r="L40" s="25"/>
      <c r="M40" s="60"/>
      <c r="N40" s="59"/>
      <c r="O40" s="25"/>
      <c r="P40" s="101"/>
      <c r="Q40" s="59"/>
      <c r="R40" s="25"/>
      <c r="S40" s="60"/>
      <c r="T40" s="59"/>
      <c r="U40" s="25"/>
      <c r="V40" s="60"/>
      <c r="X40" s="9"/>
      <c r="Y40" s="23"/>
    </row>
    <row r="41" spans="1:25" ht="18" customHeight="1" x14ac:dyDescent="0.35">
      <c r="A41" s="1"/>
      <c r="B41" s="9"/>
      <c r="C41" s="9"/>
      <c r="D41" s="9"/>
      <c r="F41" s="297"/>
      <c r="G41" s="298"/>
      <c r="H41" s="298"/>
      <c r="I41" s="298"/>
      <c r="K41" s="59"/>
      <c r="L41" s="25"/>
      <c r="M41" s="60"/>
      <c r="N41" s="59"/>
      <c r="O41" s="25"/>
      <c r="P41" s="101"/>
      <c r="Q41" s="59"/>
      <c r="R41" s="25"/>
      <c r="S41" s="60"/>
      <c r="T41" s="59"/>
      <c r="U41" s="25"/>
      <c r="V41" s="60"/>
      <c r="X41" s="9"/>
      <c r="Y41" s="23"/>
    </row>
    <row r="42" spans="1:25" ht="18" customHeight="1" x14ac:dyDescent="0.35">
      <c r="A42" s="1"/>
      <c r="B42" s="9"/>
      <c r="C42" s="9"/>
      <c r="D42" s="9"/>
      <c r="F42" s="297"/>
      <c r="G42" s="298"/>
      <c r="H42" s="298"/>
      <c r="I42" s="298"/>
      <c r="K42" s="59"/>
      <c r="L42" s="25"/>
      <c r="M42" s="60"/>
      <c r="N42" s="59"/>
      <c r="O42" s="25"/>
      <c r="P42" s="101"/>
      <c r="Q42" s="59"/>
      <c r="R42" s="25"/>
      <c r="S42" s="60"/>
      <c r="T42" s="59"/>
      <c r="U42" s="25"/>
      <c r="V42" s="60"/>
      <c r="X42" s="9"/>
      <c r="Y42" s="23"/>
    </row>
    <row r="43" spans="1:25" ht="18" customHeight="1" x14ac:dyDescent="0.35">
      <c r="A43" s="1"/>
      <c r="B43" s="9"/>
      <c r="C43" s="9"/>
      <c r="D43" s="9"/>
      <c r="F43" s="297"/>
      <c r="G43" s="298"/>
      <c r="H43" s="298"/>
      <c r="I43" s="298"/>
      <c r="K43" s="59"/>
      <c r="L43" s="25"/>
      <c r="M43" s="60"/>
      <c r="N43" s="59"/>
      <c r="O43" s="25"/>
      <c r="P43" s="101"/>
      <c r="Q43" s="59"/>
      <c r="R43" s="25"/>
      <c r="S43" s="60"/>
      <c r="T43" s="59"/>
      <c r="U43" s="25"/>
      <c r="V43" s="60"/>
      <c r="X43" s="9"/>
      <c r="Y43" s="23"/>
    </row>
    <row r="44" spans="1:25" ht="18" customHeight="1" x14ac:dyDescent="0.35">
      <c r="A44" s="1"/>
      <c r="B44" s="9"/>
      <c r="C44" s="9"/>
      <c r="D44" s="9"/>
      <c r="F44" s="297"/>
      <c r="G44" s="298"/>
      <c r="H44" s="298"/>
      <c r="I44" s="298"/>
      <c r="K44" s="59"/>
      <c r="L44" s="25"/>
      <c r="M44" s="60"/>
      <c r="N44" s="59"/>
      <c r="O44" s="25"/>
      <c r="P44" s="101"/>
      <c r="Q44" s="59"/>
      <c r="R44" s="25"/>
      <c r="S44" s="60"/>
      <c r="T44" s="59"/>
      <c r="U44" s="25"/>
      <c r="V44" s="60"/>
      <c r="X44" s="9"/>
      <c r="Y44" s="23"/>
    </row>
    <row r="45" spans="1:25" ht="18" customHeight="1" x14ac:dyDescent="0.35">
      <c r="A45" s="1"/>
      <c r="B45" s="9"/>
      <c r="C45" s="9"/>
      <c r="D45" s="9"/>
      <c r="F45" s="297"/>
      <c r="G45" s="298"/>
      <c r="H45" s="298"/>
      <c r="I45" s="298"/>
      <c r="K45" s="59"/>
      <c r="L45" s="25"/>
      <c r="M45" s="60"/>
      <c r="N45" s="59"/>
      <c r="O45" s="25"/>
      <c r="P45" s="101"/>
      <c r="Q45" s="59"/>
      <c r="R45" s="25"/>
      <c r="S45" s="60"/>
      <c r="T45" s="59"/>
      <c r="U45" s="25"/>
      <c r="V45" s="60"/>
      <c r="X45" s="9"/>
      <c r="Y45" s="23"/>
    </row>
    <row r="46" spans="1:25" ht="18" customHeight="1" x14ac:dyDescent="0.35">
      <c r="A46" s="1"/>
      <c r="B46" s="9"/>
      <c r="C46" s="9"/>
      <c r="D46" s="9"/>
      <c r="F46" s="297"/>
      <c r="G46" s="298"/>
      <c r="H46" s="298"/>
      <c r="I46" s="298"/>
      <c r="K46" s="59"/>
      <c r="L46" s="25"/>
      <c r="M46" s="60"/>
      <c r="N46" s="59"/>
      <c r="O46" s="25"/>
      <c r="P46" s="101"/>
      <c r="Q46" s="59"/>
      <c r="R46" s="25"/>
      <c r="S46" s="60"/>
      <c r="T46" s="59"/>
      <c r="U46" s="25"/>
      <c r="V46" s="60"/>
      <c r="X46" s="9"/>
      <c r="Y46" s="23"/>
    </row>
    <row r="47" spans="1:25" ht="18" customHeight="1" x14ac:dyDescent="0.35">
      <c r="A47" s="1"/>
      <c r="B47" s="9"/>
      <c r="C47" s="9"/>
      <c r="D47" s="9"/>
      <c r="F47" s="297"/>
      <c r="G47" s="298"/>
      <c r="H47" s="298"/>
      <c r="I47" s="298"/>
      <c r="K47" s="59"/>
      <c r="L47" s="25"/>
      <c r="M47" s="60"/>
      <c r="N47" s="59"/>
      <c r="O47" s="25"/>
      <c r="P47" s="101"/>
      <c r="Q47" s="59"/>
      <c r="R47" s="25"/>
      <c r="S47" s="60"/>
      <c r="T47" s="59"/>
      <c r="U47" s="25"/>
      <c r="V47" s="60"/>
      <c r="X47" s="9"/>
      <c r="Y47" s="23"/>
    </row>
    <row r="48" spans="1:25" ht="18" customHeight="1" x14ac:dyDescent="0.35">
      <c r="A48" s="1"/>
      <c r="B48" s="9"/>
      <c r="C48" s="9"/>
      <c r="D48" s="9"/>
      <c r="F48" s="297"/>
      <c r="G48" s="298"/>
      <c r="H48" s="298"/>
      <c r="I48" s="298"/>
      <c r="K48" s="59"/>
      <c r="L48" s="25"/>
      <c r="M48" s="60"/>
      <c r="N48" s="59"/>
      <c r="O48" s="25"/>
      <c r="P48" s="101"/>
      <c r="Q48" s="59"/>
      <c r="R48" s="25"/>
      <c r="S48" s="60"/>
      <c r="T48" s="59"/>
      <c r="U48" s="25"/>
      <c r="V48" s="60"/>
      <c r="X48" s="9"/>
      <c r="Y48" s="23"/>
    </row>
    <row r="49" spans="1:25" ht="18" customHeight="1" x14ac:dyDescent="0.35">
      <c r="A49" s="1"/>
      <c r="B49" s="9"/>
      <c r="C49" s="9"/>
      <c r="D49" s="9"/>
      <c r="F49" s="297"/>
      <c r="G49" s="298"/>
      <c r="H49" s="298"/>
      <c r="I49" s="298"/>
      <c r="K49" s="59"/>
      <c r="L49" s="25"/>
      <c r="M49" s="60"/>
      <c r="N49" s="59"/>
      <c r="O49" s="25"/>
      <c r="P49" s="60"/>
      <c r="Q49" s="59"/>
      <c r="R49" s="25"/>
      <c r="S49" s="60"/>
      <c r="T49" s="59"/>
      <c r="U49" s="25"/>
      <c r="V49" s="60"/>
      <c r="X49" s="9"/>
      <c r="Y49" s="23"/>
    </row>
    <row r="50" spans="1:25" ht="14.5" x14ac:dyDescent="0.35">
      <c r="S50" s="1"/>
      <c r="V50" s="1"/>
    </row>
    <row r="51" spans="1:25" ht="15" customHeight="1" x14ac:dyDescent="0.35"/>
  </sheetData>
  <mergeCells count="63">
    <mergeCell ref="F24:F49"/>
    <mergeCell ref="G24:I25"/>
    <mergeCell ref="M24:M26"/>
    <mergeCell ref="P24:P26"/>
    <mergeCell ref="S24:S26"/>
    <mergeCell ref="V24:V26"/>
    <mergeCell ref="G26:I26"/>
    <mergeCell ref="G27:I49"/>
    <mergeCell ref="Q20:S20"/>
    <mergeCell ref="T20:V20"/>
    <mergeCell ref="K21:M21"/>
    <mergeCell ref="N21:P21"/>
    <mergeCell ref="Q21:S21"/>
    <mergeCell ref="T21:V21"/>
    <mergeCell ref="V14:V15"/>
    <mergeCell ref="D15:I15"/>
    <mergeCell ref="B18:C21"/>
    <mergeCell ref="K18:M19"/>
    <mergeCell ref="N18:P19"/>
    <mergeCell ref="Q18:S19"/>
    <mergeCell ref="T18:V19"/>
    <mergeCell ref="E19:I19"/>
    <mergeCell ref="D20:D21"/>
    <mergeCell ref="E20:I21"/>
    <mergeCell ref="K20:M20"/>
    <mergeCell ref="N20:P20"/>
    <mergeCell ref="K17:M17"/>
    <mergeCell ref="N17:P17"/>
    <mergeCell ref="Q17:S17"/>
    <mergeCell ref="T17:V17"/>
    <mergeCell ref="D2:I2"/>
    <mergeCell ref="D3:I4"/>
    <mergeCell ref="D5:I5"/>
    <mergeCell ref="K5:R5"/>
    <mergeCell ref="G12:G13"/>
    <mergeCell ref="I12:I13"/>
    <mergeCell ref="K12:L12"/>
    <mergeCell ref="M12:N12"/>
    <mergeCell ref="O12:P12"/>
    <mergeCell ref="L13:M13"/>
    <mergeCell ref="P13:Q13"/>
    <mergeCell ref="Q12:R12"/>
    <mergeCell ref="B10:C10"/>
    <mergeCell ref="B7:C7"/>
    <mergeCell ref="M7:O8"/>
    <mergeCell ref="Q7:S8"/>
    <mergeCell ref="K3:V4"/>
    <mergeCell ref="S14:S15"/>
    <mergeCell ref="T14:U15"/>
    <mergeCell ref="B12:C15"/>
    <mergeCell ref="D12:D14"/>
    <mergeCell ref="E12:E14"/>
    <mergeCell ref="F12:F13"/>
    <mergeCell ref="H12:H13"/>
    <mergeCell ref="R14:R15"/>
    <mergeCell ref="K14:K15"/>
    <mergeCell ref="L14:M15"/>
    <mergeCell ref="N14:N15"/>
    <mergeCell ref="O14:O15"/>
    <mergeCell ref="P14:Q15"/>
    <mergeCell ref="S12:T12"/>
    <mergeCell ref="U12:V12"/>
    <mergeCell ref="T13:U13"/>
  </mergeCells>
  <conditionalFormatting sqref="D15:I15">
    <cfRule type="containsText" dxfId="575" priority="2" operator="containsText" text="Finalizado">
      <formula>NOT(ISERROR(SEARCH("Finalizado",D15)))</formula>
    </cfRule>
    <cfRule type="containsText" dxfId="574" priority="3" operator="containsText" text="Não Planificado">
      <formula>NOT(ISERROR(SEARCH("Não Planificado",D15)))</formula>
    </cfRule>
    <cfRule type="containsText" dxfId="573" priority="4" operator="containsText" text="No Prazo">
      <formula>NOT(ISERROR(SEARCH("No Prazo",D15)))</formula>
    </cfRule>
    <cfRule type="containsText" dxfId="572" priority="5" operator="containsText" text="Atrasado">
      <formula>NOT(ISERROR(SEARCH("Atrasado",D15)))</formula>
    </cfRule>
  </conditionalFormatting>
  <conditionalFormatting sqref="F7:F8">
    <cfRule type="iconSet" priority="9">
      <iconSet showValue="0">
        <cfvo type="percent" val="0"/>
        <cfvo type="num" val="2"/>
        <cfvo type="num" val="3"/>
      </iconSet>
    </cfRule>
  </conditionalFormatting>
  <conditionalFormatting sqref="F12 F14">
    <cfRule type="iconSet" priority="7">
      <iconSet showValue="0">
        <cfvo type="percent" val="0"/>
        <cfvo type="num" val="2"/>
        <cfvo type="num" val="3"/>
      </iconSet>
    </cfRule>
  </conditionalFormatting>
  <conditionalFormatting sqref="G7:I8">
    <cfRule type="iconSet" priority="8">
      <iconSet showValue="0">
        <cfvo type="percent" val="0"/>
        <cfvo type="num" val="2"/>
        <cfvo type="num" val="3"/>
      </iconSet>
    </cfRule>
  </conditionalFormatting>
  <conditionalFormatting sqref="G12:I12 G14:I14">
    <cfRule type="iconSet" priority="6">
      <iconSet showValue="0">
        <cfvo type="percent" val="0"/>
        <cfvo type="num" val="2"/>
        <cfvo type="num" val="3"/>
      </iconSet>
    </cfRule>
  </conditionalFormatting>
  <conditionalFormatting sqref="K24:L24 N24:O24 Q24:R24 T24:U24">
    <cfRule type="iconSet" priority="19">
      <iconSet showValue="0">
        <cfvo type="percent" val="0"/>
        <cfvo type="num" val="2"/>
        <cfvo type="num" val="3"/>
      </iconSet>
    </cfRule>
  </conditionalFormatting>
  <conditionalFormatting sqref="K25:L25">
    <cfRule type="containsText" dxfId="571" priority="29" operator="containsText" text="PENDIENTE">
      <formula>NOT(ISERROR(SEARCH("PENDIENTE",K25)))</formula>
    </cfRule>
    <cfRule type="containsText" dxfId="570" priority="30" operator="containsText" text="NO VALIDADO">
      <formula>NOT(ISERROR(SEARCH("NO VALIDADO",K25)))</formula>
    </cfRule>
    <cfRule type="containsText" dxfId="569" priority="31" operator="containsText" text="VALIDADO">
      <formula>NOT(ISERROR(SEARCH("VALIDADO",K25)))</formula>
    </cfRule>
  </conditionalFormatting>
  <conditionalFormatting sqref="N25:O25">
    <cfRule type="containsText" dxfId="568" priority="26" operator="containsText" text="PENDIENTE">
      <formula>NOT(ISERROR(SEARCH("PENDIENTE",N25)))</formula>
    </cfRule>
    <cfRule type="containsText" dxfId="567" priority="27" operator="containsText" text="NO VALIDADO">
      <formula>NOT(ISERROR(SEARCH("NO VALIDADO",N25)))</formula>
    </cfRule>
    <cfRule type="containsText" dxfId="566" priority="28" operator="containsText" text="VALIDADO">
      <formula>NOT(ISERROR(SEARCH("VALIDADO",N25)))</formula>
    </cfRule>
  </conditionalFormatting>
  <conditionalFormatting sqref="Q25:R25">
    <cfRule type="containsText" dxfId="565" priority="23" operator="containsText" text="PENDIENTE">
      <formula>NOT(ISERROR(SEARCH("PENDIENTE",Q25)))</formula>
    </cfRule>
    <cfRule type="containsText" dxfId="564" priority="24" operator="containsText" text="NO VALIDADO">
      <formula>NOT(ISERROR(SEARCH("NO VALIDADO",Q25)))</formula>
    </cfRule>
    <cfRule type="containsText" dxfId="563" priority="25" operator="containsText" text="VALIDADO">
      <formula>NOT(ISERROR(SEARCH("VALIDADO",Q25)))</formula>
    </cfRule>
  </conditionalFormatting>
  <conditionalFormatting sqref="T25:U25">
    <cfRule type="containsText" dxfId="562" priority="20" operator="containsText" text="PENDIENTE">
      <formula>NOT(ISERROR(SEARCH("PENDIENTE",T25)))</formula>
    </cfRule>
    <cfRule type="containsText" dxfId="561" priority="21" operator="containsText" text="NO VALIDADO">
      <formula>NOT(ISERROR(SEARCH("NO VALIDADO",T25)))</formula>
    </cfRule>
    <cfRule type="containsText" dxfId="560" priority="22" operator="containsText" text="VALIDADO">
      <formula>NOT(ISERROR(SEARCH("VALIDADO",T25)))</formula>
    </cfRule>
  </conditionalFormatting>
  <dataValidations count="6">
    <dataValidation type="list" allowBlank="1" showInputMessage="1" showErrorMessage="1" sqref="K14:K15 O14:O15 S14:S15" xr:uid="{D47A4B01-2034-4197-9435-31BC46606035}">
      <formula1>"No Iniciado, En Progreso,Finalizado"</formula1>
    </dataValidation>
    <dataValidation type="list" allowBlank="1" showInputMessage="1" showErrorMessage="1" sqref="AB14:AB15" xr:uid="{E8401F29-9F78-46AE-8D3A-C4C64CC3102D}">
      <formula1>"No Cumple, Parcial, Cumple, Más que Cumple, Mejor Práctica"</formula1>
    </dataValidation>
    <dataValidation type="list" allowBlank="1" showInputMessage="1" showErrorMessage="1" sqref="Q10 S10" xr:uid="{057DACD3-D666-49C3-A99E-F83D89D4B9B7}">
      <formula1>" Junho,Julho,Agosto,Setembro,Outubro"</formula1>
    </dataValidation>
    <dataValidation type="list" allowBlank="1" showInputMessage="1" showErrorMessage="1" sqref="M12:N12 Q12:R12 U12:V12" xr:uid="{4A635E4F-DAD8-4147-89E9-709FBD65D73A}">
      <formula1>"Maio,Junho,Julho,Agosto,Setembro,Outubro"</formula1>
    </dataValidation>
    <dataValidation type="list" allowBlank="1" showInputMessage="1" showErrorMessage="1" sqref="O10" xr:uid="{5CBDFF64-DE33-41EB-8823-1C69196F0614}">
      <formula1>"Alta,Baixa,Não Planificado"</formula1>
    </dataValidation>
    <dataValidation type="list" allowBlank="1" showInputMessage="1" showErrorMessage="1" sqref="D10 R14:R15 N14:N15 V14:V15" xr:uid="{272B0492-45ED-42E5-A343-B860857D87C2}">
      <formula1>"Não Cumpre, Parcial, Cumpre, Mais que Cumpre, Melhor Prática"</formula1>
    </dataValidation>
  </dataValidations>
  <pageMargins left="0.511811024" right="0.511811024" top="0.78740157499999996" bottom="0.78740157499999996" header="0.31496062000000002" footer="0.31496062000000002"/>
  <pageSetup paperSize="9" orientation="portrait" r:id="rId1"/>
  <drawing r:id="rId2"/>
  <extLst>
    <ext xmlns:x14="http://schemas.microsoft.com/office/spreadsheetml/2009/9/main" uri="{78C0D931-6437-407d-A8EE-F0AAD7539E65}">
      <x14:conditionalFormattings>
        <x14:conditionalFormatting xmlns:xm="http://schemas.microsoft.com/office/excel/2006/main">
          <x14:cfRule type="iconSet" priority="1" id="{CE3247F7-5DCA-4D78-BE93-DFFE85EF31B1}">
            <x14:iconSet iconSet="3Stars" showValue="0">
              <x14:cfvo type="percent">
                <xm:f>0</xm:f>
              </x14:cfvo>
              <x14:cfvo type="num">
                <xm:f>2</xm:f>
              </x14:cfvo>
              <x14:cfvo type="num">
                <xm:f>3</xm:f>
              </x14:cfvo>
            </x14:iconSet>
          </x14:cfRule>
          <xm:sqref>M10</xm:sqref>
        </x14:conditionalFormatting>
      </x14:conditionalFormattings>
    </ext>
  </extLst>
</worksheet>
</file>

<file path=xl/worksheets/sheet4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C22B07B-6724-4EF2-86F3-E591DB925077}">
  <dimension ref="A1:AB51"/>
  <sheetViews>
    <sheetView showGridLines="0" zoomScale="50" zoomScaleNormal="50" workbookViewId="0">
      <pane xSplit="3" ySplit="4" topLeftCell="H19" activePane="bottomRight" state="frozen"/>
      <selection activeCell="O2" sqref="O2"/>
      <selection pane="topRight" activeCell="O2" sqref="O2"/>
      <selection pane="bottomLeft" activeCell="O2" sqref="O2"/>
      <selection pane="bottomRight" activeCell="K20" sqref="K20:M20"/>
    </sheetView>
  </sheetViews>
  <sheetFormatPr defaultColWidth="0" defaultRowHeight="15" customHeight="1" zeroHeight="1" outlineLevelRow="2" outlineLevelCol="1" x14ac:dyDescent="0.35"/>
  <cols>
    <col min="1" max="1" width="1.26953125" customWidth="1"/>
    <col min="2" max="2" width="4.7265625" customWidth="1"/>
    <col min="3" max="3" width="20.1796875" customWidth="1"/>
    <col min="4" max="4" width="17.453125" customWidth="1" outlineLevel="1"/>
    <col min="5" max="5" width="10" customWidth="1" outlineLevel="1"/>
    <col min="6" max="8" width="6.1796875" customWidth="1" outlineLevel="1"/>
    <col min="9" max="9" width="6.26953125" customWidth="1" outlineLevel="1"/>
    <col min="10" max="10" width="2.1796875" customWidth="1"/>
    <col min="11" max="23" width="23" customWidth="1"/>
    <col min="24" max="24" width="17" hidden="1" customWidth="1"/>
    <col min="25" max="25" width="16.453125" hidden="1" customWidth="1"/>
    <col min="26" max="26" width="10.54296875" hidden="1" customWidth="1"/>
    <col min="27" max="27" width="16.81640625" hidden="1" customWidth="1"/>
    <col min="28" max="28" width="14.54296875" hidden="1" customWidth="1"/>
  </cols>
  <sheetData>
    <row r="1" spans="1:28" ht="11.25" customHeight="1" x14ac:dyDescent="0.35">
      <c r="A1" s="13"/>
      <c r="B1" s="13"/>
      <c r="C1" s="13"/>
      <c r="D1" s="13"/>
      <c r="E1" s="13"/>
      <c r="F1" s="13"/>
      <c r="G1" s="13"/>
      <c r="H1" s="13"/>
      <c r="I1" s="13"/>
      <c r="J1" s="13"/>
      <c r="K1" s="13"/>
      <c r="L1" s="13"/>
      <c r="M1" s="13"/>
      <c r="N1" s="13"/>
      <c r="O1" s="13"/>
      <c r="P1" s="13"/>
      <c r="Q1" s="13"/>
      <c r="R1" s="13"/>
      <c r="S1" s="13"/>
      <c r="T1" s="13"/>
      <c r="U1" s="13"/>
      <c r="V1" s="13"/>
      <c r="W1" s="13"/>
      <c r="X1" s="13"/>
      <c r="Y1" s="19"/>
      <c r="Z1" s="19"/>
      <c r="AA1" s="19"/>
    </row>
    <row r="2" spans="1:28" ht="43.5" customHeight="1" x14ac:dyDescent="0.5">
      <c r="A2" s="1"/>
      <c r="C2" s="11"/>
      <c r="D2" s="279" t="s">
        <v>0</v>
      </c>
      <c r="E2" s="279"/>
      <c r="F2" s="279"/>
      <c r="G2" s="279"/>
      <c r="H2" s="279"/>
      <c r="I2" s="279"/>
      <c r="J2" s="62"/>
      <c r="K2" s="62"/>
      <c r="L2" s="62"/>
      <c r="M2" s="62"/>
      <c r="N2" s="62"/>
      <c r="O2" s="62"/>
      <c r="P2" s="62"/>
      <c r="Q2" s="62"/>
      <c r="R2" s="62"/>
      <c r="S2" s="62"/>
      <c r="T2" s="62"/>
      <c r="U2" s="62"/>
      <c r="V2" s="62"/>
      <c r="W2" s="11"/>
      <c r="X2" s="11"/>
      <c r="Y2" s="20"/>
      <c r="Z2" s="20"/>
      <c r="AA2" s="20"/>
    </row>
    <row r="3" spans="1:28" ht="19.5" customHeight="1" x14ac:dyDescent="0.35">
      <c r="A3" s="1"/>
      <c r="C3" s="10"/>
      <c r="D3" s="280" t="s">
        <v>1</v>
      </c>
      <c r="E3" s="280"/>
      <c r="F3" s="280"/>
      <c r="G3" s="280"/>
      <c r="H3" s="280"/>
      <c r="I3" s="280"/>
      <c r="J3" s="63"/>
      <c r="K3" s="303" t="s">
        <v>625</v>
      </c>
      <c r="L3" s="303"/>
      <c r="M3" s="303"/>
      <c r="N3" s="303"/>
      <c r="O3" s="303"/>
      <c r="P3" s="303"/>
      <c r="Q3" s="303"/>
      <c r="R3" s="303"/>
      <c r="S3" s="303"/>
      <c r="T3" s="63"/>
      <c r="U3" s="63"/>
      <c r="V3" s="63"/>
      <c r="W3" s="10"/>
      <c r="X3" s="10"/>
      <c r="Y3" s="12"/>
      <c r="Z3" s="12"/>
      <c r="AA3" s="12"/>
    </row>
    <row r="4" spans="1:28" ht="35.25" customHeight="1" x14ac:dyDescent="0.35">
      <c r="A4" s="1"/>
      <c r="B4" s="1"/>
      <c r="C4" s="10"/>
      <c r="D4" s="281"/>
      <c r="E4" s="281"/>
      <c r="F4" s="281"/>
      <c r="G4" s="281"/>
      <c r="H4" s="281"/>
      <c r="I4" s="281"/>
      <c r="J4" s="61"/>
      <c r="K4" s="304"/>
      <c r="L4" s="304"/>
      <c r="M4" s="304"/>
      <c r="N4" s="304"/>
      <c r="O4" s="304"/>
      <c r="P4" s="304"/>
      <c r="Q4" s="304"/>
      <c r="R4" s="304"/>
      <c r="S4" s="304"/>
      <c r="T4" s="61"/>
      <c r="U4" s="61"/>
      <c r="V4" s="61"/>
      <c r="W4" s="61"/>
      <c r="X4" s="14"/>
      <c r="Y4" s="21"/>
      <c r="Z4" s="22"/>
      <c r="AA4" s="22"/>
    </row>
    <row r="5" spans="1:28" ht="32.5" x14ac:dyDescent="0.6">
      <c r="A5" s="1"/>
      <c r="B5" s="15"/>
      <c r="C5" s="13"/>
      <c r="D5" s="284" t="s">
        <v>294</v>
      </c>
      <c r="E5" s="284"/>
      <c r="F5" s="284"/>
      <c r="G5" s="284"/>
      <c r="H5" s="284"/>
      <c r="I5" s="284"/>
      <c r="J5" s="26"/>
      <c r="K5" s="284" t="s">
        <v>295</v>
      </c>
      <c r="L5" s="284"/>
      <c r="M5" s="284"/>
      <c r="N5" s="284"/>
      <c r="O5" s="284"/>
      <c r="P5" s="284"/>
      <c r="Q5" s="284"/>
      <c r="R5" s="284"/>
      <c r="S5" s="27"/>
      <c r="T5" s="25"/>
      <c r="U5" s="25"/>
      <c r="V5" s="25"/>
      <c r="W5" s="9"/>
      <c r="X5" s="9"/>
      <c r="Y5" s="23"/>
    </row>
    <row r="6" spans="1:28" ht="33" customHeight="1" x14ac:dyDescent="0.8">
      <c r="A6" s="1"/>
      <c r="B6" s="15"/>
      <c r="C6" s="15"/>
      <c r="D6" s="28" t="s">
        <v>296</v>
      </c>
      <c r="E6" s="28" t="s">
        <v>16</v>
      </c>
      <c r="F6" s="28" t="s">
        <v>19</v>
      </c>
      <c r="G6" s="28" t="s">
        <v>20</v>
      </c>
      <c r="H6" s="28" t="s">
        <v>21</v>
      </c>
      <c r="I6" s="28" t="s">
        <v>22</v>
      </c>
      <c r="J6" s="29"/>
      <c r="K6" s="44" t="s">
        <v>221</v>
      </c>
      <c r="L6" s="66"/>
      <c r="M6" s="30"/>
      <c r="N6" s="30"/>
      <c r="O6" s="30"/>
      <c r="P6" s="30"/>
      <c r="Q6" s="30"/>
      <c r="R6" s="31"/>
      <c r="S6" s="31"/>
      <c r="T6" s="25"/>
      <c r="U6" s="25"/>
      <c r="V6" s="25"/>
      <c r="W6" s="9"/>
      <c r="X6" s="9"/>
      <c r="Y6" s="23"/>
    </row>
    <row r="7" spans="1:28" ht="78" customHeight="1" outlineLevel="1" x14ac:dyDescent="0.35">
      <c r="A7" s="1"/>
      <c r="B7" s="267" t="s">
        <v>222</v>
      </c>
      <c r="C7" s="267"/>
      <c r="D7" s="67" t="str">
        <f>IF(F7="","",IF(AND(I7=3,H7=3,G7=3,F7=3),"Melhor Prática",
IF(AND(H7=3,G7=3,F7=3),"Mais que Cumpre",
IF(AND(G7=3,F7=3),"Cumpre",
IF(F7=3,"Parcial","Não cumpre")))))</f>
        <v>Parcial</v>
      </c>
      <c r="E7" s="47">
        <f>IF($D7="Não cumpre",0,IF($D7="Parcial",$E$18*0.4,IF($D7="Cumpre",$E$18*0.7,IF($D7="Mais que Cumpre",$E$18*0.85,IF($D7="Melhor Prática",$E$18,0)))))</f>
        <v>1.0000000000000002E-2</v>
      </c>
      <c r="F7" s="48">
        <f>IF($K$24&lt;&gt;"",IF($K$24=3,3,IF($K$24=2,2,1)),"")</f>
        <v>3</v>
      </c>
      <c r="G7" s="48" t="str">
        <f>IF($N$24&lt;&gt;"",IF($N$24=3,3,IF($N$24=2,2,1)),"")</f>
        <v/>
      </c>
      <c r="H7" s="48" t="str">
        <f>IF($Q$24&lt;&gt;"",IF($Q$24=3,3,IF($Q$24=2,2,1)),"")</f>
        <v/>
      </c>
      <c r="I7" s="48" t="str">
        <f>IF($T$24&lt;&gt;"",IF($T$24=3,3,IF($T$24=2,2,1)),"")</f>
        <v/>
      </c>
      <c r="J7" s="32"/>
      <c r="K7" s="49" t="s">
        <v>298</v>
      </c>
      <c r="L7" s="46" t="s">
        <v>224</v>
      </c>
      <c r="M7" s="271"/>
      <c r="N7" s="271"/>
      <c r="O7" s="271"/>
      <c r="P7" s="46" t="s">
        <v>226</v>
      </c>
      <c r="Q7" s="271"/>
      <c r="R7" s="271"/>
      <c r="S7" s="271"/>
      <c r="U7" s="25"/>
      <c r="V7" s="25"/>
      <c r="W7" s="9"/>
      <c r="X7" s="9"/>
      <c r="Y7" s="23"/>
    </row>
    <row r="8" spans="1:28" ht="14.25" customHeight="1" outlineLevel="1" x14ac:dyDescent="0.35">
      <c r="A8" s="1"/>
      <c r="B8" s="64"/>
      <c r="C8" s="64"/>
      <c r="D8" s="67"/>
      <c r="E8" s="47"/>
      <c r="F8" s="48"/>
      <c r="G8" s="48"/>
      <c r="H8" s="48"/>
      <c r="I8" s="48"/>
      <c r="J8" s="32"/>
      <c r="K8" s="49"/>
      <c r="L8" s="46"/>
      <c r="M8" s="271"/>
      <c r="N8" s="271"/>
      <c r="O8" s="271"/>
      <c r="P8" s="46"/>
      <c r="Q8" s="271"/>
      <c r="R8" s="271"/>
      <c r="S8" s="271"/>
      <c r="U8" s="25"/>
      <c r="V8" s="25"/>
      <c r="W8" s="9"/>
      <c r="X8" s="9"/>
      <c r="Y8" s="23"/>
    </row>
    <row r="9" spans="1:28" ht="9.75" customHeight="1" x14ac:dyDescent="0.45">
      <c r="A9" s="1"/>
      <c r="B9" s="1"/>
      <c r="C9" s="1"/>
      <c r="D9" s="34"/>
      <c r="E9" s="35"/>
      <c r="F9" s="35"/>
      <c r="G9" s="35"/>
      <c r="H9" s="35"/>
      <c r="I9" s="35"/>
      <c r="J9" s="35"/>
      <c r="K9" s="35"/>
      <c r="L9" s="35"/>
      <c r="M9" s="35"/>
      <c r="N9" s="35"/>
      <c r="O9" s="35"/>
      <c r="P9" s="35"/>
      <c r="Q9" s="92" t="str">
        <f>IF(Q10="Junio",6,IF(Q10="Julio",7,IF(Q10="Agosto",8,IF(Q10="Septiembre",9,IF(Q10="Octubre",10,"")))))</f>
        <v/>
      </c>
      <c r="R9" s="35"/>
      <c r="S9" s="92" t="str">
        <f>IF(S10="Junio",6,IF(S10="Julio",7,IF(S10="Agosto",8,IF(S10="Septiembre",9,IF(S10="Octubre",10,"")))))</f>
        <v/>
      </c>
      <c r="T9" s="33"/>
      <c r="U9" s="33"/>
      <c r="V9" s="33"/>
      <c r="W9" s="1"/>
      <c r="X9" s="1"/>
    </row>
    <row r="10" spans="1:28" ht="59.25" customHeight="1" outlineLevel="1" x14ac:dyDescent="0.35">
      <c r="A10" s="1"/>
      <c r="B10" s="273" t="s">
        <v>299</v>
      </c>
      <c r="C10" s="273"/>
      <c r="D10" s="110" t="s">
        <v>247</v>
      </c>
      <c r="E10" s="51">
        <f>IF($D10="Não cumpre",0,IF($D10="Parcial",$E$18*0.4,IF($D10="Cumpre",$E$18*0.7,IF($D10="Mais que Cumpre",$E$18*0.85,IF($D10="Melhor Prática",$E$18,0)))))</f>
        <v>1.7499999999999998E-2</v>
      </c>
      <c r="F10" s="52" t="str">
        <f>IF(K20="D","D","-")</f>
        <v>-</v>
      </c>
      <c r="G10" s="52" t="str">
        <f>IF(N20="D","D","-")</f>
        <v>D</v>
      </c>
      <c r="H10" s="52" t="str">
        <f>IF(Q20="D","D","-")</f>
        <v>D</v>
      </c>
      <c r="I10" s="52" t="str">
        <f>IF(T20="D","D","-")</f>
        <v>D</v>
      </c>
      <c r="J10" s="32"/>
      <c r="K10" s="65" t="s">
        <v>300</v>
      </c>
      <c r="L10" s="50" t="s">
        <v>230</v>
      </c>
      <c r="M10" s="74">
        <v>2</v>
      </c>
      <c r="N10" s="50" t="s">
        <v>231</v>
      </c>
      <c r="O10" s="53" t="s">
        <v>343</v>
      </c>
      <c r="P10" s="50" t="s">
        <v>233</v>
      </c>
      <c r="Q10" s="91" t="s">
        <v>301</v>
      </c>
      <c r="R10" s="50" t="s">
        <v>235</v>
      </c>
      <c r="S10" s="91" t="s">
        <v>331</v>
      </c>
      <c r="T10" s="50" t="s">
        <v>237</v>
      </c>
      <c r="U10" s="53" t="s">
        <v>355</v>
      </c>
      <c r="V10" s="25"/>
      <c r="W10" s="9"/>
      <c r="X10" s="9"/>
      <c r="Y10" s="23"/>
    </row>
    <row r="11" spans="1:28" ht="20.5" x14ac:dyDescent="0.4">
      <c r="A11" s="1"/>
      <c r="B11" s="17"/>
      <c r="C11" s="17"/>
      <c r="D11" s="36"/>
      <c r="E11" s="31"/>
      <c r="F11" s="37"/>
      <c r="G11" s="37"/>
      <c r="H11" s="37"/>
      <c r="I11" s="37"/>
      <c r="J11" s="31"/>
      <c r="K11" s="25"/>
      <c r="L11" s="25"/>
      <c r="M11" s="25"/>
      <c r="N11" s="25"/>
      <c r="O11" s="25"/>
      <c r="P11" s="25"/>
      <c r="Q11" s="25"/>
      <c r="R11" s="25"/>
      <c r="S11" s="25"/>
      <c r="T11" s="25"/>
      <c r="U11" s="25"/>
      <c r="V11" s="25"/>
      <c r="W11" s="9"/>
      <c r="X11" s="9"/>
      <c r="Y11" s="23"/>
    </row>
    <row r="12" spans="1:28" ht="18" customHeight="1" outlineLevel="1" x14ac:dyDescent="0.35">
      <c r="A12" s="1"/>
      <c r="B12" s="274" t="s">
        <v>239</v>
      </c>
      <c r="C12" s="274"/>
      <c r="D12" s="276" t="str">
        <f>IF(F12="","",IF(AND(I12=3,H12=3,G12=3,F12=3),"Melhor Prática",
IF(AND(H12=3,G12=3,F12=3),"Mais que Cumpre",
IF(AND(G12=3,F12=3),"Cumpre",
IF(F12=3,"Parcial","Não cumpre")))))</f>
        <v/>
      </c>
      <c r="E12" s="277">
        <f>IF($D12="Não cumpre",0,IF($D12="Parcial",$E$18*0.4,IF($D12="Cumpre",$E$18*0.7,IF($D12="Mais que Cumpre",$E$18*0.85,IF($D12="Melhor Prática",$E$18,0)))))</f>
        <v>0</v>
      </c>
      <c r="F12" s="272" t="str">
        <f>IF($L$24&lt;&gt;"",IF($L$24=3,3,IF($L$24=2,2,1)),"")</f>
        <v/>
      </c>
      <c r="G12" s="272" t="str">
        <f>IF($O$24&lt;&gt;"",IF($O$24=3,3,IF($O$24=2,2,1)),"")</f>
        <v/>
      </c>
      <c r="H12" s="272" t="str">
        <f>IF($R$24&lt;&gt;"",IF($R$24=3,3,IF($R$24=2,2,1)),"")</f>
        <v/>
      </c>
      <c r="I12" s="272" t="str">
        <f>IF($U$24&lt;&gt;"",IF($U$24=3,3,IF($U$24=2,2,1)),"")</f>
        <v/>
      </c>
      <c r="J12" s="32"/>
      <c r="K12" s="305" t="s">
        <v>240</v>
      </c>
      <c r="L12" s="278"/>
      <c r="M12" s="285"/>
      <c r="N12" s="286"/>
      <c r="O12" s="305" t="s">
        <v>240</v>
      </c>
      <c r="P12" s="278"/>
      <c r="Q12" s="285"/>
      <c r="R12" s="286"/>
      <c r="S12" s="278" t="s">
        <v>240</v>
      </c>
      <c r="T12" s="278"/>
      <c r="U12" s="285" t="s">
        <v>303</v>
      </c>
      <c r="V12" s="286"/>
      <c r="W12" s="9"/>
      <c r="X12" s="9"/>
      <c r="Y12" s="23"/>
      <c r="Z12" s="2"/>
      <c r="AA12" s="2"/>
      <c r="AB12" s="2"/>
    </row>
    <row r="13" spans="1:28" ht="35.25" customHeight="1" outlineLevel="1" x14ac:dyDescent="0.35">
      <c r="A13" s="1"/>
      <c r="B13" s="275"/>
      <c r="C13" s="275"/>
      <c r="D13" s="276" t="str">
        <f t="shared" ref="D13:D14" si="0">IF(F13="","",IF(AND(I13=3,H13=3,G13=3,F13=3),"MEJOR PRÁCTICA",
IF(AND(H13=3,G13=3,F13=3),"MÁS QUE CUMPLE",
IF(AND(G13=3,F13=3),"CUMPLE",
IF(F13=3,"PARCIAL","NO CUMPLE")))))</f>
        <v/>
      </c>
      <c r="E13" s="277">
        <f>IF($D13="No Cumple",0,IF($D13="Parcial",$E$18*0.4,IF($D13="Cumple",$E$18*0.7,IF($D13="Más que Cumple",$E$18*0.85,IF($D13="Mejor Práctica",$E$18,0)))))</f>
        <v>0</v>
      </c>
      <c r="F13" s="272"/>
      <c r="G13" s="272"/>
      <c r="H13" s="272"/>
      <c r="I13" s="272"/>
      <c r="J13" s="32"/>
      <c r="K13" s="168" t="s">
        <v>33</v>
      </c>
      <c r="L13" s="287" t="s">
        <v>242</v>
      </c>
      <c r="M13" s="287"/>
      <c r="N13" s="169" t="s">
        <v>243</v>
      </c>
      <c r="O13" s="168" t="s">
        <v>33</v>
      </c>
      <c r="P13" s="287" t="s">
        <v>242</v>
      </c>
      <c r="Q13" s="287"/>
      <c r="R13" s="169" t="s">
        <v>243</v>
      </c>
      <c r="S13" s="100" t="s">
        <v>33</v>
      </c>
      <c r="T13" s="287" t="s">
        <v>242</v>
      </c>
      <c r="U13" s="287"/>
      <c r="V13" s="100" t="s">
        <v>304</v>
      </c>
      <c r="W13" s="1"/>
      <c r="X13" s="1"/>
      <c r="Z13" s="3"/>
      <c r="AA13" s="4"/>
      <c r="AB13" s="5"/>
    </row>
    <row r="14" spans="1:28" ht="18.75" customHeight="1" outlineLevel="1" x14ac:dyDescent="0.35">
      <c r="A14" s="1"/>
      <c r="B14" s="275"/>
      <c r="C14" s="275"/>
      <c r="D14" s="276" t="str">
        <f t="shared" si="0"/>
        <v/>
      </c>
      <c r="E14" s="277">
        <f>IF($D14="No Cumple",0,IF($D14="Parcial",$E$18*0.4,IF($D14="Cumple",$E$18*0.7,IF($D14="Más que Cumple",$E$18*0.85,IF($D14="Mejor Práctica",$E$18,0)))))</f>
        <v>0</v>
      </c>
      <c r="F14" s="38"/>
      <c r="G14" s="38"/>
      <c r="H14" s="38"/>
      <c r="I14" s="38"/>
      <c r="J14" s="32"/>
      <c r="K14" s="270"/>
      <c r="L14" s="292"/>
      <c r="M14" s="292"/>
      <c r="N14" s="269"/>
      <c r="O14" s="270"/>
      <c r="P14" s="292"/>
      <c r="Q14" s="292"/>
      <c r="R14" s="269"/>
      <c r="S14" s="268"/>
      <c r="T14" s="292"/>
      <c r="U14" s="292"/>
      <c r="V14" s="269"/>
      <c r="W14" s="1"/>
      <c r="X14" s="1"/>
      <c r="Z14" s="6"/>
      <c r="AA14" s="7"/>
      <c r="AB14" s="8"/>
    </row>
    <row r="15" spans="1:28" ht="21" customHeight="1" outlineLevel="1" x14ac:dyDescent="0.35">
      <c r="A15" s="1"/>
      <c r="B15" s="275"/>
      <c r="C15" s="275"/>
      <c r="D15" s="288" t="str">
        <f>IF(S10&lt;&gt;"",IF(OR(S14="finalizado",O14="finalizado",K14="finalizado"),"Finalizado",
IF(OR(AND(S10=U12,S14&lt;&gt;"finalizado"),AND(S10=Q12,O14&lt;&gt;"finalizado"),AND(S10=M12,K14&lt;&gt;"finalizado")),"Atrasado","No Prazo")),"Não Planificado")</f>
        <v>No Prazo</v>
      </c>
      <c r="E15" s="288"/>
      <c r="F15" s="288"/>
      <c r="G15" s="288"/>
      <c r="H15" s="288"/>
      <c r="I15" s="288"/>
      <c r="J15" s="26"/>
      <c r="K15" s="270"/>
      <c r="L15" s="292"/>
      <c r="M15" s="292"/>
      <c r="N15" s="269"/>
      <c r="O15" s="270"/>
      <c r="P15" s="292"/>
      <c r="Q15" s="292"/>
      <c r="R15" s="269"/>
      <c r="S15" s="268"/>
      <c r="T15" s="292"/>
      <c r="U15" s="292"/>
      <c r="V15" s="269"/>
      <c r="W15" s="1"/>
      <c r="X15" s="1"/>
      <c r="Z15" s="6"/>
      <c r="AA15" s="7"/>
      <c r="AB15" s="7"/>
    </row>
    <row r="16" spans="1:28" ht="21" customHeight="1" x14ac:dyDescent="0.4">
      <c r="A16" s="1"/>
      <c r="B16" s="17"/>
      <c r="C16" s="17"/>
      <c r="D16" s="9"/>
      <c r="E16" s="86" t="str">
        <f>IF(COUNTA(F16:I16)=0,"NBC","BC")</f>
        <v>NBC</v>
      </c>
      <c r="F16" s="86"/>
      <c r="G16" s="86"/>
      <c r="H16" s="86"/>
      <c r="I16" s="9"/>
      <c r="J16" s="16"/>
      <c r="K16" s="9"/>
      <c r="L16" s="9"/>
      <c r="M16" s="9"/>
      <c r="N16" s="9"/>
      <c r="O16" s="9"/>
      <c r="P16" s="9"/>
      <c r="Q16" s="9"/>
      <c r="R16" s="9"/>
      <c r="S16" s="9"/>
      <c r="T16" s="9"/>
      <c r="U16" s="9"/>
      <c r="V16" s="9"/>
      <c r="W16" s="9"/>
      <c r="X16" s="9"/>
      <c r="Y16" s="23"/>
    </row>
    <row r="17" spans="1:25" ht="21" customHeight="1" x14ac:dyDescent="0.4">
      <c r="A17" s="1"/>
      <c r="B17" s="17"/>
      <c r="C17" s="17"/>
      <c r="D17" s="9"/>
      <c r="E17" s="9"/>
      <c r="F17" s="9"/>
      <c r="G17" s="9"/>
      <c r="H17" s="9"/>
      <c r="I17" s="9"/>
      <c r="J17" s="16"/>
      <c r="K17" s="290" t="s">
        <v>246</v>
      </c>
      <c r="L17" s="291"/>
      <c r="M17" s="296"/>
      <c r="N17" s="290" t="s">
        <v>247</v>
      </c>
      <c r="O17" s="291"/>
      <c r="P17" s="296"/>
      <c r="Q17" s="290" t="s">
        <v>228</v>
      </c>
      <c r="R17" s="291"/>
      <c r="S17" s="296"/>
      <c r="T17" s="290" t="s">
        <v>249</v>
      </c>
      <c r="U17" s="291"/>
      <c r="V17" s="296"/>
      <c r="W17" s="9"/>
      <c r="X17" s="9"/>
      <c r="Y17" s="23"/>
    </row>
    <row r="18" spans="1:25" ht="20.25" customHeight="1" outlineLevel="2" x14ac:dyDescent="0.35">
      <c r="A18" s="1"/>
      <c r="B18" s="289" t="s">
        <v>316</v>
      </c>
      <c r="C18" s="289"/>
      <c r="D18" s="42" t="s">
        <v>16</v>
      </c>
      <c r="E18" s="39">
        <v>2.5000000000000001E-2</v>
      </c>
      <c r="F18" s="127"/>
      <c r="G18" s="127"/>
      <c r="H18" s="127"/>
      <c r="I18" s="127"/>
      <c r="J18" s="9"/>
      <c r="K18" s="270" t="s">
        <v>626</v>
      </c>
      <c r="L18" s="268"/>
      <c r="M18" s="269"/>
      <c r="N18" s="270" t="s">
        <v>627</v>
      </c>
      <c r="O18" s="268"/>
      <c r="P18" s="269"/>
      <c r="Q18" s="270" t="s">
        <v>628</v>
      </c>
      <c r="R18" s="268"/>
      <c r="S18" s="269"/>
      <c r="T18" s="270" t="s">
        <v>629</v>
      </c>
      <c r="U18" s="268"/>
      <c r="V18" s="269"/>
      <c r="W18" s="9"/>
      <c r="X18" s="9"/>
      <c r="Y18" s="23"/>
    </row>
    <row r="19" spans="1:25" ht="141.75" customHeight="1" outlineLevel="2" x14ac:dyDescent="0.35">
      <c r="A19" s="1"/>
      <c r="B19" s="289"/>
      <c r="C19" s="289"/>
      <c r="D19" s="42" t="s">
        <v>255</v>
      </c>
      <c r="E19" s="311" t="s">
        <v>630</v>
      </c>
      <c r="F19" s="311"/>
      <c r="G19" s="311"/>
      <c r="H19" s="311"/>
      <c r="I19" s="311"/>
      <c r="J19" s="25"/>
      <c r="K19" s="270"/>
      <c r="L19" s="268"/>
      <c r="M19" s="269"/>
      <c r="N19" s="270"/>
      <c r="O19" s="268"/>
      <c r="P19" s="269"/>
      <c r="Q19" s="270"/>
      <c r="R19" s="268"/>
      <c r="S19" s="269"/>
      <c r="T19" s="270"/>
      <c r="U19" s="268"/>
      <c r="V19" s="269"/>
      <c r="W19" s="9"/>
      <c r="X19" s="9"/>
      <c r="Y19" s="23"/>
    </row>
    <row r="20" spans="1:25" ht="18.75" customHeight="1" outlineLevel="2" x14ac:dyDescent="0.35">
      <c r="A20" s="1"/>
      <c r="B20" s="289"/>
      <c r="C20" s="289"/>
      <c r="D20" s="293" t="s">
        <v>37</v>
      </c>
      <c r="E20" s="294" t="s">
        <v>96</v>
      </c>
      <c r="F20" s="294"/>
      <c r="G20" s="294"/>
      <c r="H20" s="294"/>
      <c r="I20" s="294"/>
      <c r="J20" s="25"/>
      <c r="K20" s="270"/>
      <c r="L20" s="268"/>
      <c r="M20" s="269"/>
      <c r="N20" s="270" t="s">
        <v>307</v>
      </c>
      <c r="O20" s="268"/>
      <c r="P20" s="269"/>
      <c r="Q20" s="270" t="s">
        <v>307</v>
      </c>
      <c r="R20" s="268"/>
      <c r="S20" s="269"/>
      <c r="T20" s="270" t="s">
        <v>307</v>
      </c>
      <c r="U20" s="268"/>
      <c r="V20" s="269"/>
      <c r="W20" s="9"/>
      <c r="X20" s="9"/>
      <c r="Y20" s="23"/>
    </row>
    <row r="21" spans="1:25" ht="40.5" customHeight="1" outlineLevel="2" x14ac:dyDescent="0.35">
      <c r="A21" s="18">
        <v>5.0000000000000001E-3</v>
      </c>
      <c r="B21" s="289"/>
      <c r="C21" s="289"/>
      <c r="D21" s="293"/>
      <c r="E21" s="294"/>
      <c r="F21" s="294"/>
      <c r="G21" s="294"/>
      <c r="H21" s="294"/>
      <c r="I21" s="294"/>
      <c r="J21" s="25"/>
      <c r="K21" s="270" t="s">
        <v>436</v>
      </c>
      <c r="L21" s="268"/>
      <c r="M21" s="269"/>
      <c r="N21" s="270" t="s">
        <v>438</v>
      </c>
      <c r="O21" s="268"/>
      <c r="P21" s="269"/>
      <c r="Q21" s="270" t="s">
        <v>438</v>
      </c>
      <c r="R21" s="268"/>
      <c r="S21" s="269"/>
      <c r="T21" s="270" t="s">
        <v>438</v>
      </c>
      <c r="U21" s="268"/>
      <c r="V21" s="269"/>
      <c r="W21" s="9"/>
      <c r="X21" s="9"/>
      <c r="Y21" s="23"/>
    </row>
    <row r="22" spans="1:25" ht="14.5" x14ac:dyDescent="0.35">
      <c r="A22" s="1"/>
      <c r="B22" s="9"/>
      <c r="C22" s="9"/>
      <c r="D22" s="9"/>
      <c r="E22" s="9"/>
      <c r="F22" s="9"/>
      <c r="G22" s="9"/>
      <c r="H22" s="9"/>
      <c r="I22" s="9"/>
      <c r="J22" s="9"/>
      <c r="K22" s="68"/>
      <c r="L22" s="9"/>
      <c r="M22" s="9"/>
      <c r="N22" s="9"/>
      <c r="O22" s="9"/>
      <c r="P22" s="9"/>
      <c r="Q22" s="9"/>
      <c r="R22" s="9"/>
      <c r="S22" s="9"/>
      <c r="T22" s="9"/>
      <c r="U22" s="9"/>
      <c r="V22" s="69"/>
      <c r="W22" s="9"/>
      <c r="X22" s="9"/>
      <c r="Y22" s="23"/>
    </row>
    <row r="23" spans="1:25" ht="41" x14ac:dyDescent="0.35">
      <c r="A23" s="1"/>
      <c r="B23" s="9"/>
      <c r="C23" s="9"/>
      <c r="D23" s="9"/>
      <c r="G23" s="9"/>
      <c r="H23" s="9"/>
      <c r="K23" s="54" t="s">
        <v>9</v>
      </c>
      <c r="L23" s="24" t="s">
        <v>261</v>
      </c>
      <c r="M23" s="55" t="s">
        <v>262</v>
      </c>
      <c r="N23" s="54" t="s">
        <v>9</v>
      </c>
      <c r="O23" s="24" t="s">
        <v>261</v>
      </c>
      <c r="P23" s="55" t="s">
        <v>262</v>
      </c>
      <c r="Q23" s="54" t="s">
        <v>9</v>
      </c>
      <c r="R23" s="24" t="s">
        <v>261</v>
      </c>
      <c r="S23" s="55" t="s">
        <v>262</v>
      </c>
      <c r="T23" s="54" t="s">
        <v>9</v>
      </c>
      <c r="U23" s="24" t="s">
        <v>261</v>
      </c>
      <c r="V23" s="55" t="s">
        <v>262</v>
      </c>
      <c r="X23" s="9"/>
      <c r="Y23" s="23"/>
    </row>
    <row r="24" spans="1:25" ht="36.75" customHeight="1" x14ac:dyDescent="0.35">
      <c r="A24" s="1"/>
      <c r="B24" s="9"/>
      <c r="C24" s="9"/>
      <c r="D24" s="9"/>
      <c r="F24" s="297" t="s">
        <v>308</v>
      </c>
      <c r="G24" s="298" t="s">
        <v>33</v>
      </c>
      <c r="H24" s="298"/>
      <c r="I24" s="298"/>
      <c r="K24" s="56">
        <v>3</v>
      </c>
      <c r="L24" s="40"/>
      <c r="M24" s="295"/>
      <c r="N24" s="56"/>
      <c r="O24" s="40"/>
      <c r="P24" s="295"/>
      <c r="Q24" s="56"/>
      <c r="R24" s="40"/>
      <c r="S24" s="295"/>
      <c r="T24" s="56"/>
      <c r="U24" s="40"/>
      <c r="V24" s="295"/>
      <c r="X24" s="9"/>
      <c r="Y24" s="23"/>
    </row>
    <row r="25" spans="1:25" ht="19.5" customHeight="1" x14ac:dyDescent="0.35">
      <c r="A25" s="1"/>
      <c r="B25" s="9"/>
      <c r="C25" s="9"/>
      <c r="D25" s="9"/>
      <c r="F25" s="297"/>
      <c r="G25" s="298"/>
      <c r="H25" s="298"/>
      <c r="I25" s="298"/>
      <c r="K25" s="57"/>
      <c r="L25" s="43"/>
      <c r="M25" s="295"/>
      <c r="N25" s="57"/>
      <c r="O25" s="43"/>
      <c r="P25" s="295"/>
      <c r="Q25" s="57"/>
      <c r="R25" s="43"/>
      <c r="S25" s="295"/>
      <c r="T25" s="57"/>
      <c r="U25" s="43"/>
      <c r="V25" s="295"/>
      <c r="X25" s="9"/>
      <c r="Y25" s="23"/>
    </row>
    <row r="26" spans="1:25" ht="208.5" customHeight="1" x14ac:dyDescent="0.35">
      <c r="A26" s="1"/>
      <c r="B26" s="9"/>
      <c r="C26" s="9"/>
      <c r="D26" s="9"/>
      <c r="F26" s="297"/>
      <c r="G26" s="298" t="s">
        <v>309</v>
      </c>
      <c r="H26" s="298"/>
      <c r="I26" s="298"/>
      <c r="K26" s="58" t="s">
        <v>631</v>
      </c>
      <c r="L26" s="45"/>
      <c r="M26" s="295"/>
      <c r="N26" s="58"/>
      <c r="O26" s="45"/>
      <c r="P26" s="295"/>
      <c r="Q26" s="58"/>
      <c r="R26" s="45"/>
      <c r="S26" s="295"/>
      <c r="T26" s="58"/>
      <c r="U26" s="45"/>
      <c r="V26" s="295"/>
      <c r="X26" s="9"/>
      <c r="Y26" s="23"/>
    </row>
    <row r="27" spans="1:25" ht="18" customHeight="1" x14ac:dyDescent="0.35">
      <c r="A27" s="1"/>
      <c r="B27" s="9"/>
      <c r="C27" s="9"/>
      <c r="D27" s="9"/>
      <c r="F27" s="297"/>
      <c r="G27" s="298" t="s">
        <v>313</v>
      </c>
      <c r="H27" s="298"/>
      <c r="I27" s="298"/>
      <c r="K27" s="59"/>
      <c r="L27" s="25"/>
      <c r="M27" s="60"/>
      <c r="N27" s="59"/>
      <c r="O27" s="25"/>
      <c r="P27" s="101"/>
      <c r="Q27" s="59"/>
      <c r="R27" s="25"/>
      <c r="S27" s="60"/>
      <c r="T27" s="59"/>
      <c r="U27" s="25"/>
      <c r="V27" s="60"/>
      <c r="X27" s="9"/>
      <c r="Y27" s="23"/>
    </row>
    <row r="28" spans="1:25" ht="18" customHeight="1" x14ac:dyDescent="0.35">
      <c r="A28" s="1"/>
      <c r="B28" s="9"/>
      <c r="C28" s="9"/>
      <c r="D28" s="9"/>
      <c r="F28" s="297"/>
      <c r="G28" s="298"/>
      <c r="H28" s="298"/>
      <c r="I28" s="298"/>
      <c r="K28" s="59"/>
      <c r="L28" s="25"/>
      <c r="M28" s="60"/>
      <c r="N28" s="59"/>
      <c r="O28" s="25"/>
      <c r="P28" s="101"/>
      <c r="Q28" s="59"/>
      <c r="R28" s="25"/>
      <c r="S28" s="60"/>
      <c r="T28" s="59"/>
      <c r="U28" s="25"/>
      <c r="V28" s="60"/>
      <c r="X28" s="9"/>
      <c r="Y28" s="23"/>
    </row>
    <row r="29" spans="1:25" ht="18" customHeight="1" x14ac:dyDescent="0.35">
      <c r="A29" s="1"/>
      <c r="B29" s="9"/>
      <c r="C29" s="9"/>
      <c r="D29" s="9"/>
      <c r="F29" s="297"/>
      <c r="G29" s="298"/>
      <c r="H29" s="298"/>
      <c r="I29" s="298"/>
      <c r="K29" s="59"/>
      <c r="L29" s="25"/>
      <c r="M29" s="60"/>
      <c r="N29" s="59"/>
      <c r="O29" s="25"/>
      <c r="P29" s="101"/>
      <c r="Q29" s="59"/>
      <c r="R29" s="25"/>
      <c r="S29" s="60"/>
      <c r="T29" s="59"/>
      <c r="U29" s="25"/>
      <c r="V29" s="60"/>
      <c r="X29" s="9"/>
      <c r="Y29" s="23"/>
    </row>
    <row r="30" spans="1:25" ht="18" customHeight="1" x14ac:dyDescent="0.35">
      <c r="A30" s="1"/>
      <c r="B30" s="9"/>
      <c r="C30" s="9"/>
      <c r="D30" s="9"/>
      <c r="F30" s="297"/>
      <c r="G30" s="298"/>
      <c r="H30" s="298"/>
      <c r="I30" s="298"/>
      <c r="K30" s="59"/>
      <c r="L30" s="25"/>
      <c r="M30" s="60"/>
      <c r="N30" s="59"/>
      <c r="O30" s="25"/>
      <c r="P30" s="101"/>
      <c r="Q30" s="59"/>
      <c r="R30" s="25"/>
      <c r="S30" s="60"/>
      <c r="T30" s="59"/>
      <c r="U30" s="25"/>
      <c r="V30" s="60"/>
      <c r="X30" s="9"/>
      <c r="Y30" s="23"/>
    </row>
    <row r="31" spans="1:25" ht="18" customHeight="1" x14ac:dyDescent="0.35">
      <c r="A31" s="1"/>
      <c r="B31" s="9"/>
      <c r="C31" s="9"/>
      <c r="D31" s="9"/>
      <c r="F31" s="297"/>
      <c r="G31" s="298"/>
      <c r="H31" s="298"/>
      <c r="I31" s="298"/>
      <c r="K31" s="59"/>
      <c r="L31" s="25"/>
      <c r="M31" s="60"/>
      <c r="N31" s="59"/>
      <c r="O31" s="25"/>
      <c r="P31" s="101"/>
      <c r="Q31" s="59"/>
      <c r="R31" s="25"/>
      <c r="S31" s="60"/>
      <c r="T31" s="59"/>
      <c r="U31" s="25"/>
      <c r="V31" s="60"/>
      <c r="X31" s="9"/>
      <c r="Y31" s="23"/>
    </row>
    <row r="32" spans="1:25" ht="18" customHeight="1" x14ac:dyDescent="0.35">
      <c r="A32" s="1"/>
      <c r="B32" s="9"/>
      <c r="C32" s="9"/>
      <c r="D32" s="9"/>
      <c r="F32" s="297"/>
      <c r="G32" s="298"/>
      <c r="H32" s="298"/>
      <c r="I32" s="298"/>
      <c r="K32" s="59"/>
      <c r="L32" s="25"/>
      <c r="M32" s="60"/>
      <c r="N32" s="59"/>
      <c r="O32" s="25"/>
      <c r="P32" s="101"/>
      <c r="Q32" s="59"/>
      <c r="R32" s="25"/>
      <c r="S32" s="60"/>
      <c r="T32" s="59"/>
      <c r="U32" s="25"/>
      <c r="V32" s="60"/>
      <c r="X32" s="9"/>
      <c r="Y32" s="23"/>
    </row>
    <row r="33" spans="1:25" ht="18" customHeight="1" x14ac:dyDescent="0.35">
      <c r="A33" s="1"/>
      <c r="B33" s="9"/>
      <c r="C33" s="9"/>
      <c r="D33" s="9"/>
      <c r="F33" s="297"/>
      <c r="G33" s="298"/>
      <c r="H33" s="298"/>
      <c r="I33" s="298"/>
      <c r="K33" s="59"/>
      <c r="L33" s="25"/>
      <c r="M33" s="60"/>
      <c r="N33" s="59"/>
      <c r="O33" s="25"/>
      <c r="P33" s="101"/>
      <c r="Q33" s="59"/>
      <c r="R33" s="25"/>
      <c r="S33" s="60"/>
      <c r="T33" s="59"/>
      <c r="U33" s="25"/>
      <c r="V33" s="60"/>
      <c r="X33" s="9"/>
      <c r="Y33" s="23"/>
    </row>
    <row r="34" spans="1:25" ht="18" customHeight="1" x14ac:dyDescent="0.35">
      <c r="A34" s="1"/>
      <c r="B34" s="9"/>
      <c r="C34" s="9"/>
      <c r="D34" s="9"/>
      <c r="F34" s="297"/>
      <c r="G34" s="298"/>
      <c r="H34" s="298"/>
      <c r="I34" s="298"/>
      <c r="K34" s="59"/>
      <c r="L34" s="25"/>
      <c r="M34" s="60"/>
      <c r="N34" s="59"/>
      <c r="O34" s="25"/>
      <c r="P34" s="101"/>
      <c r="Q34" s="59"/>
      <c r="R34" s="25"/>
      <c r="S34" s="60"/>
      <c r="T34" s="59"/>
      <c r="U34" s="25"/>
      <c r="V34" s="60"/>
      <c r="X34" s="9"/>
      <c r="Y34" s="23"/>
    </row>
    <row r="35" spans="1:25" ht="18" customHeight="1" x14ac:dyDescent="0.35">
      <c r="A35" s="1"/>
      <c r="B35" s="9"/>
      <c r="C35" s="9"/>
      <c r="D35" s="9"/>
      <c r="F35" s="297"/>
      <c r="G35" s="298"/>
      <c r="H35" s="298"/>
      <c r="I35" s="298"/>
      <c r="K35" s="59"/>
      <c r="L35" s="25"/>
      <c r="M35" s="60"/>
      <c r="N35" s="59"/>
      <c r="O35" s="25"/>
      <c r="P35" s="101"/>
      <c r="Q35" s="59"/>
      <c r="R35" s="25"/>
      <c r="S35" s="60"/>
      <c r="T35" s="59"/>
      <c r="U35" s="25"/>
      <c r="V35" s="60"/>
      <c r="X35" s="9"/>
      <c r="Y35" s="23"/>
    </row>
    <row r="36" spans="1:25" ht="18" customHeight="1" x14ac:dyDescent="0.35">
      <c r="A36" s="1"/>
      <c r="B36" s="9"/>
      <c r="C36" s="9"/>
      <c r="D36" s="9"/>
      <c r="F36" s="297"/>
      <c r="G36" s="298"/>
      <c r="H36" s="298"/>
      <c r="I36" s="298"/>
      <c r="K36" s="59"/>
      <c r="L36" s="25"/>
      <c r="M36" s="60"/>
      <c r="N36" s="59"/>
      <c r="O36" s="25"/>
      <c r="P36" s="101"/>
      <c r="Q36" s="59"/>
      <c r="R36" s="25"/>
      <c r="S36" s="60"/>
      <c r="T36" s="59"/>
      <c r="U36" s="25"/>
      <c r="V36" s="60"/>
      <c r="X36" s="9"/>
      <c r="Y36" s="23"/>
    </row>
    <row r="37" spans="1:25" ht="18" customHeight="1" x14ac:dyDescent="0.35">
      <c r="A37" s="1"/>
      <c r="B37" s="9"/>
      <c r="C37" s="9"/>
      <c r="D37" s="9"/>
      <c r="F37" s="297"/>
      <c r="G37" s="298"/>
      <c r="H37" s="298"/>
      <c r="I37" s="298"/>
      <c r="K37" s="59"/>
      <c r="L37" s="25"/>
      <c r="M37" s="60"/>
      <c r="N37" s="59"/>
      <c r="O37" s="25"/>
      <c r="P37" s="101"/>
      <c r="Q37" s="59"/>
      <c r="R37" s="25"/>
      <c r="S37" s="60"/>
      <c r="T37" s="59"/>
      <c r="U37" s="25"/>
      <c r="V37" s="60"/>
      <c r="X37" s="9"/>
      <c r="Y37" s="23"/>
    </row>
    <row r="38" spans="1:25" ht="18" customHeight="1" x14ac:dyDescent="0.35">
      <c r="A38" s="1"/>
      <c r="B38" s="9"/>
      <c r="C38" s="9"/>
      <c r="D38" s="9"/>
      <c r="F38" s="297"/>
      <c r="G38" s="298"/>
      <c r="H38" s="298"/>
      <c r="I38" s="298"/>
      <c r="K38" s="59"/>
      <c r="L38" s="25"/>
      <c r="M38" s="60"/>
      <c r="N38" s="59"/>
      <c r="O38" s="25"/>
      <c r="P38" s="101"/>
      <c r="Q38" s="59"/>
      <c r="R38" s="25"/>
      <c r="S38" s="60"/>
      <c r="T38" s="59"/>
      <c r="U38" s="25"/>
      <c r="V38" s="60"/>
      <c r="X38" s="9"/>
      <c r="Y38" s="23"/>
    </row>
    <row r="39" spans="1:25" ht="18" customHeight="1" x14ac:dyDescent="0.35">
      <c r="A39" s="1"/>
      <c r="B39" s="9"/>
      <c r="C39" s="9"/>
      <c r="D39" s="9"/>
      <c r="F39" s="297"/>
      <c r="G39" s="298"/>
      <c r="H39" s="298"/>
      <c r="I39" s="298"/>
      <c r="K39" s="59"/>
      <c r="L39" s="25"/>
      <c r="M39" s="60"/>
      <c r="N39" s="59"/>
      <c r="O39" s="25"/>
      <c r="P39" s="101"/>
      <c r="Q39" s="59"/>
      <c r="R39" s="25"/>
      <c r="S39" s="60"/>
      <c r="T39" s="59"/>
      <c r="U39" s="25"/>
      <c r="V39" s="60"/>
      <c r="X39" s="9"/>
      <c r="Y39" s="23"/>
    </row>
    <row r="40" spans="1:25" ht="18" customHeight="1" x14ac:dyDescent="0.35">
      <c r="A40" s="1"/>
      <c r="B40" s="9"/>
      <c r="C40" s="9"/>
      <c r="D40" s="9"/>
      <c r="F40" s="297"/>
      <c r="G40" s="298"/>
      <c r="H40" s="298"/>
      <c r="I40" s="298"/>
      <c r="K40" s="59"/>
      <c r="L40" s="25"/>
      <c r="M40" s="60"/>
      <c r="N40" s="59"/>
      <c r="O40" s="25"/>
      <c r="P40" s="101"/>
      <c r="Q40" s="59"/>
      <c r="R40" s="25"/>
      <c r="S40" s="60"/>
      <c r="T40" s="59"/>
      <c r="U40" s="25"/>
      <c r="V40" s="60"/>
      <c r="X40" s="9"/>
      <c r="Y40" s="23"/>
    </row>
    <row r="41" spans="1:25" ht="18" customHeight="1" x14ac:dyDescent="0.35">
      <c r="A41" s="1"/>
      <c r="B41" s="9"/>
      <c r="C41" s="9"/>
      <c r="D41" s="9"/>
      <c r="F41" s="297"/>
      <c r="G41" s="298"/>
      <c r="H41" s="298"/>
      <c r="I41" s="298"/>
      <c r="K41" s="59"/>
      <c r="L41" s="25"/>
      <c r="M41" s="60"/>
      <c r="N41" s="59"/>
      <c r="O41" s="25"/>
      <c r="P41" s="101"/>
      <c r="Q41" s="59"/>
      <c r="R41" s="25"/>
      <c r="S41" s="60"/>
      <c r="T41" s="59"/>
      <c r="U41" s="25"/>
      <c r="V41" s="60"/>
      <c r="X41" s="9"/>
      <c r="Y41" s="23"/>
    </row>
    <row r="42" spans="1:25" ht="18" customHeight="1" x14ac:dyDescent="0.35">
      <c r="A42" s="1"/>
      <c r="B42" s="9"/>
      <c r="C42" s="9"/>
      <c r="D42" s="9"/>
      <c r="F42" s="297"/>
      <c r="G42" s="298"/>
      <c r="H42" s="298"/>
      <c r="I42" s="298"/>
      <c r="K42" s="59"/>
      <c r="L42" s="25"/>
      <c r="M42" s="60"/>
      <c r="N42" s="59"/>
      <c r="O42" s="25"/>
      <c r="P42" s="101"/>
      <c r="Q42" s="59"/>
      <c r="R42" s="25"/>
      <c r="S42" s="60"/>
      <c r="T42" s="59"/>
      <c r="U42" s="25"/>
      <c r="V42" s="60"/>
      <c r="X42" s="9"/>
      <c r="Y42" s="23"/>
    </row>
    <row r="43" spans="1:25" ht="18" customHeight="1" x14ac:dyDescent="0.35">
      <c r="A43" s="1"/>
      <c r="B43" s="9"/>
      <c r="C43" s="9"/>
      <c r="D43" s="9"/>
      <c r="F43" s="297"/>
      <c r="G43" s="298"/>
      <c r="H43" s="298"/>
      <c r="I43" s="298"/>
      <c r="K43" s="59"/>
      <c r="L43" s="25"/>
      <c r="M43" s="60"/>
      <c r="N43" s="59"/>
      <c r="O43" s="25"/>
      <c r="P43" s="101"/>
      <c r="Q43" s="59"/>
      <c r="R43" s="25"/>
      <c r="S43" s="60"/>
      <c r="T43" s="59"/>
      <c r="U43" s="25"/>
      <c r="V43" s="60"/>
      <c r="X43" s="9"/>
      <c r="Y43" s="23"/>
    </row>
    <row r="44" spans="1:25" ht="18" customHeight="1" x14ac:dyDescent="0.35">
      <c r="A44" s="1"/>
      <c r="B44" s="9"/>
      <c r="C44" s="9"/>
      <c r="D44" s="9"/>
      <c r="F44" s="297"/>
      <c r="G44" s="298"/>
      <c r="H44" s="298"/>
      <c r="I44" s="298"/>
      <c r="K44" s="59"/>
      <c r="L44" s="25"/>
      <c r="M44" s="60"/>
      <c r="N44" s="59"/>
      <c r="O44" s="25"/>
      <c r="P44" s="101"/>
      <c r="Q44" s="59"/>
      <c r="R44" s="25"/>
      <c r="S44" s="60"/>
      <c r="T44" s="59"/>
      <c r="U44" s="25"/>
      <c r="V44" s="60"/>
      <c r="X44" s="9"/>
      <c r="Y44" s="23"/>
    </row>
    <row r="45" spans="1:25" ht="18" customHeight="1" x14ac:dyDescent="0.35">
      <c r="A45" s="1"/>
      <c r="B45" s="9"/>
      <c r="C45" s="9"/>
      <c r="D45" s="9"/>
      <c r="F45" s="297"/>
      <c r="G45" s="298"/>
      <c r="H45" s="298"/>
      <c r="I45" s="298"/>
      <c r="K45" s="59"/>
      <c r="L45" s="25"/>
      <c r="M45" s="60"/>
      <c r="N45" s="59"/>
      <c r="O45" s="25"/>
      <c r="P45" s="101"/>
      <c r="Q45" s="59"/>
      <c r="R45" s="25"/>
      <c r="S45" s="60"/>
      <c r="T45" s="59"/>
      <c r="U45" s="25"/>
      <c r="V45" s="60"/>
      <c r="X45" s="9"/>
      <c r="Y45" s="23"/>
    </row>
    <row r="46" spans="1:25" ht="18" customHeight="1" x14ac:dyDescent="0.35">
      <c r="A46" s="1"/>
      <c r="B46" s="9"/>
      <c r="C46" s="9"/>
      <c r="D46" s="9"/>
      <c r="F46" s="297"/>
      <c r="G46" s="298"/>
      <c r="H46" s="298"/>
      <c r="I46" s="298"/>
      <c r="K46" s="59"/>
      <c r="L46" s="25"/>
      <c r="M46" s="60"/>
      <c r="N46" s="59"/>
      <c r="O46" s="25"/>
      <c r="P46" s="101"/>
      <c r="Q46" s="59"/>
      <c r="R46" s="25"/>
      <c r="S46" s="60"/>
      <c r="T46" s="59"/>
      <c r="U46" s="25"/>
      <c r="V46" s="60"/>
      <c r="X46" s="9"/>
      <c r="Y46" s="23"/>
    </row>
    <row r="47" spans="1:25" ht="18" customHeight="1" x14ac:dyDescent="0.35">
      <c r="A47" s="1"/>
      <c r="B47" s="9"/>
      <c r="C47" s="9"/>
      <c r="D47" s="9"/>
      <c r="F47" s="297"/>
      <c r="G47" s="298"/>
      <c r="H47" s="298"/>
      <c r="I47" s="298"/>
      <c r="K47" s="59"/>
      <c r="L47" s="25"/>
      <c r="M47" s="60"/>
      <c r="N47" s="59"/>
      <c r="O47" s="25"/>
      <c r="P47" s="101"/>
      <c r="Q47" s="59"/>
      <c r="R47" s="25"/>
      <c r="S47" s="60"/>
      <c r="T47" s="59"/>
      <c r="U47" s="25"/>
      <c r="V47" s="60"/>
      <c r="X47" s="9"/>
      <c r="Y47" s="23"/>
    </row>
    <row r="48" spans="1:25" ht="18" customHeight="1" x14ac:dyDescent="0.35">
      <c r="A48" s="1"/>
      <c r="B48" s="9"/>
      <c r="C48" s="9"/>
      <c r="D48" s="9"/>
      <c r="F48" s="297"/>
      <c r="G48" s="298"/>
      <c r="H48" s="298"/>
      <c r="I48" s="298"/>
      <c r="K48" s="59"/>
      <c r="L48" s="25"/>
      <c r="M48" s="60"/>
      <c r="N48" s="59"/>
      <c r="O48" s="25"/>
      <c r="P48" s="101"/>
      <c r="Q48" s="59"/>
      <c r="R48" s="25"/>
      <c r="S48" s="60"/>
      <c r="T48" s="59"/>
      <c r="U48" s="25"/>
      <c r="V48" s="60"/>
      <c r="X48" s="9"/>
      <c r="Y48" s="23"/>
    </row>
    <row r="49" spans="1:25" ht="18" customHeight="1" x14ac:dyDescent="0.35">
      <c r="A49" s="1"/>
      <c r="B49" s="9"/>
      <c r="C49" s="9"/>
      <c r="D49" s="9"/>
      <c r="F49" s="297"/>
      <c r="G49" s="298"/>
      <c r="H49" s="298"/>
      <c r="I49" s="298"/>
      <c r="K49" s="59"/>
      <c r="L49" s="25"/>
      <c r="M49" s="60"/>
      <c r="N49" s="59"/>
      <c r="O49" s="25"/>
      <c r="P49" s="60"/>
      <c r="Q49" s="59"/>
      <c r="R49" s="25"/>
      <c r="S49" s="60"/>
      <c r="T49" s="59"/>
      <c r="U49" s="25"/>
      <c r="V49" s="60"/>
      <c r="X49" s="9"/>
      <c r="Y49" s="23"/>
    </row>
    <row r="50" spans="1:25" ht="14.5" x14ac:dyDescent="0.35">
      <c r="S50" s="1"/>
      <c r="V50" s="1"/>
    </row>
    <row r="51" spans="1:25" ht="15" customHeight="1" x14ac:dyDescent="0.35"/>
  </sheetData>
  <mergeCells count="63">
    <mergeCell ref="F24:F49"/>
    <mergeCell ref="G24:I25"/>
    <mergeCell ref="M24:M26"/>
    <mergeCell ref="P24:P26"/>
    <mergeCell ref="S24:S26"/>
    <mergeCell ref="V24:V26"/>
    <mergeCell ref="G26:I26"/>
    <mergeCell ref="G27:I49"/>
    <mergeCell ref="Q20:S20"/>
    <mergeCell ref="T20:V20"/>
    <mergeCell ref="K21:M21"/>
    <mergeCell ref="N21:P21"/>
    <mergeCell ref="Q21:S21"/>
    <mergeCell ref="T21:V21"/>
    <mergeCell ref="T18:V19"/>
    <mergeCell ref="E19:I19"/>
    <mergeCell ref="D20:D21"/>
    <mergeCell ref="E20:I21"/>
    <mergeCell ref="K20:M20"/>
    <mergeCell ref="N20:P20"/>
    <mergeCell ref="D15:I15"/>
    <mergeCell ref="B18:C21"/>
    <mergeCell ref="K18:M19"/>
    <mergeCell ref="N18:P19"/>
    <mergeCell ref="Q18:S19"/>
    <mergeCell ref="Q17:S17"/>
    <mergeCell ref="T17:V17"/>
    <mergeCell ref="S12:T12"/>
    <mergeCell ref="U12:V12"/>
    <mergeCell ref="L13:M13"/>
    <mergeCell ref="P13:Q13"/>
    <mergeCell ref="T13:U13"/>
    <mergeCell ref="L14:M15"/>
    <mergeCell ref="N14:N15"/>
    <mergeCell ref="O14:O15"/>
    <mergeCell ref="P14:Q15"/>
    <mergeCell ref="Q12:R12"/>
    <mergeCell ref="R14:R15"/>
    <mergeCell ref="S14:S15"/>
    <mergeCell ref="T14:U15"/>
    <mergeCell ref="V14:V15"/>
    <mergeCell ref="K12:L12"/>
    <mergeCell ref="M12:N12"/>
    <mergeCell ref="O12:P12"/>
    <mergeCell ref="K17:M17"/>
    <mergeCell ref="N17:P17"/>
    <mergeCell ref="K14:K15"/>
    <mergeCell ref="B7:C7"/>
    <mergeCell ref="M7:O8"/>
    <mergeCell ref="Q7:S8"/>
    <mergeCell ref="G12:G13"/>
    <mergeCell ref="D2:I2"/>
    <mergeCell ref="D3:I4"/>
    <mergeCell ref="K3:S4"/>
    <mergeCell ref="D5:I5"/>
    <mergeCell ref="K5:R5"/>
    <mergeCell ref="B10:C10"/>
    <mergeCell ref="B12:C15"/>
    <mergeCell ref="D12:D14"/>
    <mergeCell ref="E12:E14"/>
    <mergeCell ref="F12:F13"/>
    <mergeCell ref="H12:H13"/>
    <mergeCell ref="I12:I13"/>
  </mergeCells>
  <conditionalFormatting sqref="D15:I15">
    <cfRule type="containsText" dxfId="559" priority="2" operator="containsText" text="Finalizado">
      <formula>NOT(ISERROR(SEARCH("Finalizado",D15)))</formula>
    </cfRule>
    <cfRule type="containsText" dxfId="558" priority="3" operator="containsText" text="Não Planificado">
      <formula>NOT(ISERROR(SEARCH("Não Planificado",D15)))</formula>
    </cfRule>
    <cfRule type="containsText" dxfId="557" priority="4" operator="containsText" text="No Prazo">
      <formula>NOT(ISERROR(SEARCH("No Prazo",D15)))</formula>
    </cfRule>
    <cfRule type="containsText" dxfId="556" priority="5" operator="containsText" text="Atrasado">
      <formula>NOT(ISERROR(SEARCH("Atrasado",D15)))</formula>
    </cfRule>
  </conditionalFormatting>
  <conditionalFormatting sqref="F7:F8">
    <cfRule type="iconSet" priority="9">
      <iconSet showValue="0">
        <cfvo type="percent" val="0"/>
        <cfvo type="num" val="2"/>
        <cfvo type="num" val="3"/>
      </iconSet>
    </cfRule>
  </conditionalFormatting>
  <conditionalFormatting sqref="F12 F14">
    <cfRule type="iconSet" priority="7">
      <iconSet showValue="0">
        <cfvo type="percent" val="0"/>
        <cfvo type="num" val="2"/>
        <cfvo type="num" val="3"/>
      </iconSet>
    </cfRule>
  </conditionalFormatting>
  <conditionalFormatting sqref="G7:I8">
    <cfRule type="iconSet" priority="8">
      <iconSet showValue="0">
        <cfvo type="percent" val="0"/>
        <cfvo type="num" val="2"/>
        <cfvo type="num" val="3"/>
      </iconSet>
    </cfRule>
  </conditionalFormatting>
  <conditionalFormatting sqref="G12:I12 G14:I14">
    <cfRule type="iconSet" priority="6">
      <iconSet showValue="0">
        <cfvo type="percent" val="0"/>
        <cfvo type="num" val="2"/>
        <cfvo type="num" val="3"/>
      </iconSet>
    </cfRule>
  </conditionalFormatting>
  <conditionalFormatting sqref="K24:L24 N24:O24 Q24:R24 T24:U24">
    <cfRule type="iconSet" priority="19">
      <iconSet showValue="0">
        <cfvo type="percent" val="0"/>
        <cfvo type="num" val="2"/>
        <cfvo type="num" val="3"/>
      </iconSet>
    </cfRule>
  </conditionalFormatting>
  <conditionalFormatting sqref="K25:L25">
    <cfRule type="containsText" dxfId="555" priority="29" operator="containsText" text="PENDIENTE">
      <formula>NOT(ISERROR(SEARCH("PENDIENTE",K25)))</formula>
    </cfRule>
    <cfRule type="containsText" dxfId="554" priority="30" operator="containsText" text="NO VALIDADO">
      <formula>NOT(ISERROR(SEARCH("NO VALIDADO",K25)))</formula>
    </cfRule>
    <cfRule type="containsText" dxfId="553" priority="31" operator="containsText" text="VALIDADO">
      <formula>NOT(ISERROR(SEARCH("VALIDADO",K25)))</formula>
    </cfRule>
  </conditionalFormatting>
  <conditionalFormatting sqref="N25:O25">
    <cfRule type="containsText" dxfId="552" priority="26" operator="containsText" text="PENDIENTE">
      <formula>NOT(ISERROR(SEARCH("PENDIENTE",N25)))</formula>
    </cfRule>
    <cfRule type="containsText" dxfId="551" priority="27" operator="containsText" text="NO VALIDADO">
      <formula>NOT(ISERROR(SEARCH("NO VALIDADO",N25)))</formula>
    </cfRule>
    <cfRule type="containsText" dxfId="550" priority="28" operator="containsText" text="VALIDADO">
      <formula>NOT(ISERROR(SEARCH("VALIDADO",N25)))</formula>
    </cfRule>
  </conditionalFormatting>
  <conditionalFormatting sqref="Q25:R25">
    <cfRule type="containsText" dxfId="549" priority="23" operator="containsText" text="PENDIENTE">
      <formula>NOT(ISERROR(SEARCH("PENDIENTE",Q25)))</formula>
    </cfRule>
    <cfRule type="containsText" dxfId="548" priority="24" operator="containsText" text="NO VALIDADO">
      <formula>NOT(ISERROR(SEARCH("NO VALIDADO",Q25)))</formula>
    </cfRule>
    <cfRule type="containsText" dxfId="547" priority="25" operator="containsText" text="VALIDADO">
      <formula>NOT(ISERROR(SEARCH("VALIDADO",Q25)))</formula>
    </cfRule>
  </conditionalFormatting>
  <conditionalFormatting sqref="T25:U25">
    <cfRule type="containsText" dxfId="546" priority="20" operator="containsText" text="PENDIENTE">
      <formula>NOT(ISERROR(SEARCH("PENDIENTE",T25)))</formula>
    </cfRule>
    <cfRule type="containsText" dxfId="545" priority="21" operator="containsText" text="NO VALIDADO">
      <formula>NOT(ISERROR(SEARCH("NO VALIDADO",T25)))</formula>
    </cfRule>
    <cfRule type="containsText" dxfId="544" priority="22" operator="containsText" text="VALIDADO">
      <formula>NOT(ISERROR(SEARCH("VALIDADO",T25)))</formula>
    </cfRule>
  </conditionalFormatting>
  <dataValidations count="6">
    <dataValidation type="list" allowBlank="1" showInputMessage="1" showErrorMessage="1" sqref="AB14:AB15" xr:uid="{D6248B24-F387-49A6-B778-990A1926DBEB}">
      <formula1>"No Cumple, Parcial, Cumple, Más que Cumple, Mejor Práctica"</formula1>
    </dataValidation>
    <dataValidation type="list" allowBlank="1" showInputMessage="1" showErrorMessage="1" sqref="K14:K15 O14:O15 S14:S15" xr:uid="{174C68B4-4004-4294-A54C-C09F80E1D276}">
      <formula1>"No Iniciado, En Progreso,Finalizado"</formula1>
    </dataValidation>
    <dataValidation type="list" allowBlank="1" showInputMessage="1" showErrorMessage="1" sqref="Q10 S10" xr:uid="{21C585D4-626F-4CEB-96B6-915C55534EA8}">
      <formula1>" Junho,Julho,Agosto,Setembro,Outubro"</formula1>
    </dataValidation>
    <dataValidation type="list" allowBlank="1" showInputMessage="1" showErrorMessage="1" sqref="M12:N12 Q12:R12 U12:V12" xr:uid="{BADF695F-1ED6-4204-9A63-CBF35CDF83DD}">
      <formula1>"Maio,Junho,Julho,Agosto,Setembro,Outubro"</formula1>
    </dataValidation>
    <dataValidation type="list" allowBlank="1" showInputMessage="1" showErrorMessage="1" sqref="O10" xr:uid="{0123AE0D-DCC1-4791-BA21-1BAF919F5182}">
      <formula1>"Alta,Baixa,Não Planificado"</formula1>
    </dataValidation>
    <dataValidation type="list" allowBlank="1" showInputMessage="1" showErrorMessage="1" sqref="D10 R14:R15 N14:N15 V14:V15" xr:uid="{A11F0C92-411B-4971-B7B0-9DB6B8761E57}">
      <formula1>"Não Cumpre, Parcial, Cumpre, Mais que Cumpre, Melhor Prática"</formula1>
    </dataValidation>
  </dataValidations>
  <pageMargins left="0.511811024" right="0.511811024" top="0.78740157499999996" bottom="0.78740157499999996" header="0.31496062000000002" footer="0.31496062000000002"/>
  <pageSetup paperSize="9" orientation="portrait" r:id="rId1"/>
  <drawing r:id="rId2"/>
  <extLst>
    <ext xmlns:x14="http://schemas.microsoft.com/office/spreadsheetml/2009/9/main" uri="{78C0D931-6437-407d-A8EE-F0AAD7539E65}">
      <x14:conditionalFormattings>
        <x14:conditionalFormatting xmlns:xm="http://schemas.microsoft.com/office/excel/2006/main">
          <x14:cfRule type="iconSet" priority="1" id="{99CA47BF-381D-4110-B36C-68D4E5B29DC9}">
            <x14:iconSet iconSet="3Stars" showValue="0">
              <x14:cfvo type="percent">
                <xm:f>0</xm:f>
              </x14:cfvo>
              <x14:cfvo type="num">
                <xm:f>2</xm:f>
              </x14:cfvo>
              <x14:cfvo type="num">
                <xm:f>3</xm:f>
              </x14:cfvo>
            </x14:iconSet>
          </x14:cfRule>
          <xm:sqref>M10</xm:sqref>
        </x14:conditionalFormatting>
      </x14:conditionalFormattings>
    </ext>
  </extLst>
</worksheet>
</file>

<file path=xl/worksheets/sheet4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475D0A3-3225-4F99-8032-5D3F48877364}">
  <dimension ref="A1:AB51"/>
  <sheetViews>
    <sheetView showGridLines="0" zoomScale="50" zoomScaleNormal="50" workbookViewId="0">
      <pane xSplit="3" ySplit="4" topLeftCell="D10" activePane="bottomRight" state="frozen"/>
      <selection activeCell="O2" sqref="O2"/>
      <selection pane="topRight" activeCell="O2" sqref="O2"/>
      <selection pane="bottomLeft" activeCell="O2" sqref="O2"/>
      <selection pane="bottomRight" activeCell="Q18" sqref="Q18:S19"/>
    </sheetView>
  </sheetViews>
  <sheetFormatPr defaultColWidth="0" defaultRowHeight="15" customHeight="1" zeroHeight="1" outlineLevelRow="2" outlineLevelCol="1" x14ac:dyDescent="0.35"/>
  <cols>
    <col min="1" max="1" width="1.26953125" customWidth="1"/>
    <col min="2" max="2" width="4.7265625" customWidth="1"/>
    <col min="3" max="3" width="20.1796875" customWidth="1"/>
    <col min="4" max="4" width="17.453125" customWidth="1" outlineLevel="1"/>
    <col min="5" max="5" width="10" customWidth="1" outlineLevel="1"/>
    <col min="6" max="8" width="6.1796875" customWidth="1" outlineLevel="1"/>
    <col min="9" max="9" width="6.26953125" customWidth="1" outlineLevel="1"/>
    <col min="10" max="10" width="2.1796875" customWidth="1"/>
    <col min="11" max="23" width="23" customWidth="1"/>
    <col min="24" max="24" width="17" hidden="1" customWidth="1"/>
    <col min="25" max="25" width="16.453125" hidden="1" customWidth="1"/>
    <col min="26" max="26" width="10.54296875" hidden="1" customWidth="1"/>
    <col min="27" max="27" width="16.81640625" hidden="1" customWidth="1"/>
    <col min="28" max="28" width="14.54296875" hidden="1" customWidth="1"/>
  </cols>
  <sheetData>
    <row r="1" spans="1:28" ht="11.25" customHeight="1" x14ac:dyDescent="0.35">
      <c r="A1" s="13"/>
      <c r="B1" s="13"/>
      <c r="C1" s="13"/>
      <c r="D1" s="13"/>
      <c r="E1" s="13"/>
      <c r="F1" s="13"/>
      <c r="G1" s="13"/>
      <c r="H1" s="13"/>
      <c r="I1" s="13"/>
      <c r="J1" s="13"/>
      <c r="K1" s="13"/>
      <c r="L1" s="13"/>
      <c r="M1" s="13"/>
      <c r="N1" s="13"/>
      <c r="O1" s="13"/>
      <c r="P1" s="13"/>
      <c r="Q1" s="13"/>
      <c r="R1" s="13"/>
      <c r="S1" s="13"/>
      <c r="T1" s="13"/>
      <c r="U1" s="13"/>
      <c r="V1" s="13"/>
      <c r="W1" s="13"/>
      <c r="X1" s="13"/>
      <c r="Y1" s="19"/>
      <c r="Z1" s="19"/>
      <c r="AA1" s="19"/>
    </row>
    <row r="2" spans="1:28" ht="43.5" customHeight="1" x14ac:dyDescent="0.5">
      <c r="A2" s="1"/>
      <c r="C2" s="11"/>
      <c r="D2" s="279" t="s">
        <v>0</v>
      </c>
      <c r="E2" s="279"/>
      <c r="F2" s="279"/>
      <c r="G2" s="279"/>
      <c r="H2" s="279"/>
      <c r="I2" s="279"/>
      <c r="J2" s="62"/>
      <c r="K2" s="62"/>
      <c r="L2" s="62"/>
      <c r="M2" s="62"/>
      <c r="N2" s="62"/>
      <c r="O2" s="62"/>
      <c r="P2" s="62"/>
      <c r="Q2" s="62"/>
      <c r="R2" s="62"/>
      <c r="S2" s="62"/>
      <c r="T2" s="62"/>
      <c r="U2" s="62"/>
      <c r="V2" s="62"/>
      <c r="W2" s="11"/>
      <c r="X2" s="11"/>
      <c r="Y2" s="20"/>
      <c r="Z2" s="20"/>
      <c r="AA2" s="20"/>
    </row>
    <row r="3" spans="1:28" ht="19.5" customHeight="1" x14ac:dyDescent="0.35">
      <c r="A3" s="1"/>
      <c r="C3" s="10"/>
      <c r="D3" s="280" t="s">
        <v>1</v>
      </c>
      <c r="E3" s="280"/>
      <c r="F3" s="280"/>
      <c r="G3" s="280"/>
      <c r="H3" s="280"/>
      <c r="I3" s="280"/>
      <c r="J3" s="63"/>
      <c r="K3" s="312" t="s">
        <v>632</v>
      </c>
      <c r="L3" s="312"/>
      <c r="M3" s="312"/>
      <c r="N3" s="312"/>
      <c r="O3" s="312"/>
      <c r="P3" s="312"/>
      <c r="Q3" s="312"/>
      <c r="R3" s="312"/>
      <c r="S3" s="312"/>
      <c r="T3" s="63"/>
      <c r="U3" s="63"/>
      <c r="V3" s="63"/>
      <c r="W3" s="10"/>
      <c r="X3" s="10"/>
      <c r="Y3" s="12"/>
      <c r="Z3" s="12"/>
      <c r="AA3" s="12"/>
    </row>
    <row r="4" spans="1:28" ht="35.25" customHeight="1" x14ac:dyDescent="0.35">
      <c r="A4" s="1"/>
      <c r="B4" s="1"/>
      <c r="C4" s="10"/>
      <c r="D4" s="281"/>
      <c r="E4" s="281"/>
      <c r="F4" s="281"/>
      <c r="G4" s="281"/>
      <c r="H4" s="281"/>
      <c r="I4" s="281"/>
      <c r="J4" s="61"/>
      <c r="K4" s="313"/>
      <c r="L4" s="313"/>
      <c r="M4" s="313"/>
      <c r="N4" s="313"/>
      <c r="O4" s="313"/>
      <c r="P4" s="313"/>
      <c r="Q4" s="313"/>
      <c r="R4" s="313"/>
      <c r="S4" s="313"/>
      <c r="T4" s="61"/>
      <c r="U4" s="61"/>
      <c r="V4" s="61"/>
      <c r="W4" s="61"/>
      <c r="X4" s="14"/>
      <c r="Y4" s="21"/>
      <c r="Z4" s="22"/>
      <c r="AA4" s="22"/>
    </row>
    <row r="5" spans="1:28" ht="32.5" x14ac:dyDescent="0.6">
      <c r="A5" s="1"/>
      <c r="B5" s="15"/>
      <c r="C5" s="13"/>
      <c r="D5" s="284" t="s">
        <v>294</v>
      </c>
      <c r="E5" s="284"/>
      <c r="F5" s="284"/>
      <c r="G5" s="284"/>
      <c r="H5" s="284"/>
      <c r="I5" s="284"/>
      <c r="J5" s="26"/>
      <c r="K5" s="284" t="s">
        <v>295</v>
      </c>
      <c r="L5" s="284"/>
      <c r="M5" s="284"/>
      <c r="N5" s="284"/>
      <c r="O5" s="284"/>
      <c r="P5" s="284"/>
      <c r="Q5" s="284"/>
      <c r="R5" s="284"/>
      <c r="S5" s="27"/>
      <c r="T5" s="25"/>
      <c r="U5" s="25"/>
      <c r="V5" s="25"/>
      <c r="W5" s="9"/>
      <c r="X5" s="9"/>
      <c r="Y5" s="23"/>
    </row>
    <row r="6" spans="1:28" ht="33" customHeight="1" x14ac:dyDescent="0.8">
      <c r="A6" s="1"/>
      <c r="B6" s="15"/>
      <c r="C6" s="15"/>
      <c r="D6" s="28" t="s">
        <v>296</v>
      </c>
      <c r="E6" s="28" t="s">
        <v>16</v>
      </c>
      <c r="F6" s="28" t="s">
        <v>19</v>
      </c>
      <c r="G6" s="28" t="s">
        <v>20</v>
      </c>
      <c r="H6" s="28" t="s">
        <v>21</v>
      </c>
      <c r="I6" s="28" t="s">
        <v>22</v>
      </c>
      <c r="J6" s="29"/>
      <c r="K6" s="44" t="s">
        <v>221</v>
      </c>
      <c r="L6" s="66"/>
      <c r="M6" s="30"/>
      <c r="N6" s="30"/>
      <c r="O6" s="30"/>
      <c r="P6" s="30"/>
      <c r="Q6" s="30"/>
      <c r="R6" s="31"/>
      <c r="S6" s="31"/>
      <c r="T6" s="25"/>
      <c r="U6" s="25"/>
      <c r="V6" s="25"/>
      <c r="W6" s="9"/>
      <c r="X6" s="9"/>
      <c r="Y6" s="23"/>
    </row>
    <row r="7" spans="1:28" ht="78" customHeight="1" outlineLevel="1" x14ac:dyDescent="0.35">
      <c r="A7" s="1"/>
      <c r="B7" s="267" t="s">
        <v>222</v>
      </c>
      <c r="C7" s="267"/>
      <c r="D7" s="67" t="str">
        <f>IF(F7="","",IF(AND(I7=3,H7=3,G7=3,F7=3),"Melhor Prática",
IF(AND(H7=3,G7=3,F7=3),"Mais que Cumpre",
IF(AND(G7=3,F7=3),"Cumpre",
IF(F7=3,"Parcial","Não cumpre")))))</f>
        <v/>
      </c>
      <c r="E7" s="47">
        <f>IF($D7="Não cumpre",0,IF($D7="Parcial",$E$18*0.4,IF($D7="Cumpre",$E$18*0.7,IF($D7="Mais que Cumpre",$E$18*0.85,IF($D7="Melhor Prática",$E$18,0)))))</f>
        <v>0</v>
      </c>
      <c r="F7" s="48" t="str">
        <f>IF($K$24&lt;&gt;"",IF($K$24=3,3,IF($K$24=2,2,1)),"")</f>
        <v/>
      </c>
      <c r="G7" s="48" t="str">
        <f>IF($N$24&lt;&gt;"",IF($N$24=3,3,IF($N$24=2,2,1)),"")</f>
        <v/>
      </c>
      <c r="H7" s="48" t="str">
        <f>IF($Q$24&lt;&gt;"",IF($Q$24=3,3,IF($Q$24=2,2,1)),"")</f>
        <v/>
      </c>
      <c r="I7" s="48" t="str">
        <f>IF($T$24&lt;&gt;"",IF($T$24=3,3,IF($T$24=2,2,1)),"")</f>
        <v/>
      </c>
      <c r="J7" s="32"/>
      <c r="K7" s="49" t="s">
        <v>298</v>
      </c>
      <c r="L7" s="46" t="s">
        <v>224</v>
      </c>
      <c r="M7" s="271"/>
      <c r="N7" s="271"/>
      <c r="O7" s="271"/>
      <c r="P7" s="46" t="s">
        <v>226</v>
      </c>
      <c r="Q7" s="271"/>
      <c r="R7" s="271"/>
      <c r="S7" s="271"/>
      <c r="U7" s="25"/>
      <c r="V7" s="25"/>
      <c r="W7" s="9"/>
      <c r="X7" s="9"/>
      <c r="Y7" s="23"/>
    </row>
    <row r="8" spans="1:28" ht="14.25" customHeight="1" outlineLevel="1" x14ac:dyDescent="0.35">
      <c r="A8" s="1"/>
      <c r="B8" s="64"/>
      <c r="C8" s="64"/>
      <c r="D8" s="67"/>
      <c r="E8" s="47"/>
      <c r="F8" s="48"/>
      <c r="G8" s="48"/>
      <c r="H8" s="48"/>
      <c r="I8" s="48"/>
      <c r="J8" s="32"/>
      <c r="K8" s="49"/>
      <c r="L8" s="46"/>
      <c r="M8" s="271"/>
      <c r="N8" s="271"/>
      <c r="O8" s="271"/>
      <c r="P8" s="46"/>
      <c r="Q8" s="271"/>
      <c r="R8" s="271"/>
      <c r="S8" s="271"/>
      <c r="U8" s="25"/>
      <c r="V8" s="25"/>
      <c r="W8" s="9"/>
      <c r="X8" s="9"/>
      <c r="Y8" s="23"/>
    </row>
    <row r="9" spans="1:28" ht="9.75" customHeight="1" x14ac:dyDescent="0.45">
      <c r="A9" s="1"/>
      <c r="B9" s="1"/>
      <c r="C9" s="1"/>
      <c r="D9" s="34"/>
      <c r="E9" s="35"/>
      <c r="F9" s="35"/>
      <c r="G9" s="35"/>
      <c r="H9" s="35"/>
      <c r="I9" s="35"/>
      <c r="J9" s="35"/>
      <c r="K9" s="35"/>
      <c r="L9" s="35"/>
      <c r="M9" s="35"/>
      <c r="N9" s="35"/>
      <c r="O9" s="35"/>
      <c r="P9" s="35"/>
      <c r="Q9" s="92">
        <f>IF(Q10="Junio",6,IF(Q10="Julio",7,IF(Q10="Agosto",8,IF(Q10="Septiembre",9,IF(Q10="Octubre",10,"")))))</f>
        <v>8</v>
      </c>
      <c r="R9" s="35"/>
      <c r="S9" s="92" t="str">
        <f>IF(S10="Junio",6,IF(S10="Julio",7,IF(S10="Agosto",8,IF(S10="Septiembre",9,IF(S10="Octubre",10,"")))))</f>
        <v/>
      </c>
      <c r="T9" s="33"/>
      <c r="U9" s="33"/>
      <c r="V9" s="33"/>
      <c r="W9" s="1"/>
      <c r="X9" s="1"/>
    </row>
    <row r="10" spans="1:28" ht="59.25" customHeight="1" outlineLevel="1" x14ac:dyDescent="0.35">
      <c r="A10" s="1"/>
      <c r="B10" s="273" t="s">
        <v>299</v>
      </c>
      <c r="C10" s="273"/>
      <c r="D10" s="110" t="s">
        <v>247</v>
      </c>
      <c r="E10" s="51">
        <f>IF($D10="Não cumpre",0,IF($D10="Parcial",$E$18*0.4,IF($D10="Cumpre",$E$18*0.7,IF($D10="Mais que Cumpre",$E$18*0.85,IF($D10="Melhor Prática",$E$18,0)))))</f>
        <v>1.7499999999999998E-2</v>
      </c>
      <c r="F10" s="52" t="str">
        <f>IF(K20="D","D","-")</f>
        <v>-</v>
      </c>
      <c r="G10" s="52" t="str">
        <f>IF(N20="D","D","-")</f>
        <v>-</v>
      </c>
      <c r="H10" s="52" t="str">
        <f>IF(Q20="D","D","-")</f>
        <v>-</v>
      </c>
      <c r="I10" s="52" t="str">
        <f>IF(T20="D","D","-")</f>
        <v>-</v>
      </c>
      <c r="J10" s="32"/>
      <c r="K10" s="65" t="s">
        <v>300</v>
      </c>
      <c r="L10" s="50" t="s">
        <v>230</v>
      </c>
      <c r="M10" s="74">
        <v>1</v>
      </c>
      <c r="N10" s="50" t="s">
        <v>231</v>
      </c>
      <c r="O10" s="53" t="s">
        <v>343</v>
      </c>
      <c r="P10" s="50" t="s">
        <v>233</v>
      </c>
      <c r="Q10" s="91" t="s">
        <v>303</v>
      </c>
      <c r="R10" s="50" t="s">
        <v>235</v>
      </c>
      <c r="S10" s="91" t="s">
        <v>331</v>
      </c>
      <c r="T10" s="50" t="s">
        <v>237</v>
      </c>
      <c r="U10" s="53" t="s">
        <v>355</v>
      </c>
      <c r="V10" s="25"/>
      <c r="W10" s="9"/>
      <c r="X10" s="9"/>
      <c r="Y10" s="23"/>
    </row>
    <row r="11" spans="1:28" ht="20.5" x14ac:dyDescent="0.4">
      <c r="A11" s="1"/>
      <c r="B11" s="17"/>
      <c r="C11" s="17"/>
      <c r="D11" s="36"/>
      <c r="E11" s="31"/>
      <c r="F11" s="37"/>
      <c r="G11" s="37"/>
      <c r="H11" s="37"/>
      <c r="I11" s="37"/>
      <c r="J11" s="31"/>
      <c r="K11" s="25"/>
      <c r="L11" s="25"/>
      <c r="M11" s="25"/>
      <c r="N11" s="25"/>
      <c r="O11" s="25"/>
      <c r="P11" s="25"/>
      <c r="Q11" s="25"/>
      <c r="R11" s="25"/>
      <c r="S11" s="25"/>
      <c r="T11" s="25"/>
      <c r="U11" s="25"/>
      <c r="V11" s="25"/>
      <c r="W11" s="9"/>
      <c r="X11" s="9"/>
      <c r="Y11" s="23"/>
    </row>
    <row r="12" spans="1:28" ht="18" customHeight="1" outlineLevel="1" x14ac:dyDescent="0.35">
      <c r="A12" s="1"/>
      <c r="B12" s="274" t="s">
        <v>239</v>
      </c>
      <c r="C12" s="274"/>
      <c r="D12" s="276" t="str">
        <f>IF(F12="","",IF(AND(I12=3,H12=3,G12=3,F12=3),"Melhor Prática",
IF(AND(H12=3,G12=3,F12=3),"Mais que Cumpre",
IF(AND(G12=3,F12=3),"Cumpre",
IF(F12=3,"Parcial","Não cumpre")))))</f>
        <v>Mais que Cumpre</v>
      </c>
      <c r="E12" s="277">
        <f>IF($D12="Não cumpre",0,IF($D12="Parcial",$E$18*0.4,IF($D12="Cumpre",$E$18*0.7,IF($D12="Mais que Cumpre",$E$18*0.85,IF($D12="Melhor Prática",$E$18,0)))))</f>
        <v>2.1250000000000002E-2</v>
      </c>
      <c r="F12" s="272">
        <f>IF($L$24&lt;&gt;"",IF($L$24=3,3,IF($L$24=2,2,1)),"")</f>
        <v>3</v>
      </c>
      <c r="G12" s="272">
        <f>IF($O$24&lt;&gt;"",IF($O$24=3,3,IF($O$24=2,2,1)),"")</f>
        <v>3</v>
      </c>
      <c r="H12" s="272">
        <f>IF($R$24&lt;&gt;"",IF($R$24=3,3,IF($R$24=2,2,1)),"")</f>
        <v>3</v>
      </c>
      <c r="I12" s="272" t="str">
        <f>IF($U$24&lt;&gt;"",IF($U$24=3,3,IF($U$24=2,2,1)),"")</f>
        <v/>
      </c>
      <c r="J12" s="32"/>
      <c r="K12" s="305" t="s">
        <v>240</v>
      </c>
      <c r="L12" s="278"/>
      <c r="M12" s="285"/>
      <c r="N12" s="286"/>
      <c r="O12" s="305" t="s">
        <v>240</v>
      </c>
      <c r="P12" s="278"/>
      <c r="Q12" s="285"/>
      <c r="R12" s="286"/>
      <c r="S12" s="278" t="s">
        <v>240</v>
      </c>
      <c r="T12" s="278"/>
      <c r="U12" s="285" t="s">
        <v>303</v>
      </c>
      <c r="V12" s="286"/>
      <c r="W12" s="9"/>
      <c r="X12" s="9"/>
      <c r="Y12" s="23"/>
      <c r="Z12" s="2"/>
      <c r="AA12" s="2"/>
      <c r="AB12" s="2"/>
    </row>
    <row r="13" spans="1:28" ht="35.25" customHeight="1" outlineLevel="1" x14ac:dyDescent="0.35">
      <c r="A13" s="1"/>
      <c r="B13" s="275"/>
      <c r="C13" s="275"/>
      <c r="D13" s="276" t="str">
        <f t="shared" ref="D13:D14" si="0">IF(F13="","",IF(AND(I13=3,H13=3,G13=3,F13=3),"MEJOR PRÁCTICA",
IF(AND(H13=3,G13=3,F13=3),"MÁS QUE CUMPLE",
IF(AND(G13=3,F13=3),"CUMPLE",
IF(F13=3,"PARCIAL","NO CUMPLE")))))</f>
        <v/>
      </c>
      <c r="E13" s="277">
        <f>IF($D13="No Cumple",0,IF($D13="Parcial",$E$18*0.4,IF($D13="Cumple",$E$18*0.7,IF($D13="Más que Cumple",$E$18*0.85,IF($D13="Mejor Práctica",$E$18,0)))))</f>
        <v>0</v>
      </c>
      <c r="F13" s="272"/>
      <c r="G13" s="272"/>
      <c r="H13" s="272"/>
      <c r="I13" s="272"/>
      <c r="J13" s="32"/>
      <c r="K13" s="168" t="s">
        <v>33</v>
      </c>
      <c r="L13" s="287" t="s">
        <v>242</v>
      </c>
      <c r="M13" s="287"/>
      <c r="N13" s="169" t="s">
        <v>243</v>
      </c>
      <c r="O13" s="168" t="s">
        <v>33</v>
      </c>
      <c r="P13" s="287" t="s">
        <v>242</v>
      </c>
      <c r="Q13" s="287"/>
      <c r="R13" s="169" t="s">
        <v>243</v>
      </c>
      <c r="S13" s="100" t="s">
        <v>33</v>
      </c>
      <c r="T13" s="287" t="s">
        <v>242</v>
      </c>
      <c r="U13" s="287"/>
      <c r="V13" s="100" t="s">
        <v>304</v>
      </c>
      <c r="W13" s="1"/>
      <c r="X13" s="1"/>
      <c r="Z13" s="3"/>
      <c r="AA13" s="4"/>
      <c r="AB13" s="5"/>
    </row>
    <row r="14" spans="1:28" ht="18.75" customHeight="1" outlineLevel="1" x14ac:dyDescent="0.35">
      <c r="A14" s="1"/>
      <c r="B14" s="275"/>
      <c r="C14" s="275"/>
      <c r="D14" s="276" t="str">
        <f t="shared" si="0"/>
        <v/>
      </c>
      <c r="E14" s="277">
        <f>IF($D14="No Cumple",0,IF($D14="Parcial",$E$18*0.4,IF($D14="Cumple",$E$18*0.7,IF($D14="Más que Cumple",$E$18*0.85,IF($D14="Mejor Práctica",$E$18,0)))))</f>
        <v>0</v>
      </c>
      <c r="F14" s="38"/>
      <c r="G14" s="38"/>
      <c r="H14" s="38"/>
      <c r="I14" s="38"/>
      <c r="J14" s="32"/>
      <c r="K14" s="270"/>
      <c r="L14" s="292"/>
      <c r="M14" s="292"/>
      <c r="N14" s="269"/>
      <c r="O14" s="270"/>
      <c r="P14" s="292"/>
      <c r="Q14" s="292"/>
      <c r="R14" s="269"/>
      <c r="S14" s="268"/>
      <c r="T14" s="292"/>
      <c r="U14" s="292"/>
      <c r="V14" s="269"/>
      <c r="W14" s="1"/>
      <c r="X14" s="1"/>
      <c r="Z14" s="6"/>
      <c r="AA14" s="7"/>
      <c r="AB14" s="8"/>
    </row>
    <row r="15" spans="1:28" ht="21" customHeight="1" outlineLevel="1" x14ac:dyDescent="0.35">
      <c r="A15" s="1"/>
      <c r="B15" s="275"/>
      <c r="C15" s="275"/>
      <c r="D15" s="288" t="str">
        <f>IF(S10&lt;&gt;"",IF(OR(S14="finalizado",O14="finalizado",K14="finalizado"),"Finalizado",
IF(OR(AND(S10=U12,S14&lt;&gt;"finalizado"),AND(S10=Q12,O14&lt;&gt;"finalizado"),AND(S10=M12,K14&lt;&gt;"finalizado")),"Atrasado","No Prazo")),"Não Planificado")</f>
        <v>No Prazo</v>
      </c>
      <c r="E15" s="288"/>
      <c r="F15" s="288"/>
      <c r="G15" s="288"/>
      <c r="H15" s="288"/>
      <c r="I15" s="288"/>
      <c r="J15" s="26"/>
      <c r="K15" s="270"/>
      <c r="L15" s="292"/>
      <c r="M15" s="292"/>
      <c r="N15" s="269"/>
      <c r="O15" s="270"/>
      <c r="P15" s="292"/>
      <c r="Q15" s="292"/>
      <c r="R15" s="269"/>
      <c r="S15" s="268"/>
      <c r="T15" s="292"/>
      <c r="U15" s="292"/>
      <c r="V15" s="269"/>
      <c r="W15" s="1"/>
      <c r="X15" s="1"/>
      <c r="Z15" s="6"/>
      <c r="AA15" s="7"/>
      <c r="AB15" s="7"/>
    </row>
    <row r="16" spans="1:28" ht="21" customHeight="1" x14ac:dyDescent="0.4">
      <c r="A16" s="1"/>
      <c r="B16" s="17"/>
      <c r="C16" s="17"/>
      <c r="D16" s="9"/>
      <c r="E16" s="86" t="str">
        <f>IF(COUNTA(F16:I16)=0,"NBC","BC")</f>
        <v>NBC</v>
      </c>
      <c r="F16" s="86"/>
      <c r="G16" s="86"/>
      <c r="H16" s="86"/>
      <c r="I16" s="9"/>
      <c r="J16" s="16"/>
      <c r="K16" s="9"/>
      <c r="L16" s="9"/>
      <c r="M16" s="9"/>
      <c r="N16" s="9"/>
      <c r="O16" s="9"/>
      <c r="P16" s="9"/>
      <c r="Q16" s="9"/>
      <c r="R16" s="9"/>
      <c r="S16" s="9"/>
      <c r="T16" s="9"/>
      <c r="U16" s="9"/>
      <c r="V16" s="9"/>
      <c r="W16" s="9"/>
      <c r="X16" s="9"/>
      <c r="Y16" s="23"/>
    </row>
    <row r="17" spans="1:25" ht="21" customHeight="1" x14ac:dyDescent="0.4">
      <c r="A17" s="1"/>
      <c r="B17" s="17"/>
      <c r="C17" s="17"/>
      <c r="D17" s="9"/>
      <c r="E17" s="9"/>
      <c r="F17" s="9"/>
      <c r="G17" s="9"/>
      <c r="H17" s="9"/>
      <c r="I17" s="9"/>
      <c r="J17" s="16"/>
      <c r="K17" s="290" t="s">
        <v>246</v>
      </c>
      <c r="L17" s="291"/>
      <c r="M17" s="296"/>
      <c r="N17" s="290" t="s">
        <v>247</v>
      </c>
      <c r="O17" s="291"/>
      <c r="P17" s="296"/>
      <c r="Q17" s="290" t="s">
        <v>228</v>
      </c>
      <c r="R17" s="291"/>
      <c r="S17" s="296"/>
      <c r="T17" s="290" t="s">
        <v>249</v>
      </c>
      <c r="U17" s="291"/>
      <c r="V17" s="296"/>
      <c r="W17" s="9"/>
      <c r="X17" s="9"/>
      <c r="Y17" s="23"/>
    </row>
    <row r="18" spans="1:25" ht="20.25" customHeight="1" outlineLevel="2" x14ac:dyDescent="0.35">
      <c r="A18" s="1"/>
      <c r="B18" s="289" t="s">
        <v>316</v>
      </c>
      <c r="C18" s="289"/>
      <c r="D18" s="42" t="s">
        <v>16</v>
      </c>
      <c r="E18" s="39">
        <v>2.5000000000000001E-2</v>
      </c>
      <c r="F18" s="127"/>
      <c r="G18" s="127"/>
      <c r="H18" s="127"/>
      <c r="I18" s="127"/>
      <c r="J18" s="9"/>
      <c r="K18" s="270" t="s">
        <v>633</v>
      </c>
      <c r="L18" s="268"/>
      <c r="M18" s="269"/>
      <c r="N18" s="270" t="s">
        <v>634</v>
      </c>
      <c r="O18" s="268"/>
      <c r="P18" s="269"/>
      <c r="Q18" s="270" t="s">
        <v>635</v>
      </c>
      <c r="R18" s="268"/>
      <c r="S18" s="269"/>
      <c r="T18" s="270" t="s">
        <v>636</v>
      </c>
      <c r="U18" s="268"/>
      <c r="V18" s="269"/>
      <c r="W18" s="9"/>
      <c r="X18" s="9"/>
      <c r="Y18" s="23"/>
    </row>
    <row r="19" spans="1:25" ht="141.75" customHeight="1" outlineLevel="2" x14ac:dyDescent="0.35">
      <c r="A19" s="1"/>
      <c r="B19" s="289"/>
      <c r="C19" s="289"/>
      <c r="D19" s="42" t="s">
        <v>255</v>
      </c>
      <c r="E19" s="311" t="s">
        <v>637</v>
      </c>
      <c r="F19" s="311"/>
      <c r="G19" s="311"/>
      <c r="H19" s="311"/>
      <c r="I19" s="311"/>
      <c r="J19" s="25"/>
      <c r="K19" s="270"/>
      <c r="L19" s="268"/>
      <c r="M19" s="269"/>
      <c r="N19" s="270"/>
      <c r="O19" s="268"/>
      <c r="P19" s="269"/>
      <c r="Q19" s="270"/>
      <c r="R19" s="268"/>
      <c r="S19" s="269"/>
      <c r="T19" s="270"/>
      <c r="U19" s="268"/>
      <c r="V19" s="269"/>
      <c r="W19" s="9"/>
      <c r="X19" s="9"/>
      <c r="Y19" s="23"/>
    </row>
    <row r="20" spans="1:25" ht="18.75" customHeight="1" outlineLevel="2" x14ac:dyDescent="0.35">
      <c r="A20" s="1"/>
      <c r="B20" s="289"/>
      <c r="C20" s="289"/>
      <c r="D20" s="293" t="s">
        <v>37</v>
      </c>
      <c r="E20" s="294" t="s">
        <v>101</v>
      </c>
      <c r="F20" s="294"/>
      <c r="G20" s="294"/>
      <c r="H20" s="294"/>
      <c r="I20" s="294"/>
      <c r="J20" s="25"/>
      <c r="K20" s="270"/>
      <c r="L20" s="268"/>
      <c r="M20" s="269"/>
      <c r="N20" s="270"/>
      <c r="O20" s="268"/>
      <c r="P20" s="269"/>
      <c r="Q20" s="270"/>
      <c r="R20" s="268"/>
      <c r="S20" s="269"/>
      <c r="T20" s="270"/>
      <c r="U20" s="268"/>
      <c r="V20" s="269"/>
      <c r="W20" s="9"/>
      <c r="X20" s="9"/>
      <c r="Y20" s="23"/>
    </row>
    <row r="21" spans="1:25" ht="40.5" customHeight="1" outlineLevel="2" x14ac:dyDescent="0.35">
      <c r="A21" s="18">
        <v>5.0000000000000001E-3</v>
      </c>
      <c r="B21" s="289"/>
      <c r="C21" s="289"/>
      <c r="D21" s="293"/>
      <c r="E21" s="294"/>
      <c r="F21" s="294"/>
      <c r="G21" s="294"/>
      <c r="H21" s="294"/>
      <c r="I21" s="294"/>
      <c r="J21" s="25"/>
      <c r="K21" s="270" t="s">
        <v>638</v>
      </c>
      <c r="L21" s="268"/>
      <c r="M21" s="269"/>
      <c r="N21" s="270" t="s">
        <v>639</v>
      </c>
      <c r="O21" s="268"/>
      <c r="P21" s="269"/>
      <c r="Q21" s="270" t="s">
        <v>461</v>
      </c>
      <c r="R21" s="268"/>
      <c r="S21" s="269"/>
      <c r="T21" s="270" t="s">
        <v>461</v>
      </c>
      <c r="U21" s="268"/>
      <c r="V21" s="269"/>
      <c r="W21" s="9"/>
      <c r="X21" s="9"/>
      <c r="Y21" s="23"/>
    </row>
    <row r="22" spans="1:25" ht="14.5" x14ac:dyDescent="0.35">
      <c r="A22" s="1"/>
      <c r="B22" s="9"/>
      <c r="C22" s="9"/>
      <c r="D22" s="9"/>
      <c r="E22" s="9"/>
      <c r="F22" s="9"/>
      <c r="G22" s="9"/>
      <c r="H22" s="9"/>
      <c r="I22" s="9"/>
      <c r="J22" s="9"/>
      <c r="K22" s="68"/>
      <c r="L22" s="9"/>
      <c r="M22" s="9"/>
      <c r="N22" s="9"/>
      <c r="O22" s="9"/>
      <c r="P22" s="9"/>
      <c r="Q22" s="9"/>
      <c r="R22" s="9"/>
      <c r="S22" s="9"/>
      <c r="T22" s="9"/>
      <c r="U22" s="9"/>
      <c r="V22" s="69"/>
      <c r="W22" s="9"/>
      <c r="X22" s="9"/>
      <c r="Y22" s="23"/>
    </row>
    <row r="23" spans="1:25" ht="41" x14ac:dyDescent="0.35">
      <c r="A23" s="1"/>
      <c r="B23" s="9"/>
      <c r="C23" s="9"/>
      <c r="D23" s="9"/>
      <c r="G23" s="9"/>
      <c r="H23" s="9"/>
      <c r="K23" s="54" t="s">
        <v>9</v>
      </c>
      <c r="L23" s="24" t="s">
        <v>261</v>
      </c>
      <c r="M23" s="55" t="s">
        <v>262</v>
      </c>
      <c r="N23" s="54" t="s">
        <v>9</v>
      </c>
      <c r="O23" s="24" t="s">
        <v>261</v>
      </c>
      <c r="P23" s="55" t="s">
        <v>262</v>
      </c>
      <c r="Q23" s="54" t="s">
        <v>9</v>
      </c>
      <c r="R23" s="24" t="s">
        <v>261</v>
      </c>
      <c r="S23" s="55" t="s">
        <v>262</v>
      </c>
      <c r="T23" s="54" t="s">
        <v>9</v>
      </c>
      <c r="U23" s="24" t="s">
        <v>261</v>
      </c>
      <c r="V23" s="55" t="s">
        <v>262</v>
      </c>
      <c r="X23" s="9"/>
      <c r="Y23" s="23"/>
    </row>
    <row r="24" spans="1:25" ht="36.75" customHeight="1" x14ac:dyDescent="0.35">
      <c r="A24" s="1"/>
      <c r="B24" s="9"/>
      <c r="C24" s="9"/>
      <c r="D24" s="9"/>
      <c r="F24" s="297" t="s">
        <v>308</v>
      </c>
      <c r="G24" s="298" t="s">
        <v>33</v>
      </c>
      <c r="H24" s="298"/>
      <c r="I24" s="298"/>
      <c r="K24" s="56"/>
      <c r="L24" s="40">
        <v>3</v>
      </c>
      <c r="M24" s="295"/>
      <c r="N24" s="56"/>
      <c r="O24" s="40">
        <v>3</v>
      </c>
      <c r="P24" s="295"/>
      <c r="Q24" s="56"/>
      <c r="R24" s="40">
        <v>3</v>
      </c>
      <c r="S24" s="295"/>
      <c r="T24" s="56"/>
      <c r="U24" s="40"/>
      <c r="V24" s="295"/>
      <c r="X24" s="9"/>
      <c r="Y24" s="23"/>
    </row>
    <row r="25" spans="1:25" ht="19.5" customHeight="1" x14ac:dyDescent="0.35">
      <c r="A25" s="1"/>
      <c r="B25" s="9"/>
      <c r="C25" s="9"/>
      <c r="D25" s="9"/>
      <c r="F25" s="297"/>
      <c r="G25" s="298"/>
      <c r="H25" s="298"/>
      <c r="I25" s="298"/>
      <c r="K25" s="57"/>
      <c r="L25" s="43"/>
      <c r="M25" s="295"/>
      <c r="N25" s="57"/>
      <c r="O25" s="43"/>
      <c r="P25" s="295"/>
      <c r="Q25" s="57"/>
      <c r="R25" s="43"/>
      <c r="S25" s="295"/>
      <c r="T25" s="57"/>
      <c r="U25" s="43"/>
      <c r="V25" s="295"/>
      <c r="X25" s="9"/>
      <c r="Y25" s="23"/>
    </row>
    <row r="26" spans="1:25" ht="208.5" customHeight="1" x14ac:dyDescent="0.35">
      <c r="A26" s="1"/>
      <c r="B26" s="9"/>
      <c r="C26" s="9"/>
      <c r="D26" s="9"/>
      <c r="F26" s="297"/>
      <c r="G26" s="298" t="s">
        <v>309</v>
      </c>
      <c r="H26" s="298"/>
      <c r="I26" s="298"/>
      <c r="K26" s="58"/>
      <c r="L26" s="45" t="s">
        <v>1179</v>
      </c>
      <c r="M26" s="295"/>
      <c r="N26" s="58"/>
      <c r="O26" s="45" t="s">
        <v>1181</v>
      </c>
      <c r="P26" s="295"/>
      <c r="Q26" s="58"/>
      <c r="R26" s="45" t="s">
        <v>1180</v>
      </c>
      <c r="S26" s="295"/>
      <c r="T26" s="58"/>
      <c r="U26" s="45"/>
      <c r="V26" s="295"/>
      <c r="X26" s="9"/>
      <c r="Y26" s="23"/>
    </row>
    <row r="27" spans="1:25" ht="18" customHeight="1" x14ac:dyDescent="0.35">
      <c r="A27" s="1"/>
      <c r="B27" s="9"/>
      <c r="C27" s="9"/>
      <c r="D27" s="9"/>
      <c r="F27" s="297"/>
      <c r="G27" s="298" t="s">
        <v>313</v>
      </c>
      <c r="H27" s="298"/>
      <c r="I27" s="298"/>
      <c r="K27" s="59"/>
      <c r="L27" s="25"/>
      <c r="M27" s="60"/>
      <c r="N27" s="59"/>
      <c r="O27" s="25"/>
      <c r="P27" s="101"/>
      <c r="Q27" s="59"/>
      <c r="R27" s="25"/>
      <c r="S27" s="60"/>
      <c r="T27" s="59"/>
      <c r="U27" s="25"/>
      <c r="V27" s="60"/>
      <c r="X27" s="9"/>
      <c r="Y27" s="23"/>
    </row>
    <row r="28" spans="1:25" ht="18" customHeight="1" x14ac:dyDescent="0.35">
      <c r="A28" s="1"/>
      <c r="B28" s="9"/>
      <c r="C28" s="9"/>
      <c r="D28" s="9"/>
      <c r="F28" s="297"/>
      <c r="G28" s="298"/>
      <c r="H28" s="298"/>
      <c r="I28" s="298"/>
      <c r="K28" s="59"/>
      <c r="L28" s="25"/>
      <c r="M28" s="60"/>
      <c r="N28" s="59"/>
      <c r="O28" s="25"/>
      <c r="P28" s="101"/>
      <c r="Q28" s="59"/>
      <c r="R28" s="25"/>
      <c r="S28" s="60"/>
      <c r="T28" s="59"/>
      <c r="U28" s="25"/>
      <c r="V28" s="60"/>
      <c r="X28" s="9"/>
      <c r="Y28" s="23"/>
    </row>
    <row r="29" spans="1:25" ht="18" customHeight="1" x14ac:dyDescent="0.35">
      <c r="A29" s="1"/>
      <c r="B29" s="9"/>
      <c r="C29" s="9"/>
      <c r="D29" s="9"/>
      <c r="F29" s="297"/>
      <c r="G29" s="298"/>
      <c r="H29" s="298"/>
      <c r="I29" s="298"/>
      <c r="K29" s="59"/>
      <c r="L29" s="25"/>
      <c r="M29" s="60"/>
      <c r="N29" s="59"/>
      <c r="O29" s="25"/>
      <c r="P29" s="101"/>
      <c r="Q29" s="59"/>
      <c r="R29" s="25"/>
      <c r="S29" s="60"/>
      <c r="T29" s="59"/>
      <c r="U29" s="25"/>
      <c r="V29" s="60"/>
      <c r="X29" s="9"/>
      <c r="Y29" s="23"/>
    </row>
    <row r="30" spans="1:25" ht="18" customHeight="1" x14ac:dyDescent="0.35">
      <c r="A30" s="1"/>
      <c r="B30" s="9"/>
      <c r="C30" s="9"/>
      <c r="D30" s="9"/>
      <c r="F30" s="297"/>
      <c r="G30" s="298"/>
      <c r="H30" s="298"/>
      <c r="I30" s="298"/>
      <c r="K30" s="59"/>
      <c r="L30" s="25"/>
      <c r="M30" s="60"/>
      <c r="N30" s="59"/>
      <c r="O30" s="25"/>
      <c r="P30" s="101"/>
      <c r="Q30" s="59"/>
      <c r="R30" s="25"/>
      <c r="S30" s="60"/>
      <c r="T30" s="59"/>
      <c r="U30" s="25"/>
      <c r="V30" s="60"/>
      <c r="X30" s="9"/>
      <c r="Y30" s="23"/>
    </row>
    <row r="31" spans="1:25" ht="18" customHeight="1" x14ac:dyDescent="0.35">
      <c r="A31" s="1"/>
      <c r="B31" s="9"/>
      <c r="C31" s="9"/>
      <c r="D31" s="9"/>
      <c r="F31" s="297"/>
      <c r="G31" s="298"/>
      <c r="H31" s="298"/>
      <c r="I31" s="298"/>
      <c r="K31" s="59"/>
      <c r="L31" s="25"/>
      <c r="M31" s="60"/>
      <c r="N31" s="59"/>
      <c r="O31" s="25"/>
      <c r="P31" s="101"/>
      <c r="Q31" s="59"/>
      <c r="R31" s="25"/>
      <c r="S31" s="60"/>
      <c r="T31" s="59"/>
      <c r="U31" s="25"/>
      <c r="V31" s="60"/>
      <c r="X31" s="9"/>
      <c r="Y31" s="23"/>
    </row>
    <row r="32" spans="1:25" ht="18" customHeight="1" x14ac:dyDescent="0.35">
      <c r="A32" s="1"/>
      <c r="B32" s="9"/>
      <c r="C32" s="9"/>
      <c r="D32" s="9"/>
      <c r="F32" s="297"/>
      <c r="G32" s="298"/>
      <c r="H32" s="298"/>
      <c r="I32" s="298"/>
      <c r="K32" s="59"/>
      <c r="L32" s="25"/>
      <c r="M32" s="60"/>
      <c r="N32" s="59"/>
      <c r="O32" s="25"/>
      <c r="P32" s="101"/>
      <c r="Q32" s="59"/>
      <c r="R32" s="25"/>
      <c r="S32" s="60"/>
      <c r="T32" s="59"/>
      <c r="U32" s="25"/>
      <c r="V32" s="60"/>
      <c r="X32" s="9"/>
      <c r="Y32" s="23"/>
    </row>
    <row r="33" spans="1:25" ht="18" customHeight="1" x14ac:dyDescent="0.35">
      <c r="A33" s="1"/>
      <c r="B33" s="9"/>
      <c r="C33" s="9"/>
      <c r="D33" s="9"/>
      <c r="F33" s="297"/>
      <c r="G33" s="298"/>
      <c r="H33" s="298"/>
      <c r="I33" s="298"/>
      <c r="K33" s="59"/>
      <c r="L33" s="25"/>
      <c r="M33" s="60"/>
      <c r="N33" s="59"/>
      <c r="O33" s="25"/>
      <c r="P33" s="101"/>
      <c r="Q33" s="59"/>
      <c r="R33" s="25"/>
      <c r="S33" s="60"/>
      <c r="T33" s="59"/>
      <c r="U33" s="25"/>
      <c r="V33" s="60"/>
      <c r="X33" s="9"/>
      <c r="Y33" s="23"/>
    </row>
    <row r="34" spans="1:25" ht="18" customHeight="1" x14ac:dyDescent="0.35">
      <c r="A34" s="1"/>
      <c r="B34" s="9"/>
      <c r="C34" s="9"/>
      <c r="D34" s="9"/>
      <c r="F34" s="297"/>
      <c r="G34" s="298"/>
      <c r="H34" s="298"/>
      <c r="I34" s="298"/>
      <c r="K34" s="59"/>
      <c r="L34" s="25"/>
      <c r="M34" s="60"/>
      <c r="N34" s="59"/>
      <c r="O34" s="25"/>
      <c r="P34" s="101"/>
      <c r="Q34" s="59"/>
      <c r="R34" s="25"/>
      <c r="S34" s="60"/>
      <c r="T34" s="59"/>
      <c r="U34" s="25"/>
      <c r="V34" s="60"/>
      <c r="X34" s="9"/>
      <c r="Y34" s="23"/>
    </row>
    <row r="35" spans="1:25" ht="18" customHeight="1" x14ac:dyDescent="0.35">
      <c r="A35" s="1"/>
      <c r="B35" s="9"/>
      <c r="C35" s="9"/>
      <c r="D35" s="9"/>
      <c r="F35" s="297"/>
      <c r="G35" s="298"/>
      <c r="H35" s="298"/>
      <c r="I35" s="298"/>
      <c r="K35" s="59"/>
      <c r="L35" s="25"/>
      <c r="M35" s="60"/>
      <c r="N35" s="59"/>
      <c r="O35" s="25"/>
      <c r="P35" s="101"/>
      <c r="Q35" s="59"/>
      <c r="R35" s="25"/>
      <c r="S35" s="60"/>
      <c r="T35" s="59"/>
      <c r="U35" s="25"/>
      <c r="V35" s="60"/>
      <c r="X35" s="9"/>
      <c r="Y35" s="23"/>
    </row>
    <row r="36" spans="1:25" ht="18" customHeight="1" x14ac:dyDescent="0.35">
      <c r="A36" s="1"/>
      <c r="B36" s="9"/>
      <c r="C36" s="9"/>
      <c r="D36" s="9"/>
      <c r="F36" s="297"/>
      <c r="G36" s="298"/>
      <c r="H36" s="298"/>
      <c r="I36" s="298"/>
      <c r="K36" s="59"/>
      <c r="L36" s="25"/>
      <c r="M36" s="60"/>
      <c r="N36" s="59"/>
      <c r="O36" s="25"/>
      <c r="P36" s="101"/>
      <c r="Q36" s="59"/>
      <c r="R36" s="25"/>
      <c r="S36" s="60"/>
      <c r="T36" s="59"/>
      <c r="U36" s="25"/>
      <c r="V36" s="60"/>
      <c r="X36" s="9"/>
      <c r="Y36" s="23"/>
    </row>
    <row r="37" spans="1:25" ht="18" customHeight="1" x14ac:dyDescent="0.35">
      <c r="A37" s="1"/>
      <c r="B37" s="9"/>
      <c r="C37" s="9"/>
      <c r="D37" s="9"/>
      <c r="F37" s="297"/>
      <c r="G37" s="298"/>
      <c r="H37" s="298"/>
      <c r="I37" s="298"/>
      <c r="K37" s="59"/>
      <c r="L37" s="25"/>
      <c r="M37" s="60"/>
      <c r="N37" s="59"/>
      <c r="O37" s="25"/>
      <c r="P37" s="101"/>
      <c r="Q37" s="59"/>
      <c r="R37" s="25"/>
      <c r="S37" s="60"/>
      <c r="T37" s="59"/>
      <c r="U37" s="25"/>
      <c r="V37" s="60"/>
      <c r="X37" s="9"/>
      <c r="Y37" s="23"/>
    </row>
    <row r="38" spans="1:25" ht="18" customHeight="1" x14ac:dyDescent="0.35">
      <c r="A38" s="1"/>
      <c r="B38" s="9"/>
      <c r="C38" s="9"/>
      <c r="D38" s="9"/>
      <c r="F38" s="297"/>
      <c r="G38" s="298"/>
      <c r="H38" s="298"/>
      <c r="I38" s="298"/>
      <c r="K38" s="59"/>
      <c r="L38" s="25"/>
      <c r="M38" s="60"/>
      <c r="N38" s="59"/>
      <c r="O38" s="25"/>
      <c r="P38" s="101"/>
      <c r="Q38" s="59"/>
      <c r="R38" s="25"/>
      <c r="S38" s="60"/>
      <c r="T38" s="59"/>
      <c r="U38" s="25"/>
      <c r="V38" s="60"/>
      <c r="X38" s="9"/>
      <c r="Y38" s="23"/>
    </row>
    <row r="39" spans="1:25" ht="18" customHeight="1" x14ac:dyDescent="0.35">
      <c r="A39" s="1"/>
      <c r="B39" s="9"/>
      <c r="C39" s="9"/>
      <c r="D39" s="9"/>
      <c r="F39" s="297"/>
      <c r="G39" s="298"/>
      <c r="H39" s="298"/>
      <c r="I39" s="298"/>
      <c r="K39" s="59"/>
      <c r="L39" s="25"/>
      <c r="M39" s="60"/>
      <c r="N39" s="59"/>
      <c r="O39" s="25"/>
      <c r="P39" s="101"/>
      <c r="Q39" s="59"/>
      <c r="R39" s="25"/>
      <c r="S39" s="60"/>
      <c r="T39" s="59"/>
      <c r="U39" s="25"/>
      <c r="V39" s="60"/>
      <c r="X39" s="9"/>
      <c r="Y39" s="23"/>
    </row>
    <row r="40" spans="1:25" ht="18" customHeight="1" x14ac:dyDescent="0.35">
      <c r="A40" s="1"/>
      <c r="B40" s="9"/>
      <c r="C40" s="9"/>
      <c r="D40" s="9"/>
      <c r="F40" s="297"/>
      <c r="G40" s="298"/>
      <c r="H40" s="298"/>
      <c r="I40" s="298"/>
      <c r="K40" s="59"/>
      <c r="L40" s="25"/>
      <c r="M40" s="60"/>
      <c r="N40" s="59"/>
      <c r="O40" s="25"/>
      <c r="P40" s="101"/>
      <c r="Q40" s="59"/>
      <c r="R40" s="25"/>
      <c r="S40" s="60"/>
      <c r="T40" s="59"/>
      <c r="U40" s="25"/>
      <c r="V40" s="60"/>
      <c r="X40" s="9"/>
      <c r="Y40" s="23"/>
    </row>
    <row r="41" spans="1:25" ht="18" customHeight="1" x14ac:dyDescent="0.35">
      <c r="A41" s="1"/>
      <c r="B41" s="9"/>
      <c r="C41" s="9"/>
      <c r="D41" s="9"/>
      <c r="F41" s="297"/>
      <c r="G41" s="298"/>
      <c r="H41" s="298"/>
      <c r="I41" s="298"/>
      <c r="K41" s="59"/>
      <c r="L41" s="25"/>
      <c r="M41" s="60"/>
      <c r="N41" s="59"/>
      <c r="O41" s="25"/>
      <c r="P41" s="101"/>
      <c r="Q41" s="59"/>
      <c r="R41" s="25"/>
      <c r="S41" s="60"/>
      <c r="T41" s="59"/>
      <c r="U41" s="25"/>
      <c r="V41" s="60"/>
      <c r="X41" s="9"/>
      <c r="Y41" s="23"/>
    </row>
    <row r="42" spans="1:25" ht="18" customHeight="1" x14ac:dyDescent="0.35">
      <c r="A42" s="1"/>
      <c r="B42" s="9"/>
      <c r="C42" s="9"/>
      <c r="D42" s="9"/>
      <c r="F42" s="297"/>
      <c r="G42" s="298"/>
      <c r="H42" s="298"/>
      <c r="I42" s="298"/>
      <c r="K42" s="59"/>
      <c r="L42" s="25"/>
      <c r="M42" s="60"/>
      <c r="N42" s="59"/>
      <c r="O42" s="25"/>
      <c r="P42" s="101"/>
      <c r="Q42" s="59"/>
      <c r="R42" s="25"/>
      <c r="S42" s="60"/>
      <c r="T42" s="59"/>
      <c r="U42" s="25"/>
      <c r="V42" s="60"/>
      <c r="X42" s="9"/>
      <c r="Y42" s="23"/>
    </row>
    <row r="43" spans="1:25" ht="18" customHeight="1" x14ac:dyDescent="0.35">
      <c r="A43" s="1"/>
      <c r="B43" s="9"/>
      <c r="C43" s="9"/>
      <c r="D43" s="9"/>
      <c r="F43" s="297"/>
      <c r="G43" s="298"/>
      <c r="H43" s="298"/>
      <c r="I43" s="298"/>
      <c r="K43" s="59"/>
      <c r="L43" s="25"/>
      <c r="M43" s="60"/>
      <c r="N43" s="59"/>
      <c r="O43" s="25"/>
      <c r="P43" s="101"/>
      <c r="Q43" s="59"/>
      <c r="R43" s="25"/>
      <c r="S43" s="60"/>
      <c r="T43" s="59"/>
      <c r="U43" s="25"/>
      <c r="V43" s="60"/>
      <c r="X43" s="9"/>
      <c r="Y43" s="23"/>
    </row>
    <row r="44" spans="1:25" ht="18" customHeight="1" x14ac:dyDescent="0.35">
      <c r="A44" s="1"/>
      <c r="B44" s="9"/>
      <c r="C44" s="9"/>
      <c r="D44" s="9"/>
      <c r="F44" s="297"/>
      <c r="G44" s="298"/>
      <c r="H44" s="298"/>
      <c r="I44" s="298"/>
      <c r="K44" s="59"/>
      <c r="L44" s="25"/>
      <c r="M44" s="60"/>
      <c r="N44" s="59"/>
      <c r="O44" s="25"/>
      <c r="P44" s="101"/>
      <c r="Q44" s="59"/>
      <c r="R44" s="25"/>
      <c r="S44" s="60"/>
      <c r="T44" s="59"/>
      <c r="U44" s="25"/>
      <c r="V44" s="60"/>
      <c r="X44" s="9"/>
      <c r="Y44" s="23"/>
    </row>
    <row r="45" spans="1:25" ht="18" customHeight="1" x14ac:dyDescent="0.35">
      <c r="A45" s="1"/>
      <c r="B45" s="9"/>
      <c r="C45" s="9"/>
      <c r="D45" s="9"/>
      <c r="F45" s="297"/>
      <c r="G45" s="298"/>
      <c r="H45" s="298"/>
      <c r="I45" s="298"/>
      <c r="K45" s="59"/>
      <c r="L45" s="25"/>
      <c r="M45" s="60"/>
      <c r="N45" s="59"/>
      <c r="O45" s="25"/>
      <c r="P45" s="101"/>
      <c r="Q45" s="59"/>
      <c r="R45" s="25"/>
      <c r="S45" s="60"/>
      <c r="T45" s="59"/>
      <c r="U45" s="25"/>
      <c r="V45" s="60"/>
      <c r="X45" s="9"/>
      <c r="Y45" s="23"/>
    </row>
    <row r="46" spans="1:25" ht="18" customHeight="1" x14ac:dyDescent="0.35">
      <c r="A46" s="1"/>
      <c r="B46" s="9"/>
      <c r="C46" s="9"/>
      <c r="D46" s="9"/>
      <c r="F46" s="297"/>
      <c r="G46" s="298"/>
      <c r="H46" s="298"/>
      <c r="I46" s="298"/>
      <c r="K46" s="59"/>
      <c r="L46" s="25"/>
      <c r="M46" s="60"/>
      <c r="N46" s="59"/>
      <c r="O46" s="25"/>
      <c r="P46" s="101"/>
      <c r="Q46" s="59"/>
      <c r="R46" s="25"/>
      <c r="S46" s="60"/>
      <c r="T46" s="59"/>
      <c r="U46" s="25"/>
      <c r="V46" s="60"/>
      <c r="X46" s="9"/>
      <c r="Y46" s="23"/>
    </row>
    <row r="47" spans="1:25" ht="18" customHeight="1" x14ac:dyDescent="0.35">
      <c r="A47" s="1"/>
      <c r="B47" s="9"/>
      <c r="C47" s="9"/>
      <c r="D47" s="9"/>
      <c r="F47" s="297"/>
      <c r="G47" s="298"/>
      <c r="H47" s="298"/>
      <c r="I47" s="298"/>
      <c r="K47" s="59"/>
      <c r="L47" s="25"/>
      <c r="M47" s="60"/>
      <c r="N47" s="59"/>
      <c r="O47" s="25"/>
      <c r="P47" s="101"/>
      <c r="Q47" s="59"/>
      <c r="R47" s="25"/>
      <c r="S47" s="60"/>
      <c r="T47" s="59"/>
      <c r="U47" s="25"/>
      <c r="V47" s="60"/>
      <c r="X47" s="9"/>
      <c r="Y47" s="23"/>
    </row>
    <row r="48" spans="1:25" ht="18" customHeight="1" x14ac:dyDescent="0.35">
      <c r="A48" s="1"/>
      <c r="B48" s="9"/>
      <c r="C48" s="9"/>
      <c r="D48" s="9"/>
      <c r="F48" s="297"/>
      <c r="G48" s="298"/>
      <c r="H48" s="298"/>
      <c r="I48" s="298"/>
      <c r="K48" s="59"/>
      <c r="L48" s="25"/>
      <c r="M48" s="60"/>
      <c r="N48" s="59"/>
      <c r="O48" s="25"/>
      <c r="P48" s="101"/>
      <c r="Q48" s="59"/>
      <c r="R48" s="25"/>
      <c r="S48" s="60"/>
      <c r="T48" s="59"/>
      <c r="U48" s="25"/>
      <c r="V48" s="60"/>
      <c r="X48" s="9"/>
      <c r="Y48" s="23"/>
    </row>
    <row r="49" spans="1:25" ht="18" customHeight="1" x14ac:dyDescent="0.35">
      <c r="A49" s="1"/>
      <c r="B49" s="9"/>
      <c r="C49" s="9"/>
      <c r="D49" s="9"/>
      <c r="F49" s="297"/>
      <c r="G49" s="298"/>
      <c r="H49" s="298"/>
      <c r="I49" s="298"/>
      <c r="K49" s="59"/>
      <c r="L49" s="25"/>
      <c r="M49" s="60"/>
      <c r="N49" s="59"/>
      <c r="O49" s="25"/>
      <c r="P49" s="60"/>
      <c r="Q49" s="59"/>
      <c r="R49" s="25"/>
      <c r="S49" s="60"/>
      <c r="T49" s="59"/>
      <c r="U49" s="25"/>
      <c r="V49" s="60"/>
      <c r="X49" s="9"/>
      <c r="Y49" s="23"/>
    </row>
    <row r="50" spans="1:25" ht="14.5" x14ac:dyDescent="0.35">
      <c r="S50" s="1"/>
      <c r="V50" s="1"/>
    </row>
    <row r="51" spans="1:25" ht="15" customHeight="1" x14ac:dyDescent="0.35"/>
  </sheetData>
  <mergeCells count="63">
    <mergeCell ref="F24:F49"/>
    <mergeCell ref="G24:I25"/>
    <mergeCell ref="M24:M26"/>
    <mergeCell ref="P24:P26"/>
    <mergeCell ref="S24:S26"/>
    <mergeCell ref="V24:V26"/>
    <mergeCell ref="G26:I26"/>
    <mergeCell ref="G27:I49"/>
    <mergeCell ref="Q20:S20"/>
    <mergeCell ref="T20:V20"/>
    <mergeCell ref="K21:M21"/>
    <mergeCell ref="N21:P21"/>
    <mergeCell ref="Q21:S21"/>
    <mergeCell ref="T21:V21"/>
    <mergeCell ref="T18:V19"/>
    <mergeCell ref="E19:I19"/>
    <mergeCell ref="D20:D21"/>
    <mergeCell ref="E20:I21"/>
    <mergeCell ref="K20:M20"/>
    <mergeCell ref="N20:P20"/>
    <mergeCell ref="D15:I15"/>
    <mergeCell ref="B18:C21"/>
    <mergeCell ref="K18:M19"/>
    <mergeCell ref="N18:P19"/>
    <mergeCell ref="Q18:S19"/>
    <mergeCell ref="Q17:S17"/>
    <mergeCell ref="T17:V17"/>
    <mergeCell ref="S12:T12"/>
    <mergeCell ref="U12:V12"/>
    <mergeCell ref="L13:M13"/>
    <mergeCell ref="P13:Q13"/>
    <mergeCell ref="T13:U13"/>
    <mergeCell ref="L14:M15"/>
    <mergeCell ref="N14:N15"/>
    <mergeCell ref="O14:O15"/>
    <mergeCell ref="P14:Q15"/>
    <mergeCell ref="Q12:R12"/>
    <mergeCell ref="R14:R15"/>
    <mergeCell ref="S14:S15"/>
    <mergeCell ref="T14:U15"/>
    <mergeCell ref="V14:V15"/>
    <mergeCell ref="K12:L12"/>
    <mergeCell ref="M12:N12"/>
    <mergeCell ref="O12:P12"/>
    <mergeCell ref="K17:M17"/>
    <mergeCell ref="N17:P17"/>
    <mergeCell ref="K14:K15"/>
    <mergeCell ref="B7:C7"/>
    <mergeCell ref="M7:O8"/>
    <mergeCell ref="Q7:S8"/>
    <mergeCell ref="G12:G13"/>
    <mergeCell ref="D2:I2"/>
    <mergeCell ref="D3:I4"/>
    <mergeCell ref="K3:S4"/>
    <mergeCell ref="D5:I5"/>
    <mergeCell ref="K5:R5"/>
    <mergeCell ref="B10:C10"/>
    <mergeCell ref="B12:C15"/>
    <mergeCell ref="D12:D14"/>
    <mergeCell ref="E12:E14"/>
    <mergeCell ref="F12:F13"/>
    <mergeCell ref="H12:H13"/>
    <mergeCell ref="I12:I13"/>
  </mergeCells>
  <conditionalFormatting sqref="D15:I15">
    <cfRule type="containsText" dxfId="543" priority="2" operator="containsText" text="Finalizado">
      <formula>NOT(ISERROR(SEARCH("Finalizado",D15)))</formula>
    </cfRule>
    <cfRule type="containsText" dxfId="542" priority="3" operator="containsText" text="Não Planificado">
      <formula>NOT(ISERROR(SEARCH("Não Planificado",D15)))</formula>
    </cfRule>
    <cfRule type="containsText" dxfId="541" priority="4" operator="containsText" text="No Prazo">
      <formula>NOT(ISERROR(SEARCH("No Prazo",D15)))</formula>
    </cfRule>
    <cfRule type="containsText" dxfId="540" priority="5" operator="containsText" text="Atrasado">
      <formula>NOT(ISERROR(SEARCH("Atrasado",D15)))</formula>
    </cfRule>
  </conditionalFormatting>
  <conditionalFormatting sqref="F7:F8">
    <cfRule type="iconSet" priority="9">
      <iconSet showValue="0">
        <cfvo type="percent" val="0"/>
        <cfvo type="num" val="2"/>
        <cfvo type="num" val="3"/>
      </iconSet>
    </cfRule>
  </conditionalFormatting>
  <conditionalFormatting sqref="F12 F14">
    <cfRule type="iconSet" priority="7">
      <iconSet showValue="0">
        <cfvo type="percent" val="0"/>
        <cfvo type="num" val="2"/>
        <cfvo type="num" val="3"/>
      </iconSet>
    </cfRule>
  </conditionalFormatting>
  <conditionalFormatting sqref="G7:I8">
    <cfRule type="iconSet" priority="8">
      <iconSet showValue="0">
        <cfvo type="percent" val="0"/>
        <cfvo type="num" val="2"/>
        <cfvo type="num" val="3"/>
      </iconSet>
    </cfRule>
  </conditionalFormatting>
  <conditionalFormatting sqref="G12:I12 G14:I14">
    <cfRule type="iconSet" priority="6">
      <iconSet showValue="0">
        <cfvo type="percent" val="0"/>
        <cfvo type="num" val="2"/>
        <cfvo type="num" val="3"/>
      </iconSet>
    </cfRule>
  </conditionalFormatting>
  <conditionalFormatting sqref="K24:L24 N24:O24 Q24:R24 T24:U24">
    <cfRule type="iconSet" priority="19">
      <iconSet showValue="0">
        <cfvo type="percent" val="0"/>
        <cfvo type="num" val="2"/>
        <cfvo type="num" val="3"/>
      </iconSet>
    </cfRule>
  </conditionalFormatting>
  <conditionalFormatting sqref="K25:L25">
    <cfRule type="containsText" dxfId="539" priority="29" operator="containsText" text="PENDIENTE">
      <formula>NOT(ISERROR(SEARCH("PENDIENTE",K25)))</formula>
    </cfRule>
    <cfRule type="containsText" dxfId="538" priority="30" operator="containsText" text="NO VALIDADO">
      <formula>NOT(ISERROR(SEARCH("NO VALIDADO",K25)))</formula>
    </cfRule>
    <cfRule type="containsText" dxfId="537" priority="31" operator="containsText" text="VALIDADO">
      <formula>NOT(ISERROR(SEARCH("VALIDADO",K25)))</formula>
    </cfRule>
  </conditionalFormatting>
  <conditionalFormatting sqref="N25:O25">
    <cfRule type="containsText" dxfId="536" priority="26" operator="containsText" text="PENDIENTE">
      <formula>NOT(ISERROR(SEARCH("PENDIENTE",N25)))</formula>
    </cfRule>
    <cfRule type="containsText" dxfId="535" priority="27" operator="containsText" text="NO VALIDADO">
      <formula>NOT(ISERROR(SEARCH("NO VALIDADO",N25)))</formula>
    </cfRule>
    <cfRule type="containsText" dxfId="534" priority="28" operator="containsText" text="VALIDADO">
      <formula>NOT(ISERROR(SEARCH("VALIDADO",N25)))</formula>
    </cfRule>
  </conditionalFormatting>
  <conditionalFormatting sqref="Q25:R25">
    <cfRule type="containsText" dxfId="533" priority="23" operator="containsText" text="PENDIENTE">
      <formula>NOT(ISERROR(SEARCH("PENDIENTE",Q25)))</formula>
    </cfRule>
    <cfRule type="containsText" dxfId="532" priority="24" operator="containsText" text="NO VALIDADO">
      <formula>NOT(ISERROR(SEARCH("NO VALIDADO",Q25)))</formula>
    </cfRule>
    <cfRule type="containsText" dxfId="531" priority="25" operator="containsText" text="VALIDADO">
      <formula>NOT(ISERROR(SEARCH("VALIDADO",Q25)))</formula>
    </cfRule>
  </conditionalFormatting>
  <conditionalFormatting sqref="T25:U25">
    <cfRule type="containsText" dxfId="530" priority="20" operator="containsText" text="PENDIENTE">
      <formula>NOT(ISERROR(SEARCH("PENDIENTE",T25)))</formula>
    </cfRule>
    <cfRule type="containsText" dxfId="529" priority="21" operator="containsText" text="NO VALIDADO">
      <formula>NOT(ISERROR(SEARCH("NO VALIDADO",T25)))</formula>
    </cfRule>
    <cfRule type="containsText" dxfId="528" priority="22" operator="containsText" text="VALIDADO">
      <formula>NOT(ISERROR(SEARCH("VALIDADO",T25)))</formula>
    </cfRule>
  </conditionalFormatting>
  <dataValidations count="6">
    <dataValidation type="list" allowBlank="1" showInputMessage="1" showErrorMessage="1" sqref="K14:K15 O14:O15 S14:S15" xr:uid="{FE694EFB-8C0F-47BC-B4C7-546FA3F8E78F}">
      <formula1>"No Iniciado, En Progreso,Finalizado"</formula1>
    </dataValidation>
    <dataValidation type="list" allowBlank="1" showInputMessage="1" showErrorMessage="1" sqref="AB14:AB15" xr:uid="{1F7B3A63-B7CF-48DF-8654-DB15E907190C}">
      <formula1>"No Cumple, Parcial, Cumple, Más que Cumple, Mejor Práctica"</formula1>
    </dataValidation>
    <dataValidation type="list" allowBlank="1" showInputMessage="1" showErrorMessage="1" sqref="Q10 S10" xr:uid="{BCDEB4C1-4252-40D0-B8F7-D5DC9483D64E}">
      <formula1>" Junho,Julho,Agosto,Setembro,Outubro"</formula1>
    </dataValidation>
    <dataValidation type="list" allowBlank="1" showInputMessage="1" showErrorMessage="1" sqref="M12:N12 Q12:R12 U12:V12" xr:uid="{1DC45D4D-1527-4684-8429-D0A348B7DF1C}">
      <formula1>"Maio,Junho,Julho,Agosto,Setembro,Outubro"</formula1>
    </dataValidation>
    <dataValidation type="list" allowBlank="1" showInputMessage="1" showErrorMessage="1" sqref="O10" xr:uid="{6D260591-5BC7-43E2-96D1-B81B543FB66A}">
      <formula1>"Alta,Baixa,Não Planificado"</formula1>
    </dataValidation>
    <dataValidation type="list" allowBlank="1" showInputMessage="1" showErrorMessage="1" sqref="D10 R14:R15 N14:N15 V14:V15" xr:uid="{3277AFF5-D926-458B-8E93-B7472530DB1F}">
      <formula1>"Não Cumpre, Parcial, Cumpre, Mais que Cumpre, Melhor Prática"</formula1>
    </dataValidation>
  </dataValidations>
  <pageMargins left="0.511811024" right="0.511811024" top="0.78740157499999996" bottom="0.78740157499999996" header="0.31496062000000002" footer="0.31496062000000002"/>
  <pageSetup paperSize="9" orientation="portrait" r:id="rId1"/>
  <drawing r:id="rId2"/>
  <extLst>
    <ext xmlns:x14="http://schemas.microsoft.com/office/spreadsheetml/2009/9/main" uri="{78C0D931-6437-407d-A8EE-F0AAD7539E65}">
      <x14:conditionalFormattings>
        <x14:conditionalFormatting xmlns:xm="http://schemas.microsoft.com/office/excel/2006/main">
          <x14:cfRule type="iconSet" priority="1" id="{E21FEAB6-5CEA-4B3F-B5C6-DBAEA72B12B3}">
            <x14:iconSet iconSet="3Stars" showValue="0">
              <x14:cfvo type="percent">
                <xm:f>0</xm:f>
              </x14:cfvo>
              <x14:cfvo type="num">
                <xm:f>2</xm:f>
              </x14:cfvo>
              <x14:cfvo type="num">
                <xm:f>3</xm:f>
              </x14:cfvo>
            </x14:iconSet>
          </x14:cfRule>
          <xm:sqref>M10</xm:sqref>
        </x14:conditionalFormatting>
      </x14:conditionalFormattings>
    </ext>
  </extLst>
</worksheet>
</file>

<file path=xl/worksheets/sheet4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83B1085-CD85-4223-850A-29B17A0047D6}">
  <dimension ref="A1:AB51"/>
  <sheetViews>
    <sheetView showGridLines="0" zoomScale="50" zoomScaleNormal="50" workbookViewId="0">
      <pane xSplit="3" ySplit="4" topLeftCell="D18" activePane="bottomRight" state="frozen"/>
      <selection activeCell="O2" sqref="O2"/>
      <selection pane="topRight" activeCell="O2" sqref="O2"/>
      <selection pane="bottomLeft" activeCell="O2" sqref="O2"/>
      <selection pane="bottomRight" activeCell="N21" sqref="N21:P21"/>
    </sheetView>
  </sheetViews>
  <sheetFormatPr defaultColWidth="0" defaultRowHeight="15" customHeight="1" zeroHeight="1" outlineLevelRow="2" outlineLevelCol="1" x14ac:dyDescent="0.35"/>
  <cols>
    <col min="1" max="1" width="1.26953125" customWidth="1"/>
    <col min="2" max="2" width="4.7265625" customWidth="1"/>
    <col min="3" max="3" width="20.1796875" customWidth="1"/>
    <col min="4" max="4" width="17.453125" customWidth="1" outlineLevel="1"/>
    <col min="5" max="5" width="10" customWidth="1" outlineLevel="1"/>
    <col min="6" max="8" width="6.1796875" customWidth="1" outlineLevel="1"/>
    <col min="9" max="9" width="6.26953125" customWidth="1" outlineLevel="1"/>
    <col min="10" max="10" width="2.1796875" customWidth="1"/>
    <col min="11" max="23" width="23" customWidth="1"/>
    <col min="24" max="24" width="17" hidden="1" customWidth="1"/>
    <col min="25" max="25" width="16.453125" hidden="1" customWidth="1"/>
    <col min="26" max="26" width="10.54296875" hidden="1" customWidth="1"/>
    <col min="27" max="27" width="16.81640625" hidden="1" customWidth="1"/>
    <col min="28" max="28" width="14.54296875" hidden="1" customWidth="1"/>
  </cols>
  <sheetData>
    <row r="1" spans="1:28" ht="11.25" customHeight="1" x14ac:dyDescent="0.35">
      <c r="A1" s="13"/>
      <c r="B1" s="13"/>
      <c r="C1" s="13"/>
      <c r="D1" s="13"/>
      <c r="E1" s="13"/>
      <c r="F1" s="13"/>
      <c r="G1" s="13"/>
      <c r="H1" s="13"/>
      <c r="I1" s="13"/>
      <c r="J1" s="13"/>
      <c r="K1" s="13"/>
      <c r="L1" s="13"/>
      <c r="M1" s="13"/>
      <c r="N1" s="13"/>
      <c r="O1" s="13"/>
      <c r="P1" s="13"/>
      <c r="Q1" s="13"/>
      <c r="R1" s="13"/>
      <c r="S1" s="13"/>
      <c r="T1" s="13"/>
      <c r="U1" s="13"/>
      <c r="V1" s="13"/>
      <c r="W1" s="13"/>
      <c r="X1" s="13"/>
      <c r="Y1" s="19"/>
      <c r="Z1" s="19"/>
      <c r="AA1" s="19"/>
    </row>
    <row r="2" spans="1:28" ht="43.5" customHeight="1" x14ac:dyDescent="0.5">
      <c r="A2" s="1"/>
      <c r="C2" s="11"/>
      <c r="D2" s="279" t="s">
        <v>0</v>
      </c>
      <c r="E2" s="279"/>
      <c r="F2" s="279"/>
      <c r="G2" s="279"/>
      <c r="H2" s="279"/>
      <c r="I2" s="279"/>
      <c r="J2" s="62"/>
      <c r="K2" s="62"/>
      <c r="L2" s="62"/>
      <c r="M2" s="62"/>
      <c r="N2" s="62"/>
      <c r="O2" s="62"/>
      <c r="P2" s="62"/>
      <c r="Q2" s="62"/>
      <c r="R2" s="62"/>
      <c r="S2" s="62"/>
      <c r="T2" s="62"/>
      <c r="U2" s="62"/>
      <c r="V2" s="62"/>
      <c r="W2" s="11"/>
      <c r="X2" s="11"/>
      <c r="Y2" s="20"/>
      <c r="Z2" s="20"/>
      <c r="AA2" s="20"/>
    </row>
    <row r="3" spans="1:28" ht="19.5" customHeight="1" x14ac:dyDescent="0.35">
      <c r="A3" s="1"/>
      <c r="C3" s="10"/>
      <c r="D3" s="280" t="s">
        <v>1</v>
      </c>
      <c r="E3" s="280"/>
      <c r="F3" s="280"/>
      <c r="G3" s="280"/>
      <c r="H3" s="280"/>
      <c r="I3" s="280"/>
      <c r="J3" s="63"/>
      <c r="K3" s="306" t="s">
        <v>640</v>
      </c>
      <c r="L3" s="306"/>
      <c r="M3" s="306"/>
      <c r="N3" s="306"/>
      <c r="O3" s="306"/>
      <c r="P3" s="306"/>
      <c r="Q3" s="306"/>
      <c r="R3" s="306"/>
      <c r="S3" s="306"/>
      <c r="T3" s="63"/>
      <c r="U3" s="63"/>
      <c r="V3" s="63"/>
      <c r="W3" s="10"/>
      <c r="X3" s="10"/>
      <c r="Y3" s="12"/>
      <c r="Z3" s="12"/>
      <c r="AA3" s="12"/>
    </row>
    <row r="4" spans="1:28" ht="35.25" customHeight="1" x14ac:dyDescent="0.35">
      <c r="A4" s="1"/>
      <c r="B4" s="1"/>
      <c r="C4" s="10"/>
      <c r="D4" s="281"/>
      <c r="E4" s="281"/>
      <c r="F4" s="281"/>
      <c r="G4" s="281"/>
      <c r="H4" s="281"/>
      <c r="I4" s="281"/>
      <c r="J4" s="61"/>
      <c r="K4" s="307"/>
      <c r="L4" s="307"/>
      <c r="M4" s="307"/>
      <c r="N4" s="307"/>
      <c r="O4" s="307"/>
      <c r="P4" s="307"/>
      <c r="Q4" s="307"/>
      <c r="R4" s="307"/>
      <c r="S4" s="307"/>
      <c r="T4" s="61"/>
      <c r="U4" s="61"/>
      <c r="V4" s="61"/>
      <c r="W4" s="61"/>
      <c r="X4" s="14"/>
      <c r="Y4" s="21"/>
      <c r="Z4" s="22"/>
      <c r="AA4" s="22"/>
    </row>
    <row r="5" spans="1:28" ht="32.5" x14ac:dyDescent="0.6">
      <c r="A5" s="1"/>
      <c r="B5" s="15"/>
      <c r="C5" s="13"/>
      <c r="D5" s="284" t="s">
        <v>294</v>
      </c>
      <c r="E5" s="284"/>
      <c r="F5" s="284"/>
      <c r="G5" s="284"/>
      <c r="H5" s="284"/>
      <c r="I5" s="284"/>
      <c r="J5" s="26"/>
      <c r="K5" s="284" t="s">
        <v>295</v>
      </c>
      <c r="L5" s="284"/>
      <c r="M5" s="284"/>
      <c r="N5" s="284"/>
      <c r="O5" s="284"/>
      <c r="P5" s="284"/>
      <c r="Q5" s="284"/>
      <c r="R5" s="284"/>
      <c r="S5" s="27"/>
      <c r="T5" s="25"/>
      <c r="U5" s="25"/>
      <c r="V5" s="25"/>
      <c r="W5" s="9"/>
      <c r="X5" s="9"/>
      <c r="Y5" s="23"/>
    </row>
    <row r="6" spans="1:28" ht="33" customHeight="1" x14ac:dyDescent="0.8">
      <c r="A6" s="1"/>
      <c r="B6" s="15"/>
      <c r="C6" s="15"/>
      <c r="D6" s="28" t="s">
        <v>296</v>
      </c>
      <c r="E6" s="28" t="s">
        <v>16</v>
      </c>
      <c r="F6" s="28" t="s">
        <v>19</v>
      </c>
      <c r="G6" s="28" t="s">
        <v>20</v>
      </c>
      <c r="H6" s="28" t="s">
        <v>21</v>
      </c>
      <c r="I6" s="28" t="s">
        <v>22</v>
      </c>
      <c r="J6" s="29"/>
      <c r="K6" s="44" t="s">
        <v>221</v>
      </c>
      <c r="L6" s="66"/>
      <c r="M6" s="30"/>
      <c r="N6" s="30"/>
      <c r="O6" s="30"/>
      <c r="P6" s="30"/>
      <c r="Q6" s="30"/>
      <c r="R6" s="31"/>
      <c r="S6" s="31"/>
      <c r="T6" s="25"/>
      <c r="U6" s="25"/>
      <c r="V6" s="25"/>
      <c r="W6" s="9"/>
      <c r="X6" s="9"/>
      <c r="Y6" s="23"/>
    </row>
    <row r="7" spans="1:28" ht="78" customHeight="1" outlineLevel="1" x14ac:dyDescent="0.35">
      <c r="A7" s="1"/>
      <c r="B7" s="267" t="s">
        <v>222</v>
      </c>
      <c r="C7" s="267"/>
      <c r="D7" s="67" t="str">
        <f>IF(F7="","",IF(AND(I7=3,H7=3,G7=3,F7=3),"Melhor Prática",
IF(AND(H7=3,G7=3,F7=3),"Mais que Cumpre",
IF(AND(G7=3,F7=3),"Cumpre",
IF(F7=3,"Parcial","Não cumpre")))))</f>
        <v>Cumpre</v>
      </c>
      <c r="E7" s="47">
        <f>IF($D7="Não cumpre",0,IF($D7="Parcial",$E$18*0.4,IF($D7="Cumpre",$E$18*0.7,IF($D7="Mais que Cumpre",$E$18*0.85,IF($D7="Melhor Prática",$E$18,0)))))</f>
        <v>1.0499999999999999E-2</v>
      </c>
      <c r="F7" s="48">
        <f>IF($K$24&lt;&gt;"",IF($K$24=3,3,IF($K$24=2,2,1)),"")</f>
        <v>3</v>
      </c>
      <c r="G7" s="48">
        <f>IF($N$24&lt;&gt;"",IF($N$24=3,3,IF($N$24=2,2,1)),"")</f>
        <v>3</v>
      </c>
      <c r="H7" s="48" t="str">
        <f>IF($Q$24&lt;&gt;"",IF($Q$24=3,3,IF($Q$24=2,2,1)),"")</f>
        <v/>
      </c>
      <c r="I7" s="48" t="str">
        <f>IF($T$24&lt;&gt;"",IF($T$24=3,3,IF($T$24=2,2,1)),"")</f>
        <v/>
      </c>
      <c r="J7" s="32"/>
      <c r="K7" s="49" t="s">
        <v>298</v>
      </c>
      <c r="L7" s="46" t="s">
        <v>224</v>
      </c>
      <c r="M7" s="271"/>
      <c r="N7" s="271"/>
      <c r="O7" s="271"/>
      <c r="P7" s="46" t="s">
        <v>226</v>
      </c>
      <c r="Q7" s="271"/>
      <c r="R7" s="271"/>
      <c r="S7" s="271"/>
      <c r="U7" s="25"/>
      <c r="V7" s="25"/>
      <c r="W7" s="9"/>
      <c r="X7" s="9"/>
      <c r="Y7" s="23"/>
    </row>
    <row r="8" spans="1:28" ht="14.25" customHeight="1" outlineLevel="1" x14ac:dyDescent="0.35">
      <c r="A8" s="1"/>
      <c r="B8" s="64"/>
      <c r="C8" s="64"/>
      <c r="D8" s="67"/>
      <c r="E8" s="47"/>
      <c r="F8" s="48"/>
      <c r="G8" s="48"/>
      <c r="H8" s="48"/>
      <c r="I8" s="48"/>
      <c r="J8" s="32"/>
      <c r="K8" s="49"/>
      <c r="L8" s="46"/>
      <c r="M8" s="271"/>
      <c r="N8" s="271"/>
      <c r="O8" s="271"/>
      <c r="P8" s="46"/>
      <c r="Q8" s="271"/>
      <c r="R8" s="271"/>
      <c r="S8" s="271"/>
      <c r="U8" s="25"/>
      <c r="V8" s="25"/>
      <c r="W8" s="9"/>
      <c r="X8" s="9"/>
      <c r="Y8" s="23"/>
    </row>
    <row r="9" spans="1:28" ht="9.75" customHeight="1" x14ac:dyDescent="0.45">
      <c r="A9" s="1"/>
      <c r="B9" s="1"/>
      <c r="C9" s="1"/>
      <c r="D9" s="34"/>
      <c r="E9" s="35"/>
      <c r="F9" s="35"/>
      <c r="G9" s="35"/>
      <c r="H9" s="35"/>
      <c r="I9" s="35"/>
      <c r="J9" s="35"/>
      <c r="K9" s="35"/>
      <c r="L9" s="35"/>
      <c r="M9" s="35"/>
      <c r="N9" s="35"/>
      <c r="O9" s="35"/>
      <c r="P9" s="35"/>
      <c r="Q9" s="92" t="str">
        <f>IF(Q10="Junio",6,IF(Q10="Julio",7,IF(Q10="Agosto",8,IF(Q10="Septiembre",9,IF(Q10="Octubre",10,"")))))</f>
        <v/>
      </c>
      <c r="R9" s="35"/>
      <c r="S9" s="92" t="str">
        <f>IF(S10="Junio",6,IF(S10="Julio",7,IF(S10="Agosto",8,IF(S10="Septiembre",9,IF(S10="Octubre",10,"")))))</f>
        <v/>
      </c>
      <c r="T9" s="33"/>
      <c r="U9" s="33"/>
      <c r="V9" s="33"/>
      <c r="W9" s="1"/>
      <c r="X9" s="1"/>
    </row>
    <row r="10" spans="1:28" ht="59.25" customHeight="1" outlineLevel="1" x14ac:dyDescent="0.35">
      <c r="A10" s="1"/>
      <c r="B10" s="273" t="s">
        <v>299</v>
      </c>
      <c r="C10" s="273"/>
      <c r="D10" s="110" t="s">
        <v>228</v>
      </c>
      <c r="E10" s="51">
        <f>IF($D10="Não cumpre",0,IF($D10="Parcial",$E$18*0.4,IF($D10="Cumpre",$E$18*0.7,IF($D10="Mais que Cumpre",$E$18*0.85,IF($D10="Melhor Prática",$E$18,0)))))</f>
        <v>1.2749999999999999E-2</v>
      </c>
      <c r="F10" s="52" t="str">
        <f>IF(K20="D","D","-")</f>
        <v>-</v>
      </c>
      <c r="G10" s="52" t="str">
        <f>IF(N20="D","D","-")</f>
        <v>D</v>
      </c>
      <c r="H10" s="52" t="str">
        <f>IF(Q20="D","D","-")</f>
        <v>D</v>
      </c>
      <c r="I10" s="52" t="str">
        <f>IF(T20="D","D","-")</f>
        <v>-</v>
      </c>
      <c r="J10" s="32"/>
      <c r="K10" s="65" t="s">
        <v>300</v>
      </c>
      <c r="L10" s="50" t="s">
        <v>230</v>
      </c>
      <c r="M10" s="74">
        <v>3</v>
      </c>
      <c r="N10" s="50" t="s">
        <v>231</v>
      </c>
      <c r="O10" s="53" t="s">
        <v>343</v>
      </c>
      <c r="P10" s="50" t="s">
        <v>233</v>
      </c>
      <c r="Q10" s="91" t="s">
        <v>301</v>
      </c>
      <c r="R10" s="50" t="s">
        <v>235</v>
      </c>
      <c r="S10" s="91" t="s">
        <v>331</v>
      </c>
      <c r="T10" s="50" t="s">
        <v>237</v>
      </c>
      <c r="U10" s="53" t="s">
        <v>355</v>
      </c>
      <c r="V10" s="25"/>
      <c r="W10" s="9"/>
      <c r="X10" s="9"/>
      <c r="Y10" s="23"/>
    </row>
    <row r="11" spans="1:28" ht="20.5" x14ac:dyDescent="0.4">
      <c r="A11" s="1"/>
      <c r="B11" s="17"/>
      <c r="C11" s="17"/>
      <c r="D11" s="36"/>
      <c r="E11" s="31"/>
      <c r="F11" s="37"/>
      <c r="G11" s="37"/>
      <c r="H11" s="37"/>
      <c r="I11" s="37"/>
      <c r="J11" s="31"/>
      <c r="K11" s="25"/>
      <c r="L11" s="25"/>
      <c r="M11" s="25"/>
      <c r="N11" s="25"/>
      <c r="O11" s="25"/>
      <c r="P11" s="25"/>
      <c r="Q11" s="25"/>
      <c r="R11" s="25"/>
      <c r="S11" s="25"/>
      <c r="T11" s="25"/>
      <c r="U11" s="25"/>
      <c r="V11" s="25"/>
      <c r="W11" s="9"/>
      <c r="X11" s="9"/>
      <c r="Y11" s="23"/>
    </row>
    <row r="12" spans="1:28" ht="18" customHeight="1" outlineLevel="1" x14ac:dyDescent="0.35">
      <c r="A12" s="1"/>
      <c r="B12" s="274" t="s">
        <v>239</v>
      </c>
      <c r="C12" s="274"/>
      <c r="D12" s="276" t="str">
        <f>IF(F12="","",IF(AND(I12=3,H12=3,G12=3,F12=3),"Melhor Prática",
IF(AND(H12=3,G12=3,F12=3),"Mais que Cumpre",
IF(AND(G12=3,F12=3),"Cumpre",
IF(F12=3,"Parcial","Não cumpre")))))</f>
        <v/>
      </c>
      <c r="E12" s="277">
        <f>IF($D12="Não cumpre",0,IF($D12="Parcial",$E$18*0.4,IF($D12="Cumpre",$E$18*0.7,IF($D12="Mais que Cumpre",$E$18*0.85,IF($D12="Melhor Prática",$E$18,0)))))</f>
        <v>0</v>
      </c>
      <c r="F12" s="272" t="str">
        <f>IF($L$24&lt;&gt;"",IF($L$24=3,3,IF($L$24=2,2,1)),"")</f>
        <v/>
      </c>
      <c r="G12" s="272">
        <f>IF($O$24&lt;&gt;"",IF($O$24=3,3,IF($O$24=2,2,1)),"")</f>
        <v>3</v>
      </c>
      <c r="H12" s="272" t="str">
        <f>IF($R$24&lt;&gt;"",IF($R$24=3,3,IF($R$24=2,2,1)),"")</f>
        <v/>
      </c>
      <c r="I12" s="272" t="str">
        <f>IF($U$24&lt;&gt;"",IF($U$24=3,3,IF($U$24=2,2,1)),"")</f>
        <v/>
      </c>
      <c r="J12" s="32"/>
      <c r="K12" s="305" t="s">
        <v>240</v>
      </c>
      <c r="L12" s="278"/>
      <c r="M12" s="285"/>
      <c r="N12" s="286"/>
      <c r="O12" s="305" t="s">
        <v>240</v>
      </c>
      <c r="P12" s="278"/>
      <c r="Q12" s="285"/>
      <c r="R12" s="286"/>
      <c r="S12" s="278" t="s">
        <v>240</v>
      </c>
      <c r="T12" s="278"/>
      <c r="U12" s="285" t="s">
        <v>303</v>
      </c>
      <c r="V12" s="286"/>
      <c r="W12" s="9"/>
      <c r="X12" s="9"/>
      <c r="Y12" s="23"/>
      <c r="Z12" s="2"/>
      <c r="AA12" s="2"/>
      <c r="AB12" s="2"/>
    </row>
    <row r="13" spans="1:28" ht="35.25" customHeight="1" outlineLevel="1" x14ac:dyDescent="0.35">
      <c r="A13" s="1"/>
      <c r="B13" s="275"/>
      <c r="C13" s="275"/>
      <c r="D13" s="276" t="str">
        <f t="shared" ref="D13:D14" si="0">IF(F13="","",IF(AND(I13=3,H13=3,G13=3,F13=3),"MEJOR PRÁCTICA",
IF(AND(H13=3,G13=3,F13=3),"MÁS QUE CUMPLE",
IF(AND(G13=3,F13=3),"CUMPLE",
IF(F13=3,"PARCIAL","NO CUMPLE")))))</f>
        <v/>
      </c>
      <c r="E13" s="277">
        <f>IF($D13="No Cumple",0,IF($D13="Parcial",$E$18*0.4,IF($D13="Cumple",$E$18*0.7,IF($D13="Más que Cumple",$E$18*0.85,IF($D13="Mejor Práctica",$E$18,0)))))</f>
        <v>0</v>
      </c>
      <c r="F13" s="272"/>
      <c r="G13" s="272"/>
      <c r="H13" s="272"/>
      <c r="I13" s="272"/>
      <c r="J13" s="32"/>
      <c r="K13" s="168" t="s">
        <v>33</v>
      </c>
      <c r="L13" s="287" t="s">
        <v>242</v>
      </c>
      <c r="M13" s="287"/>
      <c r="N13" s="169" t="s">
        <v>243</v>
      </c>
      <c r="O13" s="168" t="s">
        <v>33</v>
      </c>
      <c r="P13" s="287" t="s">
        <v>242</v>
      </c>
      <c r="Q13" s="287"/>
      <c r="R13" s="169" t="s">
        <v>243</v>
      </c>
      <c r="S13" s="100" t="s">
        <v>33</v>
      </c>
      <c r="T13" s="287" t="s">
        <v>242</v>
      </c>
      <c r="U13" s="287"/>
      <c r="V13" s="100" t="s">
        <v>304</v>
      </c>
      <c r="W13" s="1"/>
      <c r="X13" s="1"/>
      <c r="Z13" s="3"/>
      <c r="AA13" s="4"/>
      <c r="AB13" s="5"/>
    </row>
    <row r="14" spans="1:28" ht="18.75" customHeight="1" outlineLevel="1" x14ac:dyDescent="0.35">
      <c r="A14" s="1"/>
      <c r="B14" s="275"/>
      <c r="C14" s="275"/>
      <c r="D14" s="276" t="str">
        <f t="shared" si="0"/>
        <v/>
      </c>
      <c r="E14" s="277">
        <f>IF($D14="No Cumple",0,IF($D14="Parcial",$E$18*0.4,IF($D14="Cumple",$E$18*0.7,IF($D14="Más que Cumple",$E$18*0.85,IF($D14="Mejor Práctica",$E$18,0)))))</f>
        <v>0</v>
      </c>
      <c r="F14" s="38"/>
      <c r="G14" s="38"/>
      <c r="H14" s="38"/>
      <c r="I14" s="38"/>
      <c r="J14" s="32"/>
      <c r="K14" s="270"/>
      <c r="L14" s="292"/>
      <c r="M14" s="292"/>
      <c r="N14" s="269"/>
      <c r="O14" s="270"/>
      <c r="P14" s="292"/>
      <c r="Q14" s="292"/>
      <c r="R14" s="269"/>
      <c r="S14" s="268"/>
      <c r="T14" s="292"/>
      <c r="U14" s="292"/>
      <c r="V14" s="269"/>
      <c r="W14" s="1"/>
      <c r="X14" s="1"/>
      <c r="Z14" s="6"/>
      <c r="AA14" s="7"/>
      <c r="AB14" s="8"/>
    </row>
    <row r="15" spans="1:28" ht="21" customHeight="1" outlineLevel="1" x14ac:dyDescent="0.35">
      <c r="A15" s="1"/>
      <c r="B15" s="275"/>
      <c r="C15" s="275"/>
      <c r="D15" s="288" t="str">
        <f>IF(S10&lt;&gt;"",IF(OR(S14="finalizado",O14="finalizado",K14="finalizado"),"Finalizado",
IF(OR(AND(S10=U12,S14&lt;&gt;"finalizado"),AND(S10=Q12,O14&lt;&gt;"finalizado"),AND(S10=M12,K14&lt;&gt;"finalizado")),"Atrasado","No Prazo")),"Não Planificado")</f>
        <v>No Prazo</v>
      </c>
      <c r="E15" s="288"/>
      <c r="F15" s="288"/>
      <c r="G15" s="288"/>
      <c r="H15" s="288"/>
      <c r="I15" s="288"/>
      <c r="J15" s="26"/>
      <c r="K15" s="270"/>
      <c r="L15" s="292"/>
      <c r="M15" s="292"/>
      <c r="N15" s="269"/>
      <c r="O15" s="270"/>
      <c r="P15" s="292"/>
      <c r="Q15" s="292"/>
      <c r="R15" s="269"/>
      <c r="S15" s="268"/>
      <c r="T15" s="292"/>
      <c r="U15" s="292"/>
      <c r="V15" s="269"/>
      <c r="W15" s="1"/>
      <c r="X15" s="1"/>
      <c r="Z15" s="6"/>
      <c r="AA15" s="7"/>
      <c r="AB15" s="7"/>
    </row>
    <row r="16" spans="1:28" ht="21" customHeight="1" x14ac:dyDescent="0.4">
      <c r="A16" s="1"/>
      <c r="B16" s="17"/>
      <c r="C16" s="17"/>
      <c r="D16" s="9"/>
      <c r="E16" s="86" t="str">
        <f>IF(COUNTA(F16:I16)=0,"NBC","BC")</f>
        <v>NBC</v>
      </c>
      <c r="F16" s="86"/>
      <c r="G16" s="86"/>
      <c r="H16" s="86"/>
      <c r="I16" s="9"/>
      <c r="J16" s="16"/>
      <c r="K16" s="9"/>
      <c r="L16" s="9"/>
      <c r="M16" s="9"/>
      <c r="N16" s="9"/>
      <c r="O16" s="9"/>
      <c r="P16" s="9"/>
      <c r="Q16" s="9"/>
      <c r="R16" s="9"/>
      <c r="S16" s="9"/>
      <c r="T16" s="9"/>
      <c r="U16" s="9"/>
      <c r="V16" s="9"/>
      <c r="W16" s="9"/>
      <c r="X16" s="9"/>
      <c r="Y16" s="23"/>
    </row>
    <row r="17" spans="1:25" ht="21" customHeight="1" x14ac:dyDescent="0.4">
      <c r="A17" s="1"/>
      <c r="B17" s="17"/>
      <c r="C17" s="17"/>
      <c r="D17" s="9"/>
      <c r="E17" s="9"/>
      <c r="F17" s="9"/>
      <c r="G17" s="9"/>
      <c r="H17" s="9"/>
      <c r="I17" s="9"/>
      <c r="J17" s="16"/>
      <c r="K17" s="290" t="s">
        <v>246</v>
      </c>
      <c r="L17" s="291"/>
      <c r="M17" s="296"/>
      <c r="N17" s="290" t="s">
        <v>247</v>
      </c>
      <c r="O17" s="291"/>
      <c r="P17" s="296"/>
      <c r="Q17" s="290" t="s">
        <v>228</v>
      </c>
      <c r="R17" s="291"/>
      <c r="S17" s="296"/>
      <c r="T17" s="290" t="s">
        <v>249</v>
      </c>
      <c r="U17" s="291"/>
      <c r="V17" s="296"/>
      <c r="W17" s="9"/>
      <c r="X17" s="9"/>
      <c r="Y17" s="23"/>
    </row>
    <row r="18" spans="1:25" ht="20.25" customHeight="1" outlineLevel="2" x14ac:dyDescent="0.35">
      <c r="A18" s="1"/>
      <c r="B18" s="289" t="s">
        <v>316</v>
      </c>
      <c r="C18" s="289"/>
      <c r="D18" s="42" t="s">
        <v>16</v>
      </c>
      <c r="E18" s="39">
        <v>1.4999999999999999E-2</v>
      </c>
      <c r="F18" s="127"/>
      <c r="G18" s="127"/>
      <c r="H18" s="127"/>
      <c r="I18" s="127"/>
      <c r="J18" s="9"/>
      <c r="K18" s="270" t="s">
        <v>641</v>
      </c>
      <c r="L18" s="268"/>
      <c r="M18" s="269"/>
      <c r="N18" s="270" t="s">
        <v>642</v>
      </c>
      <c r="O18" s="268"/>
      <c r="P18" s="269"/>
      <c r="Q18" s="270" t="s">
        <v>643</v>
      </c>
      <c r="R18" s="268"/>
      <c r="S18" s="269"/>
      <c r="T18" s="270" t="s">
        <v>644</v>
      </c>
      <c r="U18" s="268"/>
      <c r="V18" s="269"/>
      <c r="W18" s="9"/>
      <c r="X18" s="9"/>
      <c r="Y18" s="23"/>
    </row>
    <row r="19" spans="1:25" ht="141.75" customHeight="1" outlineLevel="2" x14ac:dyDescent="0.35">
      <c r="A19" s="1"/>
      <c r="B19" s="289"/>
      <c r="C19" s="289"/>
      <c r="D19" s="42" t="s">
        <v>255</v>
      </c>
      <c r="E19" s="311" t="s">
        <v>645</v>
      </c>
      <c r="F19" s="311"/>
      <c r="G19" s="311"/>
      <c r="H19" s="311"/>
      <c r="I19" s="311"/>
      <c r="J19" s="25"/>
      <c r="K19" s="270"/>
      <c r="L19" s="268"/>
      <c r="M19" s="269"/>
      <c r="N19" s="270"/>
      <c r="O19" s="268"/>
      <c r="P19" s="269"/>
      <c r="Q19" s="270"/>
      <c r="R19" s="268"/>
      <c r="S19" s="269"/>
      <c r="T19" s="270"/>
      <c r="U19" s="268"/>
      <c r="V19" s="269"/>
      <c r="W19" s="9"/>
      <c r="X19" s="9"/>
      <c r="Y19" s="23"/>
    </row>
    <row r="20" spans="1:25" ht="18.75" customHeight="1" outlineLevel="2" x14ac:dyDescent="0.35">
      <c r="A20" s="1"/>
      <c r="B20" s="289"/>
      <c r="C20" s="289"/>
      <c r="D20" s="293" t="s">
        <v>37</v>
      </c>
      <c r="E20" s="294" t="s">
        <v>101</v>
      </c>
      <c r="F20" s="294"/>
      <c r="G20" s="294"/>
      <c r="H20" s="294"/>
      <c r="I20" s="294"/>
      <c r="J20" s="25"/>
      <c r="K20" s="270"/>
      <c r="L20" s="268"/>
      <c r="M20" s="269"/>
      <c r="N20" s="270" t="s">
        <v>307</v>
      </c>
      <c r="O20" s="268"/>
      <c r="P20" s="269"/>
      <c r="Q20" s="270" t="s">
        <v>307</v>
      </c>
      <c r="R20" s="268"/>
      <c r="S20" s="269"/>
      <c r="T20" s="270"/>
      <c r="U20" s="268"/>
      <c r="V20" s="269"/>
      <c r="W20" s="9"/>
      <c r="X20" s="9"/>
      <c r="Y20" s="23"/>
    </row>
    <row r="21" spans="1:25" ht="40.5" customHeight="1" outlineLevel="2" x14ac:dyDescent="0.35">
      <c r="A21" s="18">
        <v>5.0000000000000001E-3</v>
      </c>
      <c r="B21" s="289"/>
      <c r="C21" s="289"/>
      <c r="D21" s="293"/>
      <c r="E21" s="294"/>
      <c r="F21" s="294"/>
      <c r="G21" s="294"/>
      <c r="H21" s="294"/>
      <c r="I21" s="294"/>
      <c r="J21" s="25"/>
      <c r="K21" s="270" t="s">
        <v>546</v>
      </c>
      <c r="L21" s="268"/>
      <c r="M21" s="269"/>
      <c r="N21" s="270" t="s">
        <v>646</v>
      </c>
      <c r="O21" s="268"/>
      <c r="P21" s="269"/>
      <c r="Q21" s="270" t="s">
        <v>593</v>
      </c>
      <c r="R21" s="268"/>
      <c r="S21" s="269"/>
      <c r="T21" s="270" t="s">
        <v>647</v>
      </c>
      <c r="U21" s="268"/>
      <c r="V21" s="269"/>
      <c r="W21" s="9"/>
      <c r="X21" s="9"/>
      <c r="Y21" s="23"/>
    </row>
    <row r="22" spans="1:25" ht="14.5" x14ac:dyDescent="0.35">
      <c r="A22" s="1"/>
      <c r="B22" s="9"/>
      <c r="C22" s="9"/>
      <c r="D22" s="9"/>
      <c r="E22" s="9"/>
      <c r="F22" s="9"/>
      <c r="G22" s="9"/>
      <c r="H22" s="9"/>
      <c r="I22" s="9"/>
      <c r="J22" s="9"/>
      <c r="K22" s="68"/>
      <c r="L22" s="9"/>
      <c r="M22" s="9"/>
      <c r="N22" s="9"/>
      <c r="O22" s="9"/>
      <c r="P22" s="9"/>
      <c r="Q22" s="9"/>
      <c r="R22" s="9"/>
      <c r="S22" s="9"/>
      <c r="T22" s="9"/>
      <c r="U22" s="9"/>
      <c r="V22" s="69"/>
      <c r="W22" s="9"/>
      <c r="X22" s="9"/>
      <c r="Y22" s="23"/>
    </row>
    <row r="23" spans="1:25" ht="41" x14ac:dyDescent="0.35">
      <c r="A23" s="1"/>
      <c r="B23" s="9"/>
      <c r="C23" s="9"/>
      <c r="D23" s="9"/>
      <c r="G23" s="9"/>
      <c r="H23" s="9"/>
      <c r="K23" s="54" t="s">
        <v>9</v>
      </c>
      <c r="L23" s="24" t="s">
        <v>261</v>
      </c>
      <c r="M23" s="55" t="s">
        <v>262</v>
      </c>
      <c r="N23" s="54" t="s">
        <v>9</v>
      </c>
      <c r="O23" s="24" t="s">
        <v>261</v>
      </c>
      <c r="P23" s="55" t="s">
        <v>262</v>
      </c>
      <c r="Q23" s="54" t="s">
        <v>9</v>
      </c>
      <c r="R23" s="24" t="s">
        <v>261</v>
      </c>
      <c r="S23" s="55" t="s">
        <v>262</v>
      </c>
      <c r="T23" s="54" t="s">
        <v>9</v>
      </c>
      <c r="U23" s="24" t="s">
        <v>261</v>
      </c>
      <c r="V23" s="55" t="s">
        <v>262</v>
      </c>
      <c r="X23" s="9"/>
      <c r="Y23" s="23"/>
    </row>
    <row r="24" spans="1:25" ht="36.75" customHeight="1" x14ac:dyDescent="0.35">
      <c r="A24" s="1"/>
      <c r="B24" s="9"/>
      <c r="C24" s="9"/>
      <c r="D24" s="9"/>
      <c r="F24" s="297" t="s">
        <v>308</v>
      </c>
      <c r="G24" s="298" t="s">
        <v>33</v>
      </c>
      <c r="H24" s="298"/>
      <c r="I24" s="298"/>
      <c r="K24" s="56">
        <v>3</v>
      </c>
      <c r="L24" s="40"/>
      <c r="M24" s="295"/>
      <c r="N24" s="56">
        <v>3</v>
      </c>
      <c r="O24" s="40">
        <v>3</v>
      </c>
      <c r="P24" s="295"/>
      <c r="Q24" s="56"/>
      <c r="R24" s="40"/>
      <c r="S24" s="295"/>
      <c r="T24" s="56"/>
      <c r="U24" s="40"/>
      <c r="V24" s="295"/>
      <c r="X24" s="9"/>
      <c r="Y24" s="23"/>
    </row>
    <row r="25" spans="1:25" ht="19.5" customHeight="1" x14ac:dyDescent="0.35">
      <c r="A25" s="1"/>
      <c r="B25" s="9"/>
      <c r="C25" s="9"/>
      <c r="D25" s="9"/>
      <c r="F25" s="297"/>
      <c r="G25" s="298"/>
      <c r="H25" s="298"/>
      <c r="I25" s="298"/>
      <c r="K25" s="57"/>
      <c r="L25" s="43"/>
      <c r="M25" s="295"/>
      <c r="N25" s="57"/>
      <c r="O25" s="43"/>
      <c r="P25" s="295"/>
      <c r="Q25" s="57"/>
      <c r="R25" s="43"/>
      <c r="S25" s="295"/>
      <c r="T25" s="57"/>
      <c r="U25" s="43"/>
      <c r="V25" s="295"/>
      <c r="X25" s="9"/>
      <c r="Y25" s="23"/>
    </row>
    <row r="26" spans="1:25" ht="208.5" customHeight="1" x14ac:dyDescent="0.35">
      <c r="A26" s="1"/>
      <c r="B26" s="9"/>
      <c r="C26" s="9"/>
      <c r="D26" s="9"/>
      <c r="F26" s="297"/>
      <c r="G26" s="298" t="s">
        <v>309</v>
      </c>
      <c r="H26" s="298"/>
      <c r="I26" s="298"/>
      <c r="K26" s="58" t="s">
        <v>648</v>
      </c>
      <c r="L26" s="45"/>
      <c r="M26" s="295"/>
      <c r="N26" s="58" t="s">
        <v>1040</v>
      </c>
      <c r="O26" s="45" t="s">
        <v>1131</v>
      </c>
      <c r="P26" s="295"/>
      <c r="Q26" s="58"/>
      <c r="R26" s="45"/>
      <c r="S26" s="295"/>
      <c r="T26" s="58"/>
      <c r="U26" s="45"/>
      <c r="V26" s="295"/>
      <c r="X26" s="9"/>
      <c r="Y26" s="23"/>
    </row>
    <row r="27" spans="1:25" ht="18" customHeight="1" x14ac:dyDescent="0.35">
      <c r="A27" s="1"/>
      <c r="B27" s="9"/>
      <c r="C27" s="9"/>
      <c r="D27" s="9"/>
      <c r="F27" s="297"/>
      <c r="G27" s="298" t="s">
        <v>313</v>
      </c>
      <c r="H27" s="298"/>
      <c r="I27" s="298"/>
      <c r="K27" s="59"/>
      <c r="L27" s="25"/>
      <c r="M27" s="60"/>
      <c r="N27" s="59"/>
      <c r="O27" s="25"/>
      <c r="P27" s="101"/>
      <c r="Q27" s="59"/>
      <c r="R27" s="25"/>
      <c r="S27" s="60"/>
      <c r="T27" s="59"/>
      <c r="U27" s="25"/>
      <c r="V27" s="60"/>
      <c r="X27" s="9"/>
      <c r="Y27" s="23"/>
    </row>
    <row r="28" spans="1:25" ht="18" customHeight="1" x14ac:dyDescent="0.35">
      <c r="A28" s="1"/>
      <c r="B28" s="9"/>
      <c r="C28" s="9"/>
      <c r="D28" s="9"/>
      <c r="F28" s="297"/>
      <c r="G28" s="298"/>
      <c r="H28" s="298"/>
      <c r="I28" s="298"/>
      <c r="K28" s="59"/>
      <c r="L28" s="25"/>
      <c r="M28" s="60"/>
      <c r="N28" s="59"/>
      <c r="O28" s="25"/>
      <c r="P28" s="101"/>
      <c r="Q28" s="59"/>
      <c r="R28" s="25"/>
      <c r="S28" s="60"/>
      <c r="T28" s="59"/>
      <c r="U28" s="25"/>
      <c r="V28" s="60"/>
      <c r="X28" s="9"/>
      <c r="Y28" s="23"/>
    </row>
    <row r="29" spans="1:25" ht="18" customHeight="1" x14ac:dyDescent="0.35">
      <c r="A29" s="1"/>
      <c r="B29" s="9"/>
      <c r="C29" s="9"/>
      <c r="D29" s="9"/>
      <c r="F29" s="297"/>
      <c r="G29" s="298"/>
      <c r="H29" s="298"/>
      <c r="I29" s="298"/>
      <c r="K29" s="59"/>
      <c r="L29" s="25"/>
      <c r="M29" s="60"/>
      <c r="N29" s="59"/>
      <c r="O29" s="25"/>
      <c r="P29" s="101"/>
      <c r="Q29" s="59"/>
      <c r="R29" s="25"/>
      <c r="S29" s="60"/>
      <c r="T29" s="59"/>
      <c r="U29" s="25"/>
      <c r="V29" s="60"/>
      <c r="X29" s="9"/>
      <c r="Y29" s="23"/>
    </row>
    <row r="30" spans="1:25" ht="18" customHeight="1" x14ac:dyDescent="0.35">
      <c r="A30" s="1"/>
      <c r="B30" s="9"/>
      <c r="C30" s="9"/>
      <c r="D30" s="9"/>
      <c r="F30" s="297"/>
      <c r="G30" s="298"/>
      <c r="H30" s="298"/>
      <c r="I30" s="298"/>
      <c r="K30" s="59"/>
      <c r="L30" s="25"/>
      <c r="M30" s="60"/>
      <c r="N30" s="59"/>
      <c r="O30" s="25"/>
      <c r="P30" s="101"/>
      <c r="Q30" s="59"/>
      <c r="R30" s="25"/>
      <c r="S30" s="60"/>
      <c r="T30" s="59"/>
      <c r="U30" s="25"/>
      <c r="V30" s="60"/>
      <c r="X30" s="9"/>
      <c r="Y30" s="23"/>
    </row>
    <row r="31" spans="1:25" ht="18" customHeight="1" x14ac:dyDescent="0.35">
      <c r="A31" s="1"/>
      <c r="B31" s="9"/>
      <c r="C31" s="9"/>
      <c r="D31" s="9"/>
      <c r="F31" s="297"/>
      <c r="G31" s="298"/>
      <c r="H31" s="298"/>
      <c r="I31" s="298"/>
      <c r="K31" s="59"/>
      <c r="L31" s="25"/>
      <c r="M31" s="60"/>
      <c r="N31" s="59"/>
      <c r="O31" s="25"/>
      <c r="P31" s="101"/>
      <c r="Q31" s="59"/>
      <c r="R31" s="25"/>
      <c r="S31" s="60"/>
      <c r="T31" s="59"/>
      <c r="U31" s="25"/>
      <c r="V31" s="60"/>
      <c r="X31" s="9"/>
      <c r="Y31" s="23"/>
    </row>
    <row r="32" spans="1:25" ht="18" customHeight="1" x14ac:dyDescent="0.35">
      <c r="A32" s="1"/>
      <c r="B32" s="9"/>
      <c r="C32" s="9"/>
      <c r="D32" s="9"/>
      <c r="F32" s="297"/>
      <c r="G32" s="298"/>
      <c r="H32" s="298"/>
      <c r="I32" s="298"/>
      <c r="K32" s="59"/>
      <c r="L32" s="25"/>
      <c r="M32" s="60"/>
      <c r="N32" s="59"/>
      <c r="O32" s="25"/>
      <c r="P32" s="101"/>
      <c r="Q32" s="59"/>
      <c r="R32" s="25"/>
      <c r="S32" s="60"/>
      <c r="T32" s="59"/>
      <c r="U32" s="25"/>
      <c r="V32" s="60"/>
      <c r="X32" s="9"/>
      <c r="Y32" s="23"/>
    </row>
    <row r="33" spans="1:25" ht="18" customHeight="1" x14ac:dyDescent="0.35">
      <c r="A33" s="1"/>
      <c r="B33" s="9"/>
      <c r="C33" s="9"/>
      <c r="D33" s="9"/>
      <c r="F33" s="297"/>
      <c r="G33" s="298"/>
      <c r="H33" s="298"/>
      <c r="I33" s="298"/>
      <c r="K33" s="59"/>
      <c r="L33" s="25"/>
      <c r="M33" s="60"/>
      <c r="N33" s="59"/>
      <c r="O33" s="25"/>
      <c r="P33" s="101"/>
      <c r="Q33" s="59"/>
      <c r="R33" s="25"/>
      <c r="S33" s="60"/>
      <c r="T33" s="59"/>
      <c r="U33" s="25"/>
      <c r="V33" s="60"/>
      <c r="X33" s="9"/>
      <c r="Y33" s="23"/>
    </row>
    <row r="34" spans="1:25" ht="18" customHeight="1" x14ac:dyDescent="0.35">
      <c r="A34" s="1"/>
      <c r="B34" s="9"/>
      <c r="C34" s="9"/>
      <c r="D34" s="9"/>
      <c r="F34" s="297"/>
      <c r="G34" s="298"/>
      <c r="H34" s="298"/>
      <c r="I34" s="298"/>
      <c r="K34" s="59"/>
      <c r="L34" s="25"/>
      <c r="M34" s="60"/>
      <c r="N34" s="59"/>
      <c r="O34" s="25"/>
      <c r="P34" s="101"/>
      <c r="Q34" s="59"/>
      <c r="R34" s="25"/>
      <c r="S34" s="60"/>
      <c r="T34" s="59"/>
      <c r="U34" s="25"/>
      <c r="V34" s="60"/>
      <c r="X34" s="9"/>
      <c r="Y34" s="23"/>
    </row>
    <row r="35" spans="1:25" ht="18" customHeight="1" x14ac:dyDescent="0.35">
      <c r="A35" s="1"/>
      <c r="B35" s="9"/>
      <c r="C35" s="9"/>
      <c r="D35" s="9"/>
      <c r="F35" s="297"/>
      <c r="G35" s="298"/>
      <c r="H35" s="298"/>
      <c r="I35" s="298"/>
      <c r="K35" s="59"/>
      <c r="L35" s="25"/>
      <c r="M35" s="60"/>
      <c r="N35" s="59"/>
      <c r="O35" s="25"/>
      <c r="P35" s="101"/>
      <c r="Q35" s="59"/>
      <c r="R35" s="25"/>
      <c r="S35" s="60"/>
      <c r="T35" s="59"/>
      <c r="U35" s="25"/>
      <c r="V35" s="60"/>
      <c r="X35" s="9"/>
      <c r="Y35" s="23"/>
    </row>
    <row r="36" spans="1:25" ht="18" customHeight="1" x14ac:dyDescent="0.35">
      <c r="A36" s="1"/>
      <c r="B36" s="9"/>
      <c r="C36" s="9"/>
      <c r="D36" s="9"/>
      <c r="F36" s="297"/>
      <c r="G36" s="298"/>
      <c r="H36" s="298"/>
      <c r="I36" s="298"/>
      <c r="K36" s="59"/>
      <c r="L36" s="25"/>
      <c r="M36" s="60"/>
      <c r="N36" s="59"/>
      <c r="O36" s="25"/>
      <c r="P36" s="101"/>
      <c r="Q36" s="59"/>
      <c r="R36" s="25"/>
      <c r="S36" s="60"/>
      <c r="T36" s="59"/>
      <c r="U36" s="25"/>
      <c r="V36" s="60"/>
      <c r="X36" s="9"/>
      <c r="Y36" s="23"/>
    </row>
    <row r="37" spans="1:25" ht="18" customHeight="1" x14ac:dyDescent="0.35">
      <c r="A37" s="1"/>
      <c r="B37" s="9"/>
      <c r="C37" s="9"/>
      <c r="D37" s="9"/>
      <c r="F37" s="297"/>
      <c r="G37" s="298"/>
      <c r="H37" s="298"/>
      <c r="I37" s="298"/>
      <c r="K37" s="59"/>
      <c r="L37" s="25"/>
      <c r="M37" s="60"/>
      <c r="N37" s="59"/>
      <c r="O37" s="25"/>
      <c r="P37" s="101"/>
      <c r="Q37" s="59"/>
      <c r="R37" s="25"/>
      <c r="S37" s="60"/>
      <c r="T37" s="59"/>
      <c r="U37" s="25"/>
      <c r="V37" s="60"/>
      <c r="X37" s="9"/>
      <c r="Y37" s="23"/>
    </row>
    <row r="38" spans="1:25" ht="18" customHeight="1" x14ac:dyDescent="0.35">
      <c r="A38" s="1"/>
      <c r="B38" s="9"/>
      <c r="C38" s="9"/>
      <c r="D38" s="9"/>
      <c r="F38" s="297"/>
      <c r="G38" s="298"/>
      <c r="H38" s="298"/>
      <c r="I38" s="298"/>
      <c r="K38" s="59"/>
      <c r="L38" s="25"/>
      <c r="M38" s="60"/>
      <c r="N38" s="59"/>
      <c r="O38" s="25"/>
      <c r="P38" s="101"/>
      <c r="Q38" s="59"/>
      <c r="R38" s="25"/>
      <c r="S38" s="60"/>
      <c r="T38" s="59"/>
      <c r="U38" s="25"/>
      <c r="V38" s="60"/>
      <c r="X38" s="9"/>
      <c r="Y38" s="23"/>
    </row>
    <row r="39" spans="1:25" ht="18" customHeight="1" x14ac:dyDescent="0.35">
      <c r="A39" s="1"/>
      <c r="B39" s="9"/>
      <c r="C39" s="9"/>
      <c r="D39" s="9"/>
      <c r="F39" s="297"/>
      <c r="G39" s="298"/>
      <c r="H39" s="298"/>
      <c r="I39" s="298"/>
      <c r="K39" s="59"/>
      <c r="L39" s="25"/>
      <c r="M39" s="60"/>
      <c r="N39" s="59"/>
      <c r="O39" s="25"/>
      <c r="P39" s="101"/>
      <c r="Q39" s="59"/>
      <c r="R39" s="25"/>
      <c r="S39" s="60"/>
      <c r="T39" s="59"/>
      <c r="U39" s="25"/>
      <c r="V39" s="60"/>
      <c r="X39" s="9"/>
      <c r="Y39" s="23"/>
    </row>
    <row r="40" spans="1:25" ht="18" customHeight="1" x14ac:dyDescent="0.35">
      <c r="A40" s="1"/>
      <c r="B40" s="9"/>
      <c r="C40" s="9"/>
      <c r="D40" s="9"/>
      <c r="F40" s="297"/>
      <c r="G40" s="298"/>
      <c r="H40" s="298"/>
      <c r="I40" s="298"/>
      <c r="K40" s="59"/>
      <c r="L40" s="25"/>
      <c r="M40" s="60"/>
      <c r="N40" s="59"/>
      <c r="O40" s="25"/>
      <c r="P40" s="101"/>
      <c r="Q40" s="59"/>
      <c r="R40" s="25"/>
      <c r="S40" s="60"/>
      <c r="T40" s="59"/>
      <c r="U40" s="25"/>
      <c r="V40" s="60"/>
      <c r="X40" s="9"/>
      <c r="Y40" s="23"/>
    </row>
    <row r="41" spans="1:25" ht="18" customHeight="1" x14ac:dyDescent="0.35">
      <c r="A41" s="1"/>
      <c r="B41" s="9"/>
      <c r="C41" s="9"/>
      <c r="D41" s="9"/>
      <c r="F41" s="297"/>
      <c r="G41" s="298"/>
      <c r="H41" s="298"/>
      <c r="I41" s="298"/>
      <c r="K41" s="59"/>
      <c r="L41" s="25"/>
      <c r="M41" s="60"/>
      <c r="N41" s="59"/>
      <c r="O41" s="25"/>
      <c r="P41" s="101"/>
      <c r="Q41" s="59"/>
      <c r="R41" s="25"/>
      <c r="S41" s="60"/>
      <c r="T41" s="59"/>
      <c r="U41" s="25"/>
      <c r="V41" s="60"/>
      <c r="X41" s="9"/>
      <c r="Y41" s="23"/>
    </row>
    <row r="42" spans="1:25" ht="18" customHeight="1" x14ac:dyDescent="0.35">
      <c r="A42" s="1"/>
      <c r="B42" s="9"/>
      <c r="C42" s="9"/>
      <c r="D42" s="9"/>
      <c r="F42" s="297"/>
      <c r="G42" s="298"/>
      <c r="H42" s="298"/>
      <c r="I42" s="298"/>
      <c r="K42" s="59"/>
      <c r="L42" s="25"/>
      <c r="M42" s="60"/>
      <c r="N42" s="59"/>
      <c r="O42" s="25"/>
      <c r="P42" s="101"/>
      <c r="Q42" s="59"/>
      <c r="R42" s="25"/>
      <c r="S42" s="60"/>
      <c r="T42" s="59"/>
      <c r="U42" s="25"/>
      <c r="V42" s="60"/>
      <c r="X42" s="9"/>
      <c r="Y42" s="23"/>
    </row>
    <row r="43" spans="1:25" ht="18" customHeight="1" x14ac:dyDescent="0.35">
      <c r="A43" s="1"/>
      <c r="B43" s="9"/>
      <c r="C43" s="9"/>
      <c r="D43" s="9"/>
      <c r="F43" s="297"/>
      <c r="G43" s="298"/>
      <c r="H43" s="298"/>
      <c r="I43" s="298"/>
      <c r="K43" s="59"/>
      <c r="L43" s="25"/>
      <c r="M43" s="60"/>
      <c r="N43" s="59"/>
      <c r="O43" s="25"/>
      <c r="P43" s="101"/>
      <c r="Q43" s="59"/>
      <c r="R43" s="25"/>
      <c r="S43" s="60"/>
      <c r="T43" s="59"/>
      <c r="U43" s="25"/>
      <c r="V43" s="60"/>
      <c r="X43" s="9"/>
      <c r="Y43" s="23"/>
    </row>
    <row r="44" spans="1:25" ht="18" customHeight="1" x14ac:dyDescent="0.35">
      <c r="A44" s="1"/>
      <c r="B44" s="9"/>
      <c r="C44" s="9"/>
      <c r="D44" s="9"/>
      <c r="F44" s="297"/>
      <c r="G44" s="298"/>
      <c r="H44" s="298"/>
      <c r="I44" s="298"/>
      <c r="K44" s="59"/>
      <c r="L44" s="25"/>
      <c r="M44" s="60"/>
      <c r="N44" s="59"/>
      <c r="O44" s="25"/>
      <c r="P44" s="101"/>
      <c r="Q44" s="59"/>
      <c r="R44" s="25"/>
      <c r="S44" s="60"/>
      <c r="T44" s="59"/>
      <c r="U44" s="25"/>
      <c r="V44" s="60"/>
      <c r="X44" s="9"/>
      <c r="Y44" s="23"/>
    </row>
    <row r="45" spans="1:25" ht="18" customHeight="1" x14ac:dyDescent="0.35">
      <c r="A45" s="1"/>
      <c r="B45" s="9"/>
      <c r="C45" s="9"/>
      <c r="D45" s="9"/>
      <c r="F45" s="297"/>
      <c r="G45" s="298"/>
      <c r="H45" s="298"/>
      <c r="I45" s="298"/>
      <c r="K45" s="59"/>
      <c r="L45" s="25"/>
      <c r="M45" s="60"/>
      <c r="N45" s="59"/>
      <c r="O45" s="25"/>
      <c r="P45" s="101"/>
      <c r="Q45" s="59"/>
      <c r="R45" s="25"/>
      <c r="S45" s="60"/>
      <c r="T45" s="59"/>
      <c r="U45" s="25"/>
      <c r="V45" s="60"/>
      <c r="X45" s="9"/>
      <c r="Y45" s="23"/>
    </row>
    <row r="46" spans="1:25" ht="18" customHeight="1" x14ac:dyDescent="0.35">
      <c r="A46" s="1"/>
      <c r="B46" s="9"/>
      <c r="C46" s="9"/>
      <c r="D46" s="9"/>
      <c r="F46" s="297"/>
      <c r="G46" s="298"/>
      <c r="H46" s="298"/>
      <c r="I46" s="298"/>
      <c r="K46" s="59"/>
      <c r="L46" s="25"/>
      <c r="M46" s="60"/>
      <c r="N46" s="59"/>
      <c r="O46" s="25"/>
      <c r="P46" s="101"/>
      <c r="Q46" s="59"/>
      <c r="R46" s="25"/>
      <c r="S46" s="60"/>
      <c r="T46" s="59"/>
      <c r="U46" s="25"/>
      <c r="V46" s="60"/>
      <c r="X46" s="9"/>
      <c r="Y46" s="23"/>
    </row>
    <row r="47" spans="1:25" ht="18" customHeight="1" x14ac:dyDescent="0.35">
      <c r="A47" s="1"/>
      <c r="B47" s="9"/>
      <c r="C47" s="9"/>
      <c r="D47" s="9"/>
      <c r="F47" s="297"/>
      <c r="G47" s="298"/>
      <c r="H47" s="298"/>
      <c r="I47" s="298"/>
      <c r="K47" s="59"/>
      <c r="L47" s="25"/>
      <c r="M47" s="60"/>
      <c r="N47" s="59"/>
      <c r="O47" s="25"/>
      <c r="P47" s="101"/>
      <c r="Q47" s="59"/>
      <c r="R47" s="25"/>
      <c r="S47" s="60"/>
      <c r="T47" s="59"/>
      <c r="U47" s="25"/>
      <c r="V47" s="60"/>
      <c r="X47" s="9"/>
      <c r="Y47" s="23"/>
    </row>
    <row r="48" spans="1:25" ht="18" customHeight="1" x14ac:dyDescent="0.35">
      <c r="A48" s="1"/>
      <c r="B48" s="9"/>
      <c r="C48" s="9"/>
      <c r="D48" s="9"/>
      <c r="F48" s="297"/>
      <c r="G48" s="298"/>
      <c r="H48" s="298"/>
      <c r="I48" s="298"/>
      <c r="K48" s="59"/>
      <c r="L48" s="25"/>
      <c r="M48" s="60"/>
      <c r="N48" s="59"/>
      <c r="O48" s="25"/>
      <c r="P48" s="101"/>
      <c r="Q48" s="59"/>
      <c r="R48" s="25"/>
      <c r="S48" s="60"/>
      <c r="T48" s="59"/>
      <c r="U48" s="25"/>
      <c r="V48" s="60"/>
      <c r="X48" s="9"/>
      <c r="Y48" s="23"/>
    </row>
    <row r="49" spans="1:25" ht="18" customHeight="1" x14ac:dyDescent="0.35">
      <c r="A49" s="1"/>
      <c r="B49" s="9"/>
      <c r="C49" s="9"/>
      <c r="D49" s="9"/>
      <c r="F49" s="297"/>
      <c r="G49" s="298"/>
      <c r="H49" s="298"/>
      <c r="I49" s="298"/>
      <c r="K49" s="59"/>
      <c r="L49" s="25"/>
      <c r="M49" s="60"/>
      <c r="N49" s="59"/>
      <c r="O49" s="25"/>
      <c r="P49" s="60"/>
      <c r="Q49" s="59"/>
      <c r="R49" s="25"/>
      <c r="S49" s="60"/>
      <c r="T49" s="59"/>
      <c r="U49" s="25"/>
      <c r="V49" s="60"/>
      <c r="X49" s="9"/>
      <c r="Y49" s="23"/>
    </row>
    <row r="50" spans="1:25" ht="14.5" x14ac:dyDescent="0.35">
      <c r="S50" s="1"/>
      <c r="V50" s="1"/>
    </row>
    <row r="51" spans="1:25" ht="15" customHeight="1" x14ac:dyDescent="0.35"/>
  </sheetData>
  <mergeCells count="63">
    <mergeCell ref="F24:F49"/>
    <mergeCell ref="G24:I25"/>
    <mergeCell ref="M24:M26"/>
    <mergeCell ref="P24:P26"/>
    <mergeCell ref="S24:S26"/>
    <mergeCell ref="V24:V26"/>
    <mergeCell ref="G26:I26"/>
    <mergeCell ref="G27:I49"/>
    <mergeCell ref="Q20:S20"/>
    <mergeCell ref="T20:V20"/>
    <mergeCell ref="K21:M21"/>
    <mergeCell ref="N21:P21"/>
    <mergeCell ref="Q21:S21"/>
    <mergeCell ref="T21:V21"/>
    <mergeCell ref="T18:V19"/>
    <mergeCell ref="E19:I19"/>
    <mergeCell ref="D20:D21"/>
    <mergeCell ref="E20:I21"/>
    <mergeCell ref="K20:M20"/>
    <mergeCell ref="N20:P20"/>
    <mergeCell ref="D15:I15"/>
    <mergeCell ref="B18:C21"/>
    <mergeCell ref="K18:M19"/>
    <mergeCell ref="N18:P19"/>
    <mergeCell ref="Q18:S19"/>
    <mergeCell ref="Q17:S17"/>
    <mergeCell ref="T17:V17"/>
    <mergeCell ref="S12:T12"/>
    <mergeCell ref="U12:V12"/>
    <mergeCell ref="L13:M13"/>
    <mergeCell ref="P13:Q13"/>
    <mergeCell ref="T13:U13"/>
    <mergeCell ref="L14:M15"/>
    <mergeCell ref="N14:N15"/>
    <mergeCell ref="O14:O15"/>
    <mergeCell ref="P14:Q15"/>
    <mergeCell ref="Q12:R12"/>
    <mergeCell ref="R14:R15"/>
    <mergeCell ref="S14:S15"/>
    <mergeCell ref="T14:U15"/>
    <mergeCell ref="V14:V15"/>
    <mergeCell ref="K12:L12"/>
    <mergeCell ref="M12:N12"/>
    <mergeCell ref="O12:P12"/>
    <mergeCell ref="K17:M17"/>
    <mergeCell ref="N17:P17"/>
    <mergeCell ref="K14:K15"/>
    <mergeCell ref="B7:C7"/>
    <mergeCell ref="M7:O8"/>
    <mergeCell ref="Q7:S8"/>
    <mergeCell ref="G12:G13"/>
    <mergeCell ref="D2:I2"/>
    <mergeCell ref="D3:I4"/>
    <mergeCell ref="K3:S4"/>
    <mergeCell ref="D5:I5"/>
    <mergeCell ref="K5:R5"/>
    <mergeCell ref="B10:C10"/>
    <mergeCell ref="B12:C15"/>
    <mergeCell ref="D12:D14"/>
    <mergeCell ref="E12:E14"/>
    <mergeCell ref="F12:F13"/>
    <mergeCell ref="H12:H13"/>
    <mergeCell ref="I12:I13"/>
  </mergeCells>
  <conditionalFormatting sqref="D15:I15">
    <cfRule type="containsText" dxfId="527" priority="2" operator="containsText" text="Finalizado">
      <formula>NOT(ISERROR(SEARCH("Finalizado",D15)))</formula>
    </cfRule>
    <cfRule type="containsText" dxfId="526" priority="3" operator="containsText" text="Não Planificado">
      <formula>NOT(ISERROR(SEARCH("Não Planificado",D15)))</formula>
    </cfRule>
    <cfRule type="containsText" dxfId="525" priority="4" operator="containsText" text="No Prazo">
      <formula>NOT(ISERROR(SEARCH("No Prazo",D15)))</formula>
    </cfRule>
    <cfRule type="containsText" dxfId="524" priority="5" operator="containsText" text="Atrasado">
      <formula>NOT(ISERROR(SEARCH("Atrasado",D15)))</formula>
    </cfRule>
  </conditionalFormatting>
  <conditionalFormatting sqref="F7:F8">
    <cfRule type="iconSet" priority="9">
      <iconSet showValue="0">
        <cfvo type="percent" val="0"/>
        <cfvo type="num" val="2"/>
        <cfvo type="num" val="3"/>
      </iconSet>
    </cfRule>
  </conditionalFormatting>
  <conditionalFormatting sqref="F12 F14">
    <cfRule type="iconSet" priority="7">
      <iconSet showValue="0">
        <cfvo type="percent" val="0"/>
        <cfvo type="num" val="2"/>
        <cfvo type="num" val="3"/>
      </iconSet>
    </cfRule>
  </conditionalFormatting>
  <conditionalFormatting sqref="G7:I8">
    <cfRule type="iconSet" priority="8">
      <iconSet showValue="0">
        <cfvo type="percent" val="0"/>
        <cfvo type="num" val="2"/>
        <cfvo type="num" val="3"/>
      </iconSet>
    </cfRule>
  </conditionalFormatting>
  <conditionalFormatting sqref="G12:I12 G14:I14">
    <cfRule type="iconSet" priority="6">
      <iconSet showValue="0">
        <cfvo type="percent" val="0"/>
        <cfvo type="num" val="2"/>
        <cfvo type="num" val="3"/>
      </iconSet>
    </cfRule>
  </conditionalFormatting>
  <conditionalFormatting sqref="K24:L24 N24:O24 Q24:R24 T24:U24">
    <cfRule type="iconSet" priority="19">
      <iconSet showValue="0">
        <cfvo type="percent" val="0"/>
        <cfvo type="num" val="2"/>
        <cfvo type="num" val="3"/>
      </iconSet>
    </cfRule>
  </conditionalFormatting>
  <conditionalFormatting sqref="K25:L25">
    <cfRule type="containsText" dxfId="523" priority="29" operator="containsText" text="PENDIENTE">
      <formula>NOT(ISERROR(SEARCH("PENDIENTE",K25)))</formula>
    </cfRule>
    <cfRule type="containsText" dxfId="522" priority="30" operator="containsText" text="NO VALIDADO">
      <formula>NOT(ISERROR(SEARCH("NO VALIDADO",K25)))</formula>
    </cfRule>
    <cfRule type="containsText" dxfId="521" priority="31" operator="containsText" text="VALIDADO">
      <formula>NOT(ISERROR(SEARCH("VALIDADO",K25)))</formula>
    </cfRule>
  </conditionalFormatting>
  <conditionalFormatting sqref="N25:O25">
    <cfRule type="containsText" dxfId="520" priority="26" operator="containsText" text="PENDIENTE">
      <formula>NOT(ISERROR(SEARCH("PENDIENTE",N25)))</formula>
    </cfRule>
    <cfRule type="containsText" dxfId="519" priority="27" operator="containsText" text="NO VALIDADO">
      <formula>NOT(ISERROR(SEARCH("NO VALIDADO",N25)))</formula>
    </cfRule>
    <cfRule type="containsText" dxfId="518" priority="28" operator="containsText" text="VALIDADO">
      <formula>NOT(ISERROR(SEARCH("VALIDADO",N25)))</formula>
    </cfRule>
  </conditionalFormatting>
  <conditionalFormatting sqref="Q25:R25">
    <cfRule type="containsText" dxfId="517" priority="23" operator="containsText" text="PENDIENTE">
      <formula>NOT(ISERROR(SEARCH("PENDIENTE",Q25)))</formula>
    </cfRule>
    <cfRule type="containsText" dxfId="516" priority="24" operator="containsText" text="NO VALIDADO">
      <formula>NOT(ISERROR(SEARCH("NO VALIDADO",Q25)))</formula>
    </cfRule>
    <cfRule type="containsText" dxfId="515" priority="25" operator="containsText" text="VALIDADO">
      <formula>NOT(ISERROR(SEARCH("VALIDADO",Q25)))</formula>
    </cfRule>
  </conditionalFormatting>
  <conditionalFormatting sqref="T25:U25">
    <cfRule type="containsText" dxfId="514" priority="20" operator="containsText" text="PENDIENTE">
      <formula>NOT(ISERROR(SEARCH("PENDIENTE",T25)))</formula>
    </cfRule>
    <cfRule type="containsText" dxfId="513" priority="21" operator="containsText" text="NO VALIDADO">
      <formula>NOT(ISERROR(SEARCH("NO VALIDADO",T25)))</formula>
    </cfRule>
    <cfRule type="containsText" dxfId="512" priority="22" operator="containsText" text="VALIDADO">
      <formula>NOT(ISERROR(SEARCH("VALIDADO",T25)))</formula>
    </cfRule>
  </conditionalFormatting>
  <dataValidations count="6">
    <dataValidation type="list" allowBlank="1" showInputMessage="1" showErrorMessage="1" sqref="AB14:AB15" xr:uid="{821009EE-EBF7-4D35-A72C-AFB67586589C}">
      <formula1>"No Cumple, Parcial, Cumple, Más que Cumple, Mejor Práctica"</formula1>
    </dataValidation>
    <dataValidation type="list" allowBlank="1" showInputMessage="1" showErrorMessage="1" sqref="K14:K15 O14:O15 S14:S15" xr:uid="{EB61956E-EB11-4331-AC2B-748413D14B3E}">
      <formula1>"No Iniciado, En Progreso,Finalizado"</formula1>
    </dataValidation>
    <dataValidation type="list" allowBlank="1" showInputMessage="1" showErrorMessage="1" sqref="Q10 S10" xr:uid="{126269B6-170E-400F-9F29-C75AB38DF1B3}">
      <formula1>" Junho,Julho,Agosto,Setembro,Outubro"</formula1>
    </dataValidation>
    <dataValidation type="list" allowBlank="1" showInputMessage="1" showErrorMessage="1" sqref="M12:N12 Q12:R12 U12:V12" xr:uid="{1F31C78E-DBD1-4AFA-8082-3BF1D7C65734}">
      <formula1>"Maio,Junho,Julho,Agosto,Setembro,Outubro"</formula1>
    </dataValidation>
    <dataValidation type="list" allowBlank="1" showInputMessage="1" showErrorMessage="1" sqref="O10" xr:uid="{9AE4C2F4-C637-40C2-A345-922A86ECA4F1}">
      <formula1>"Alta,Baixa,Não Planificado"</formula1>
    </dataValidation>
    <dataValidation type="list" allowBlank="1" showInputMessage="1" showErrorMessage="1" sqref="D10 R14:R15 N14:N15 V14:V15" xr:uid="{23C8C70F-1D0E-4406-B128-A8704B641262}">
      <formula1>"Não Cumpre, Parcial, Cumpre, Mais que Cumpre, Melhor Prática"</formula1>
    </dataValidation>
  </dataValidations>
  <pageMargins left="0.511811024" right="0.511811024" top="0.78740157499999996" bottom="0.78740157499999996" header="0.31496062000000002" footer="0.31496062000000002"/>
  <pageSetup paperSize="9" orientation="portrait" r:id="rId1"/>
  <drawing r:id="rId2"/>
  <extLst>
    <ext xmlns:x14="http://schemas.microsoft.com/office/spreadsheetml/2009/9/main" uri="{78C0D931-6437-407d-A8EE-F0AAD7539E65}">
      <x14:conditionalFormattings>
        <x14:conditionalFormatting xmlns:xm="http://schemas.microsoft.com/office/excel/2006/main">
          <x14:cfRule type="iconSet" priority="1" id="{593DDA64-9D53-44AD-AEB3-7B0696F79BDC}">
            <x14:iconSet iconSet="3Stars" showValue="0">
              <x14:cfvo type="percent">
                <xm:f>0</xm:f>
              </x14:cfvo>
              <x14:cfvo type="num">
                <xm:f>2</xm:f>
              </x14:cfvo>
              <x14:cfvo type="num">
                <xm:f>3</xm:f>
              </x14:cfvo>
            </x14:iconSet>
          </x14:cfRule>
          <xm:sqref>M10</xm:sqref>
        </x14:conditionalFormatting>
      </x14:conditionalFormattings>
    </ext>
  </extLst>
</worksheet>
</file>

<file path=xl/worksheets/sheet4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A594CB6-8D34-4A8A-8B0C-20BC24F96025}">
  <dimension ref="A1:AB51"/>
  <sheetViews>
    <sheetView showGridLines="0" zoomScale="50" zoomScaleNormal="50" workbookViewId="0">
      <pane xSplit="3" ySplit="4" topLeftCell="D18" activePane="bottomRight" state="frozen"/>
      <selection activeCell="O2" sqref="O2"/>
      <selection pane="topRight" activeCell="O2" sqref="O2"/>
      <selection pane="bottomLeft" activeCell="O2" sqref="O2"/>
      <selection pane="bottomRight" activeCell="N18" sqref="N18:P19"/>
    </sheetView>
  </sheetViews>
  <sheetFormatPr defaultColWidth="0" defaultRowHeight="15" customHeight="1" zeroHeight="1" outlineLevelRow="2" outlineLevelCol="1" x14ac:dyDescent="0.35"/>
  <cols>
    <col min="1" max="1" width="1.26953125" customWidth="1"/>
    <col min="2" max="2" width="4.7265625" customWidth="1"/>
    <col min="3" max="3" width="20.1796875" customWidth="1"/>
    <col min="4" max="4" width="17.453125" customWidth="1" outlineLevel="1"/>
    <col min="5" max="5" width="10" customWidth="1" outlineLevel="1"/>
    <col min="6" max="8" width="6.1796875" customWidth="1" outlineLevel="1"/>
    <col min="9" max="9" width="6.26953125" customWidth="1" outlineLevel="1"/>
    <col min="10" max="10" width="2.1796875" customWidth="1"/>
    <col min="11" max="23" width="23" customWidth="1"/>
    <col min="24" max="24" width="17" hidden="1" customWidth="1"/>
    <col min="25" max="25" width="16.453125" hidden="1" customWidth="1"/>
    <col min="26" max="26" width="10.54296875" hidden="1" customWidth="1"/>
    <col min="27" max="27" width="16.81640625" hidden="1" customWidth="1"/>
    <col min="28" max="28" width="14.54296875" hidden="1" customWidth="1"/>
  </cols>
  <sheetData>
    <row r="1" spans="1:28" ht="11.25" customHeight="1" x14ac:dyDescent="0.35">
      <c r="A1" s="13"/>
      <c r="B1" s="13"/>
      <c r="C1" s="13"/>
      <c r="D1" s="13"/>
      <c r="E1" s="13"/>
      <c r="F1" s="13"/>
      <c r="G1" s="13"/>
      <c r="H1" s="13"/>
      <c r="I1" s="13"/>
      <c r="J1" s="13"/>
      <c r="K1" s="13"/>
      <c r="L1" s="13"/>
      <c r="M1" s="13"/>
      <c r="N1" s="13"/>
      <c r="O1" s="13"/>
      <c r="P1" s="13"/>
      <c r="Q1" s="13"/>
      <c r="R1" s="13"/>
      <c r="S1" s="13"/>
      <c r="T1" s="13"/>
      <c r="U1" s="13"/>
      <c r="V1" s="13"/>
      <c r="W1" s="13"/>
      <c r="X1" s="13"/>
      <c r="Y1" s="19"/>
      <c r="Z1" s="19"/>
      <c r="AA1" s="19"/>
    </row>
    <row r="2" spans="1:28" ht="43.5" customHeight="1" x14ac:dyDescent="0.5">
      <c r="A2" s="1"/>
      <c r="C2" s="11"/>
      <c r="D2" s="279" t="s">
        <v>0</v>
      </c>
      <c r="E2" s="279"/>
      <c r="F2" s="279"/>
      <c r="G2" s="279"/>
      <c r="H2" s="279"/>
      <c r="I2" s="279"/>
      <c r="J2" s="62"/>
      <c r="K2" s="62"/>
      <c r="L2" s="62"/>
      <c r="M2" s="62"/>
      <c r="N2" s="62"/>
      <c r="O2" s="62"/>
      <c r="P2" s="62"/>
      <c r="Q2" s="62"/>
      <c r="R2" s="62"/>
      <c r="S2" s="62"/>
      <c r="T2" s="62"/>
      <c r="U2" s="62"/>
      <c r="V2" s="62"/>
      <c r="W2" s="11"/>
      <c r="X2" s="11"/>
      <c r="Y2" s="20"/>
      <c r="Z2" s="20"/>
      <c r="AA2" s="20"/>
    </row>
    <row r="3" spans="1:28" ht="19.5" customHeight="1" x14ac:dyDescent="0.35">
      <c r="A3" s="1"/>
      <c r="C3" s="10"/>
      <c r="D3" s="280" t="s">
        <v>1</v>
      </c>
      <c r="E3" s="280"/>
      <c r="F3" s="280"/>
      <c r="G3" s="280"/>
      <c r="H3" s="280"/>
      <c r="I3" s="280"/>
      <c r="J3" s="63"/>
      <c r="K3" s="314" t="s">
        <v>649</v>
      </c>
      <c r="L3" s="314"/>
      <c r="M3" s="314"/>
      <c r="N3" s="314"/>
      <c r="O3" s="314"/>
      <c r="P3" s="314"/>
      <c r="Q3" s="314"/>
      <c r="R3" s="314"/>
      <c r="S3" s="314"/>
      <c r="T3" s="63"/>
      <c r="U3" s="63"/>
      <c r="V3" s="63"/>
      <c r="W3" s="10"/>
      <c r="X3" s="10"/>
      <c r="Y3" s="12"/>
      <c r="Z3" s="12"/>
      <c r="AA3" s="12"/>
    </row>
    <row r="4" spans="1:28" ht="35.25" customHeight="1" x14ac:dyDescent="0.35">
      <c r="A4" s="1"/>
      <c r="B4" s="1"/>
      <c r="C4" s="10"/>
      <c r="D4" s="281"/>
      <c r="E4" s="281"/>
      <c r="F4" s="281"/>
      <c r="G4" s="281"/>
      <c r="H4" s="281"/>
      <c r="I4" s="281"/>
      <c r="J4" s="61"/>
      <c r="K4" s="315"/>
      <c r="L4" s="315"/>
      <c r="M4" s="315"/>
      <c r="N4" s="315"/>
      <c r="O4" s="315"/>
      <c r="P4" s="315"/>
      <c r="Q4" s="315"/>
      <c r="R4" s="315"/>
      <c r="S4" s="315"/>
      <c r="T4" s="61"/>
      <c r="U4" s="61"/>
      <c r="V4" s="61"/>
      <c r="W4" s="61"/>
      <c r="X4" s="14"/>
      <c r="Y4" s="21"/>
      <c r="Z4" s="22"/>
      <c r="AA4" s="22"/>
    </row>
    <row r="5" spans="1:28" ht="32.5" x14ac:dyDescent="0.6">
      <c r="A5" s="1"/>
      <c r="B5" s="15"/>
      <c r="C5" s="13"/>
      <c r="D5" s="284" t="s">
        <v>294</v>
      </c>
      <c r="E5" s="284"/>
      <c r="F5" s="284"/>
      <c r="G5" s="284"/>
      <c r="H5" s="284"/>
      <c r="I5" s="284"/>
      <c r="J5" s="26"/>
      <c r="K5" s="284" t="s">
        <v>295</v>
      </c>
      <c r="L5" s="284"/>
      <c r="M5" s="284"/>
      <c r="N5" s="284"/>
      <c r="O5" s="284"/>
      <c r="P5" s="284"/>
      <c r="Q5" s="284"/>
      <c r="R5" s="284"/>
      <c r="S5" s="27"/>
      <c r="T5" s="25"/>
      <c r="U5" s="25"/>
      <c r="V5" s="25"/>
      <c r="W5" s="9"/>
      <c r="X5" s="9"/>
      <c r="Y5" s="23"/>
    </row>
    <row r="6" spans="1:28" ht="33" customHeight="1" x14ac:dyDescent="0.8">
      <c r="A6" s="1"/>
      <c r="B6" s="15"/>
      <c r="C6" s="15"/>
      <c r="D6" s="28" t="s">
        <v>296</v>
      </c>
      <c r="E6" s="28" t="s">
        <v>16</v>
      </c>
      <c r="F6" s="28" t="s">
        <v>19</v>
      </c>
      <c r="G6" s="28" t="s">
        <v>20</v>
      </c>
      <c r="H6" s="28" t="s">
        <v>21</v>
      </c>
      <c r="I6" s="28" t="s">
        <v>22</v>
      </c>
      <c r="J6" s="29"/>
      <c r="K6" s="44" t="s">
        <v>221</v>
      </c>
      <c r="L6" s="66"/>
      <c r="M6" s="30"/>
      <c r="N6" s="30"/>
      <c r="O6" s="30"/>
      <c r="P6" s="30"/>
      <c r="Q6" s="30"/>
      <c r="R6" s="31"/>
      <c r="S6" s="31"/>
      <c r="T6" s="25"/>
      <c r="U6" s="25"/>
      <c r="V6" s="25"/>
      <c r="W6" s="9"/>
      <c r="X6" s="9"/>
      <c r="Y6" s="23"/>
    </row>
    <row r="7" spans="1:28" ht="78" customHeight="1" outlineLevel="1" x14ac:dyDescent="0.35">
      <c r="A7" s="1"/>
      <c r="B7" s="267" t="s">
        <v>222</v>
      </c>
      <c r="C7" s="267"/>
      <c r="D7" s="67" t="str">
        <f>IF(F7="","",IF(AND(I7=3,H7=3,G7=3,F7=3),"Melhor Prática",
IF(AND(H7=3,G7=3,F7=3),"Mais que Cumpre",
IF(AND(G7=3,F7=3),"Cumpre",
IF(F7=3,"Parcial","Não cumpre")))))</f>
        <v>Não cumpre</v>
      </c>
      <c r="E7" s="47">
        <f>IF($D7="Não cumpre",0,IF($D7="Parcial",$E$18*0.4,IF($D7="Cumpre",$E$18*0.7,IF($D7="Mais que Cumpre",$E$18*0.85,IF($D7="Melhor Prática",$E$18,0)))))</f>
        <v>0</v>
      </c>
      <c r="F7" s="48">
        <f>IF($K$24&lt;&gt;"",IF($K$24=3,3,IF($K$24=2,2,1)),"")</f>
        <v>2</v>
      </c>
      <c r="G7" s="48">
        <f>IF($N$24&lt;&gt;"",IF($N$24=3,3,IF($N$24=2,2,1)),"")</f>
        <v>2</v>
      </c>
      <c r="H7" s="48" t="str">
        <f>IF($Q$24&lt;&gt;"",IF($Q$24=3,3,IF($Q$24=2,2,1)),"")</f>
        <v/>
      </c>
      <c r="I7" s="48" t="str">
        <f>IF($T$24&lt;&gt;"",IF($T$24=3,3,IF($T$24=2,2,1)),"")</f>
        <v/>
      </c>
      <c r="J7" s="32"/>
      <c r="K7" s="49" t="s">
        <v>298</v>
      </c>
      <c r="L7" s="46" t="s">
        <v>224</v>
      </c>
      <c r="M7" s="271"/>
      <c r="N7" s="271"/>
      <c r="O7" s="271"/>
      <c r="P7" s="46" t="s">
        <v>226</v>
      </c>
      <c r="Q7" s="271"/>
      <c r="R7" s="271"/>
      <c r="S7" s="271"/>
      <c r="U7" s="25"/>
      <c r="V7" s="25"/>
      <c r="W7" s="9"/>
      <c r="X7" s="9"/>
      <c r="Y7" s="23"/>
    </row>
    <row r="8" spans="1:28" ht="14.25" customHeight="1" outlineLevel="1" x14ac:dyDescent="0.35">
      <c r="A8" s="1"/>
      <c r="B8" s="64"/>
      <c r="C8" s="64"/>
      <c r="D8" s="67"/>
      <c r="E8" s="47"/>
      <c r="F8" s="48"/>
      <c r="G8" s="48"/>
      <c r="H8" s="48"/>
      <c r="I8" s="48"/>
      <c r="J8" s="32"/>
      <c r="K8" s="49"/>
      <c r="L8" s="46"/>
      <c r="M8" s="271"/>
      <c r="N8" s="271"/>
      <c r="O8" s="271"/>
      <c r="P8" s="46"/>
      <c r="Q8" s="271"/>
      <c r="R8" s="271"/>
      <c r="S8" s="271"/>
      <c r="U8" s="25"/>
      <c r="V8" s="25"/>
      <c r="W8" s="9"/>
      <c r="X8" s="9"/>
      <c r="Y8" s="23"/>
    </row>
    <row r="9" spans="1:28" ht="9.75" customHeight="1" x14ac:dyDescent="0.45">
      <c r="A9" s="1"/>
      <c r="B9" s="1"/>
      <c r="C9" s="1"/>
      <c r="D9" s="34"/>
      <c r="E9" s="35"/>
      <c r="F9" s="35"/>
      <c r="G9" s="35"/>
      <c r="H9" s="35"/>
      <c r="I9" s="35"/>
      <c r="J9" s="35"/>
      <c r="K9" s="35"/>
      <c r="L9" s="35"/>
      <c r="M9" s="35"/>
      <c r="N9" s="35"/>
      <c r="O9" s="35"/>
      <c r="P9" s="35"/>
      <c r="Q9" s="92" t="str">
        <f>IF(Q10="Junio",6,IF(Q10="Julio",7,IF(Q10="Agosto",8,IF(Q10="Septiembre",9,IF(Q10="Octubre",10,"")))))</f>
        <v/>
      </c>
      <c r="R9" s="35"/>
      <c r="S9" s="92" t="str">
        <f>IF(S10="Junio",6,IF(S10="Julio",7,IF(S10="Agosto",8,IF(S10="Septiembre",9,IF(S10="Octubre",10,"")))))</f>
        <v/>
      </c>
      <c r="T9" s="33"/>
      <c r="U9" s="33"/>
      <c r="V9" s="33"/>
      <c r="W9" s="1"/>
      <c r="X9" s="1"/>
    </row>
    <row r="10" spans="1:28" ht="59.25" customHeight="1" outlineLevel="1" x14ac:dyDescent="0.35">
      <c r="A10" s="1"/>
      <c r="B10" s="273" t="s">
        <v>299</v>
      </c>
      <c r="C10" s="273"/>
      <c r="D10" s="110" t="s">
        <v>247</v>
      </c>
      <c r="E10" s="51">
        <f>IF($D10="Não cumpre",0,IF($D10="Parcial",$E$18*0.4,IF($D10="Cumpre",$E$18*0.7,IF($D10="Mais que Cumpre",$E$18*0.85,IF($D10="Melhor Prática",$E$18,0)))))</f>
        <v>1.0499999999999999E-2</v>
      </c>
      <c r="F10" s="52" t="str">
        <f>IF(K20="D","D","-")</f>
        <v>D</v>
      </c>
      <c r="G10" s="52" t="str">
        <f>IF(N20="D","D","-")</f>
        <v>-</v>
      </c>
      <c r="H10" s="52" t="str">
        <f>IF(Q20="D","D","-")</f>
        <v>-</v>
      </c>
      <c r="I10" s="52" t="str">
        <f>IF(T20="D","D","-")</f>
        <v>-</v>
      </c>
      <c r="J10" s="32"/>
      <c r="K10" s="65" t="s">
        <v>300</v>
      </c>
      <c r="L10" s="50" t="s">
        <v>230</v>
      </c>
      <c r="M10" s="74">
        <v>3</v>
      </c>
      <c r="N10" s="50" t="s">
        <v>231</v>
      </c>
      <c r="O10" s="53" t="s">
        <v>343</v>
      </c>
      <c r="P10" s="50" t="s">
        <v>233</v>
      </c>
      <c r="Q10" s="91" t="s">
        <v>301</v>
      </c>
      <c r="R10" s="50" t="s">
        <v>235</v>
      </c>
      <c r="S10" s="91" t="s">
        <v>331</v>
      </c>
      <c r="T10" s="50" t="s">
        <v>237</v>
      </c>
      <c r="U10" s="53" t="s">
        <v>430</v>
      </c>
      <c r="V10" s="25"/>
      <c r="W10" s="9"/>
      <c r="X10" s="9"/>
      <c r="Y10" s="23"/>
    </row>
    <row r="11" spans="1:28" ht="20.5" x14ac:dyDescent="0.4">
      <c r="A11" s="1"/>
      <c r="B11" s="17"/>
      <c r="C11" s="17"/>
      <c r="D11" s="36"/>
      <c r="E11" s="31"/>
      <c r="F11" s="37"/>
      <c r="G11" s="37"/>
      <c r="H11" s="37"/>
      <c r="I11" s="37"/>
      <c r="J11" s="31"/>
      <c r="K11" s="25"/>
      <c r="L11" s="25"/>
      <c r="M11" s="25"/>
      <c r="N11" s="25"/>
      <c r="O11" s="25"/>
      <c r="P11" s="25"/>
      <c r="Q11" s="25"/>
      <c r="R11" s="25"/>
      <c r="S11" s="25"/>
      <c r="T11" s="25"/>
      <c r="U11" s="25"/>
      <c r="V11" s="25"/>
      <c r="W11" s="9"/>
      <c r="X11" s="9"/>
      <c r="Y11" s="23"/>
    </row>
    <row r="12" spans="1:28" ht="18" customHeight="1" outlineLevel="1" x14ac:dyDescent="0.35">
      <c r="A12" s="1"/>
      <c r="B12" s="274" t="s">
        <v>239</v>
      </c>
      <c r="C12" s="274"/>
      <c r="D12" s="276" t="str">
        <f>IF(F12="","",IF(AND(I12=3,H12=3,G12=3,F12=3),"Melhor Prática",
IF(AND(H12=3,G12=3,F12=3),"Mais que Cumpre",
IF(AND(G12=3,F12=3),"Cumpre",
IF(F12=3,"Parcial","Não cumpre")))))</f>
        <v>Cumpre</v>
      </c>
      <c r="E12" s="277">
        <f>IF($D12="Não cumpre",0,IF($D12="Parcial",$E$18*0.4,IF($D12="Cumpre",$E$18*0.7,IF($D12="Mais que Cumpre",$E$18*0.85,IF($D12="Melhor Prática",$E$18,0)))))</f>
        <v>1.0499999999999999E-2</v>
      </c>
      <c r="F12" s="272">
        <f>IF($L$24&lt;&gt;"",IF($L$24=3,3,IF($L$24=2,2,1)),"")</f>
        <v>3</v>
      </c>
      <c r="G12" s="272">
        <f>IF($O$24&lt;&gt;"",IF($O$24=3,3,IF($O$24=2,2,1)),"")</f>
        <v>3</v>
      </c>
      <c r="H12" s="272" t="str">
        <f>IF($R$24&lt;&gt;"",IF($R$24=3,3,IF($R$24=2,2,1)),"")</f>
        <v/>
      </c>
      <c r="I12" s="272" t="str">
        <f>IF($U$24&lt;&gt;"",IF($U$24=3,3,IF($U$24=2,2,1)),"")</f>
        <v/>
      </c>
      <c r="J12" s="32"/>
      <c r="K12" s="305" t="s">
        <v>240</v>
      </c>
      <c r="L12" s="278"/>
      <c r="M12" s="285"/>
      <c r="N12" s="286"/>
      <c r="O12" s="305" t="s">
        <v>240</v>
      </c>
      <c r="P12" s="278"/>
      <c r="Q12" s="285"/>
      <c r="R12" s="286"/>
      <c r="S12" s="278" t="s">
        <v>240</v>
      </c>
      <c r="T12" s="278"/>
      <c r="U12" s="285" t="s">
        <v>303</v>
      </c>
      <c r="V12" s="286"/>
      <c r="W12" s="9"/>
      <c r="X12" s="9"/>
      <c r="Y12" s="23"/>
      <c r="Z12" s="2"/>
      <c r="AA12" s="2"/>
      <c r="AB12" s="2"/>
    </row>
    <row r="13" spans="1:28" ht="35.25" customHeight="1" outlineLevel="1" x14ac:dyDescent="0.35">
      <c r="A13" s="1"/>
      <c r="B13" s="275"/>
      <c r="C13" s="275"/>
      <c r="D13" s="276" t="str">
        <f t="shared" ref="D13:D14" si="0">IF(F13="","",IF(AND(I13=3,H13=3,G13=3,F13=3),"MEJOR PRÁCTICA",
IF(AND(H13=3,G13=3,F13=3),"MÁS QUE CUMPLE",
IF(AND(G13=3,F13=3),"CUMPLE",
IF(F13=3,"PARCIAL","NO CUMPLE")))))</f>
        <v/>
      </c>
      <c r="E13" s="277">
        <f>IF($D13="No Cumple",0,IF($D13="Parcial",$E$18*0.4,IF($D13="Cumple",$E$18*0.7,IF($D13="Más que Cumple",$E$18*0.85,IF($D13="Mejor Práctica",$E$18,0)))))</f>
        <v>0</v>
      </c>
      <c r="F13" s="272"/>
      <c r="G13" s="272"/>
      <c r="H13" s="272"/>
      <c r="I13" s="272"/>
      <c r="J13" s="32"/>
      <c r="K13" s="168" t="s">
        <v>33</v>
      </c>
      <c r="L13" s="287" t="s">
        <v>242</v>
      </c>
      <c r="M13" s="287"/>
      <c r="N13" s="169" t="s">
        <v>243</v>
      </c>
      <c r="O13" s="168" t="s">
        <v>33</v>
      </c>
      <c r="P13" s="287" t="s">
        <v>242</v>
      </c>
      <c r="Q13" s="287"/>
      <c r="R13" s="169" t="s">
        <v>243</v>
      </c>
      <c r="S13" s="100" t="s">
        <v>33</v>
      </c>
      <c r="T13" s="287" t="s">
        <v>242</v>
      </c>
      <c r="U13" s="287"/>
      <c r="V13" s="100" t="s">
        <v>304</v>
      </c>
      <c r="W13" s="1"/>
      <c r="X13" s="1"/>
      <c r="Z13" s="3"/>
      <c r="AA13" s="4"/>
      <c r="AB13" s="5"/>
    </row>
    <row r="14" spans="1:28" ht="18.75" customHeight="1" outlineLevel="1" x14ac:dyDescent="0.35">
      <c r="A14" s="1"/>
      <c r="B14" s="275"/>
      <c r="C14" s="275"/>
      <c r="D14" s="276" t="str">
        <f t="shared" si="0"/>
        <v/>
      </c>
      <c r="E14" s="277">
        <f>IF($D14="No Cumple",0,IF($D14="Parcial",$E$18*0.4,IF($D14="Cumple",$E$18*0.7,IF($D14="Más que Cumple",$E$18*0.85,IF($D14="Mejor Práctica",$E$18,0)))))</f>
        <v>0</v>
      </c>
      <c r="F14" s="38"/>
      <c r="G14" s="38"/>
      <c r="H14" s="38"/>
      <c r="I14" s="38"/>
      <c r="J14" s="32"/>
      <c r="K14" s="270"/>
      <c r="L14" s="292"/>
      <c r="M14" s="292"/>
      <c r="N14" s="269"/>
      <c r="O14" s="270"/>
      <c r="P14" s="292"/>
      <c r="Q14" s="292"/>
      <c r="R14" s="269"/>
      <c r="S14" s="268"/>
      <c r="T14" s="292"/>
      <c r="U14" s="292"/>
      <c r="V14" s="269"/>
      <c r="W14" s="1"/>
      <c r="X14" s="1"/>
      <c r="Z14" s="6"/>
      <c r="AA14" s="7"/>
      <c r="AB14" s="8"/>
    </row>
    <row r="15" spans="1:28" ht="21" customHeight="1" outlineLevel="1" x14ac:dyDescent="0.35">
      <c r="A15" s="1"/>
      <c r="B15" s="275"/>
      <c r="C15" s="275"/>
      <c r="D15" s="288" t="str">
        <f>IF(S10&lt;&gt;"",IF(OR(S14="finalizado",O14="finalizado",K14="finalizado"),"Finalizado",
IF(OR(AND(S10=U12,S14&lt;&gt;"finalizado"),AND(S10=Q12,O14&lt;&gt;"finalizado"),AND(S10=M12,K14&lt;&gt;"finalizado")),"Atrasado","No Prazo")),"Não Planificado")</f>
        <v>No Prazo</v>
      </c>
      <c r="E15" s="288"/>
      <c r="F15" s="288"/>
      <c r="G15" s="288"/>
      <c r="H15" s="288"/>
      <c r="I15" s="288"/>
      <c r="J15" s="26"/>
      <c r="K15" s="270"/>
      <c r="L15" s="292"/>
      <c r="M15" s="292"/>
      <c r="N15" s="269"/>
      <c r="O15" s="270"/>
      <c r="P15" s="292"/>
      <c r="Q15" s="292"/>
      <c r="R15" s="269"/>
      <c r="S15" s="268"/>
      <c r="T15" s="292"/>
      <c r="U15" s="292"/>
      <c r="V15" s="269"/>
      <c r="W15" s="1"/>
      <c r="X15" s="1"/>
      <c r="Z15" s="6"/>
      <c r="AA15" s="7"/>
      <c r="AB15" s="7"/>
    </row>
    <row r="16" spans="1:28" ht="21" customHeight="1" x14ac:dyDescent="0.4">
      <c r="A16" s="1"/>
      <c r="B16" s="17"/>
      <c r="C16" s="17"/>
      <c r="D16" s="9"/>
      <c r="E16" s="86" t="str">
        <f>IF(COUNTA(F16:I16)=0,"NBC","BC")</f>
        <v>NBC</v>
      </c>
      <c r="F16" s="86"/>
      <c r="G16" s="86"/>
      <c r="H16" s="86"/>
      <c r="I16" s="9"/>
      <c r="J16" s="16"/>
      <c r="K16" s="9"/>
      <c r="L16" s="9"/>
      <c r="M16" s="9"/>
      <c r="N16" s="9"/>
      <c r="O16" s="9"/>
      <c r="P16" s="9"/>
      <c r="Q16" s="9"/>
      <c r="R16" s="9"/>
      <c r="S16" s="9"/>
      <c r="T16" s="9"/>
      <c r="U16" s="9"/>
      <c r="V16" s="9"/>
      <c r="W16" s="9"/>
      <c r="X16" s="9"/>
      <c r="Y16" s="23"/>
    </row>
    <row r="17" spans="1:25" ht="21" customHeight="1" x14ac:dyDescent="0.4">
      <c r="A17" s="1"/>
      <c r="B17" s="17"/>
      <c r="C17" s="17"/>
      <c r="D17" s="9"/>
      <c r="E17" s="9"/>
      <c r="F17" s="9"/>
      <c r="G17" s="9"/>
      <c r="H17" s="9"/>
      <c r="I17" s="9"/>
      <c r="J17" s="16"/>
      <c r="K17" s="290" t="s">
        <v>246</v>
      </c>
      <c r="L17" s="291"/>
      <c r="M17" s="296"/>
      <c r="N17" s="290" t="s">
        <v>247</v>
      </c>
      <c r="O17" s="291"/>
      <c r="P17" s="296"/>
      <c r="Q17" s="290" t="s">
        <v>228</v>
      </c>
      <c r="R17" s="291"/>
      <c r="S17" s="296"/>
      <c r="T17" s="290" t="s">
        <v>249</v>
      </c>
      <c r="U17" s="291"/>
      <c r="V17" s="296"/>
      <c r="W17" s="9"/>
      <c r="X17" s="9"/>
      <c r="Y17" s="23"/>
    </row>
    <row r="18" spans="1:25" ht="20.25" customHeight="1" outlineLevel="2" x14ac:dyDescent="0.35">
      <c r="A18" s="1"/>
      <c r="B18" s="289" t="s">
        <v>316</v>
      </c>
      <c r="C18" s="289"/>
      <c r="D18" s="42" t="s">
        <v>16</v>
      </c>
      <c r="E18" s="39">
        <v>1.4999999999999999E-2</v>
      </c>
      <c r="F18" s="127"/>
      <c r="G18" s="127"/>
      <c r="H18" s="127"/>
      <c r="I18" s="127"/>
      <c r="J18" s="9"/>
      <c r="K18" s="270" t="s">
        <v>650</v>
      </c>
      <c r="L18" s="268"/>
      <c r="M18" s="269"/>
      <c r="N18" s="270" t="s">
        <v>651</v>
      </c>
      <c r="O18" s="268"/>
      <c r="P18" s="269"/>
      <c r="Q18" s="270" t="s">
        <v>652</v>
      </c>
      <c r="R18" s="268"/>
      <c r="S18" s="269"/>
      <c r="T18" s="270" t="s">
        <v>653</v>
      </c>
      <c r="U18" s="268"/>
      <c r="V18" s="269"/>
      <c r="W18" s="9"/>
      <c r="X18" s="9"/>
      <c r="Y18" s="23"/>
    </row>
    <row r="19" spans="1:25" ht="141.75" customHeight="1" outlineLevel="2" x14ac:dyDescent="0.35">
      <c r="A19" s="1"/>
      <c r="B19" s="289"/>
      <c r="C19" s="289"/>
      <c r="D19" s="42" t="s">
        <v>255</v>
      </c>
      <c r="E19" s="311" t="s">
        <v>654</v>
      </c>
      <c r="F19" s="311"/>
      <c r="G19" s="311"/>
      <c r="H19" s="311"/>
      <c r="I19" s="311"/>
      <c r="J19" s="25"/>
      <c r="K19" s="270"/>
      <c r="L19" s="268"/>
      <c r="M19" s="269"/>
      <c r="N19" s="270"/>
      <c r="O19" s="268"/>
      <c r="P19" s="269"/>
      <c r="Q19" s="270"/>
      <c r="R19" s="268"/>
      <c r="S19" s="269"/>
      <c r="T19" s="270"/>
      <c r="U19" s="268"/>
      <c r="V19" s="269"/>
      <c r="W19" s="9"/>
      <c r="X19" s="9"/>
      <c r="Y19" s="23"/>
    </row>
    <row r="20" spans="1:25" ht="18.75" customHeight="1" outlineLevel="2" x14ac:dyDescent="0.35">
      <c r="A20" s="1"/>
      <c r="B20" s="289"/>
      <c r="C20" s="289"/>
      <c r="D20" s="293" t="s">
        <v>37</v>
      </c>
      <c r="E20" s="294" t="s">
        <v>66</v>
      </c>
      <c r="F20" s="294"/>
      <c r="G20" s="294"/>
      <c r="H20" s="294"/>
      <c r="I20" s="294"/>
      <c r="J20" s="25"/>
      <c r="K20" s="270" t="s">
        <v>307</v>
      </c>
      <c r="L20" s="268"/>
      <c r="M20" s="269"/>
      <c r="N20" s="270"/>
      <c r="O20" s="268"/>
      <c r="P20" s="269"/>
      <c r="Q20" s="270"/>
      <c r="R20" s="268"/>
      <c r="S20" s="269"/>
      <c r="T20" s="270"/>
      <c r="U20" s="268"/>
      <c r="V20" s="269"/>
      <c r="W20" s="9"/>
      <c r="X20" s="9"/>
      <c r="Y20" s="23"/>
    </row>
    <row r="21" spans="1:25" ht="40.5" customHeight="1" outlineLevel="2" x14ac:dyDescent="0.35">
      <c r="A21" s="18">
        <v>5.0000000000000001E-3</v>
      </c>
      <c r="B21" s="289"/>
      <c r="C21" s="289"/>
      <c r="D21" s="293"/>
      <c r="E21" s="294"/>
      <c r="F21" s="294"/>
      <c r="G21" s="294"/>
      <c r="H21" s="294"/>
      <c r="I21" s="294"/>
      <c r="J21" s="25"/>
      <c r="K21" s="270" t="s">
        <v>655</v>
      </c>
      <c r="L21" s="268"/>
      <c r="M21" s="269"/>
      <c r="N21" s="270" t="s">
        <v>656</v>
      </c>
      <c r="O21" s="268"/>
      <c r="P21" s="269"/>
      <c r="Q21" s="270" t="s">
        <v>657</v>
      </c>
      <c r="R21" s="268"/>
      <c r="S21" s="269"/>
      <c r="T21" s="270" t="s">
        <v>658</v>
      </c>
      <c r="U21" s="268"/>
      <c r="V21" s="269"/>
      <c r="W21" s="9"/>
      <c r="X21" s="9"/>
      <c r="Y21" s="23"/>
    </row>
    <row r="22" spans="1:25" ht="14.5" x14ac:dyDescent="0.35">
      <c r="A22" s="1"/>
      <c r="B22" s="9"/>
      <c r="C22" s="9"/>
      <c r="D22" s="9"/>
      <c r="E22" s="9"/>
      <c r="F22" s="9"/>
      <c r="G22" s="9"/>
      <c r="H22" s="9"/>
      <c r="I22" s="9"/>
      <c r="J22" s="9"/>
      <c r="K22" s="68"/>
      <c r="L22" s="9"/>
      <c r="M22" s="9"/>
      <c r="N22" s="9"/>
      <c r="O22" s="9"/>
      <c r="P22" s="9"/>
      <c r="Q22" s="9"/>
      <c r="R22" s="9"/>
      <c r="S22" s="9"/>
      <c r="T22" s="9"/>
      <c r="U22" s="9"/>
      <c r="V22" s="69"/>
      <c r="W22" s="9"/>
      <c r="X22" s="9"/>
      <c r="Y22" s="23"/>
    </row>
    <row r="23" spans="1:25" ht="41" x14ac:dyDescent="0.35">
      <c r="A23" s="1"/>
      <c r="B23" s="9"/>
      <c r="C23" s="9"/>
      <c r="D23" s="9"/>
      <c r="G23" s="9"/>
      <c r="H23" s="9"/>
      <c r="K23" s="54" t="s">
        <v>9</v>
      </c>
      <c r="L23" s="24" t="s">
        <v>261</v>
      </c>
      <c r="M23" s="55" t="s">
        <v>262</v>
      </c>
      <c r="N23" s="54" t="s">
        <v>9</v>
      </c>
      <c r="O23" s="24" t="s">
        <v>261</v>
      </c>
      <c r="P23" s="55" t="s">
        <v>262</v>
      </c>
      <c r="Q23" s="54" t="s">
        <v>9</v>
      </c>
      <c r="R23" s="24" t="s">
        <v>261</v>
      </c>
      <c r="S23" s="55" t="s">
        <v>262</v>
      </c>
      <c r="T23" s="54" t="s">
        <v>9</v>
      </c>
      <c r="U23" s="24" t="s">
        <v>261</v>
      </c>
      <c r="V23" s="55" t="s">
        <v>262</v>
      </c>
      <c r="X23" s="9"/>
      <c r="Y23" s="23"/>
    </row>
    <row r="24" spans="1:25" ht="36.75" customHeight="1" x14ac:dyDescent="0.35">
      <c r="A24" s="1"/>
      <c r="B24" s="9"/>
      <c r="C24" s="9"/>
      <c r="D24" s="9"/>
      <c r="F24" s="297" t="s">
        <v>308</v>
      </c>
      <c r="G24" s="298" t="s">
        <v>33</v>
      </c>
      <c r="H24" s="298"/>
      <c r="I24" s="298"/>
      <c r="K24" s="56">
        <v>2</v>
      </c>
      <c r="L24" s="40">
        <v>3</v>
      </c>
      <c r="M24" s="295"/>
      <c r="N24" s="56">
        <v>2</v>
      </c>
      <c r="O24" s="40">
        <v>3</v>
      </c>
      <c r="P24" s="295"/>
      <c r="Q24" s="56"/>
      <c r="R24" s="40"/>
      <c r="S24" s="295"/>
      <c r="T24" s="56"/>
      <c r="U24" s="40"/>
      <c r="V24" s="295"/>
      <c r="X24" s="9"/>
      <c r="Y24" s="23"/>
    </row>
    <row r="25" spans="1:25" ht="19.5" customHeight="1" x14ac:dyDescent="0.35">
      <c r="A25" s="1"/>
      <c r="B25" s="9"/>
      <c r="C25" s="9"/>
      <c r="D25" s="9"/>
      <c r="F25" s="297"/>
      <c r="G25" s="298"/>
      <c r="H25" s="298"/>
      <c r="I25" s="298"/>
      <c r="K25" s="57"/>
      <c r="L25" s="43"/>
      <c r="M25" s="295"/>
      <c r="N25" s="57"/>
      <c r="O25" s="43"/>
      <c r="P25" s="295"/>
      <c r="Q25" s="57"/>
      <c r="R25" s="43"/>
      <c r="S25" s="295"/>
      <c r="T25" s="57"/>
      <c r="U25" s="43"/>
      <c r="V25" s="295"/>
      <c r="X25" s="9"/>
      <c r="Y25" s="23"/>
    </row>
    <row r="26" spans="1:25" ht="208.5" customHeight="1" x14ac:dyDescent="0.35">
      <c r="A26" s="1"/>
      <c r="B26" s="9"/>
      <c r="C26" s="9"/>
      <c r="D26" s="9"/>
      <c r="F26" s="297"/>
      <c r="G26" s="298" t="s">
        <v>309</v>
      </c>
      <c r="H26" s="298"/>
      <c r="I26" s="298"/>
      <c r="K26" s="58" t="s">
        <v>659</v>
      </c>
      <c r="L26" s="45" t="s">
        <v>1132</v>
      </c>
      <c r="M26" s="295"/>
      <c r="N26" s="58" t="s">
        <v>660</v>
      </c>
      <c r="O26" s="45" t="s">
        <v>1133</v>
      </c>
      <c r="P26" s="295"/>
      <c r="Q26" s="58"/>
      <c r="R26" s="45"/>
      <c r="S26" s="295"/>
      <c r="T26" s="58"/>
      <c r="U26" s="45"/>
      <c r="V26" s="295"/>
      <c r="X26" s="9"/>
      <c r="Y26" s="23"/>
    </row>
    <row r="27" spans="1:25" ht="18" customHeight="1" x14ac:dyDescent="0.35">
      <c r="A27" s="1"/>
      <c r="B27" s="9"/>
      <c r="C27" s="9"/>
      <c r="D27" s="9"/>
      <c r="F27" s="297"/>
      <c r="G27" s="298" t="s">
        <v>313</v>
      </c>
      <c r="H27" s="298"/>
      <c r="I27" s="298"/>
      <c r="K27" s="59"/>
      <c r="L27" s="25"/>
      <c r="M27" s="60"/>
      <c r="N27" s="59"/>
      <c r="O27" s="25"/>
      <c r="P27" s="101"/>
      <c r="Q27" s="59"/>
      <c r="R27" s="25"/>
      <c r="S27" s="60"/>
      <c r="T27" s="59"/>
      <c r="U27" s="25"/>
      <c r="V27" s="60"/>
      <c r="X27" s="9"/>
      <c r="Y27" s="23"/>
    </row>
    <row r="28" spans="1:25" ht="18" customHeight="1" x14ac:dyDescent="0.35">
      <c r="A28" s="1"/>
      <c r="B28" s="9"/>
      <c r="C28" s="9"/>
      <c r="D28" s="9"/>
      <c r="F28" s="297"/>
      <c r="G28" s="298"/>
      <c r="H28" s="298"/>
      <c r="I28" s="298"/>
      <c r="K28" s="59"/>
      <c r="L28" s="25"/>
      <c r="M28" s="60"/>
      <c r="N28" s="59"/>
      <c r="O28" s="25"/>
      <c r="P28" s="101"/>
      <c r="Q28" s="59"/>
      <c r="R28" s="25"/>
      <c r="S28" s="60"/>
      <c r="T28" s="59"/>
      <c r="U28" s="25"/>
      <c r="V28" s="60"/>
      <c r="X28" s="9"/>
      <c r="Y28" s="23"/>
    </row>
    <row r="29" spans="1:25" ht="18" customHeight="1" x14ac:dyDescent="0.35">
      <c r="A29" s="1"/>
      <c r="B29" s="9"/>
      <c r="C29" s="9"/>
      <c r="D29" s="9"/>
      <c r="F29" s="297"/>
      <c r="G29" s="298"/>
      <c r="H29" s="298"/>
      <c r="I29" s="298"/>
      <c r="K29" s="59"/>
      <c r="L29" s="25"/>
      <c r="M29" s="60"/>
      <c r="N29" s="59"/>
      <c r="O29" s="25"/>
      <c r="P29" s="101"/>
      <c r="Q29" s="59"/>
      <c r="R29" s="25"/>
      <c r="S29" s="60"/>
      <c r="T29" s="59"/>
      <c r="U29" s="25"/>
      <c r="V29" s="60"/>
      <c r="X29" s="9"/>
      <c r="Y29" s="23"/>
    </row>
    <row r="30" spans="1:25" ht="18" customHeight="1" x14ac:dyDescent="0.35">
      <c r="A30" s="1"/>
      <c r="B30" s="9"/>
      <c r="C30" s="9"/>
      <c r="D30" s="9"/>
      <c r="F30" s="297"/>
      <c r="G30" s="298"/>
      <c r="H30" s="298"/>
      <c r="I30" s="298"/>
      <c r="K30" s="59"/>
      <c r="L30" s="25"/>
      <c r="M30" s="60"/>
      <c r="N30" s="59"/>
      <c r="O30" s="25"/>
      <c r="P30" s="101"/>
      <c r="Q30" s="59"/>
      <c r="R30" s="25"/>
      <c r="S30" s="60"/>
      <c r="T30" s="59"/>
      <c r="U30" s="25"/>
      <c r="V30" s="60"/>
      <c r="X30" s="9"/>
      <c r="Y30" s="23"/>
    </row>
    <row r="31" spans="1:25" ht="18" customHeight="1" x14ac:dyDescent="0.35">
      <c r="A31" s="1"/>
      <c r="B31" s="9"/>
      <c r="C31" s="9"/>
      <c r="D31" s="9"/>
      <c r="F31" s="297"/>
      <c r="G31" s="298"/>
      <c r="H31" s="298"/>
      <c r="I31" s="298"/>
      <c r="K31" s="59"/>
      <c r="L31" s="25"/>
      <c r="M31" s="60"/>
      <c r="N31" s="59"/>
      <c r="O31" s="25"/>
      <c r="P31" s="101"/>
      <c r="Q31" s="59"/>
      <c r="R31" s="25"/>
      <c r="S31" s="60"/>
      <c r="T31" s="59"/>
      <c r="U31" s="25"/>
      <c r="V31" s="60"/>
      <c r="X31" s="9"/>
      <c r="Y31" s="23"/>
    </row>
    <row r="32" spans="1:25" ht="18" customHeight="1" x14ac:dyDescent="0.35">
      <c r="A32" s="1"/>
      <c r="B32" s="9"/>
      <c r="C32" s="9"/>
      <c r="D32" s="9"/>
      <c r="F32" s="297"/>
      <c r="G32" s="298"/>
      <c r="H32" s="298"/>
      <c r="I32" s="298"/>
      <c r="K32" s="59"/>
      <c r="L32" s="25"/>
      <c r="M32" s="60"/>
      <c r="N32" s="59"/>
      <c r="O32" s="25"/>
      <c r="P32" s="101"/>
      <c r="Q32" s="59"/>
      <c r="R32" s="25"/>
      <c r="S32" s="60"/>
      <c r="T32" s="59"/>
      <c r="U32" s="25"/>
      <c r="V32" s="60"/>
      <c r="X32" s="9"/>
      <c r="Y32" s="23"/>
    </row>
    <row r="33" spans="1:25" ht="18" customHeight="1" x14ac:dyDescent="0.35">
      <c r="A33" s="1"/>
      <c r="B33" s="9"/>
      <c r="C33" s="9"/>
      <c r="D33" s="9"/>
      <c r="F33" s="297"/>
      <c r="G33" s="298"/>
      <c r="H33" s="298"/>
      <c r="I33" s="298"/>
      <c r="K33" s="59"/>
      <c r="L33" s="25"/>
      <c r="M33" s="60"/>
      <c r="N33" s="59"/>
      <c r="O33" s="25"/>
      <c r="P33" s="101"/>
      <c r="Q33" s="59"/>
      <c r="R33" s="25"/>
      <c r="S33" s="60"/>
      <c r="T33" s="59"/>
      <c r="U33" s="25"/>
      <c r="V33" s="60"/>
      <c r="X33" s="9"/>
      <c r="Y33" s="23"/>
    </row>
    <row r="34" spans="1:25" ht="18" customHeight="1" x14ac:dyDescent="0.35">
      <c r="A34" s="1"/>
      <c r="B34" s="9"/>
      <c r="C34" s="9"/>
      <c r="D34" s="9"/>
      <c r="F34" s="297"/>
      <c r="G34" s="298"/>
      <c r="H34" s="298"/>
      <c r="I34" s="298"/>
      <c r="K34" s="59"/>
      <c r="L34" s="25"/>
      <c r="M34" s="60"/>
      <c r="N34" s="59"/>
      <c r="O34" s="25"/>
      <c r="P34" s="101"/>
      <c r="Q34" s="59"/>
      <c r="R34" s="25"/>
      <c r="S34" s="60"/>
      <c r="T34" s="59"/>
      <c r="U34" s="25"/>
      <c r="V34" s="60"/>
      <c r="X34" s="9"/>
      <c r="Y34" s="23"/>
    </row>
    <row r="35" spans="1:25" ht="18" customHeight="1" x14ac:dyDescent="0.35">
      <c r="A35" s="1"/>
      <c r="B35" s="9"/>
      <c r="C35" s="9"/>
      <c r="D35" s="9"/>
      <c r="F35" s="297"/>
      <c r="G35" s="298"/>
      <c r="H35" s="298"/>
      <c r="I35" s="298"/>
      <c r="K35" s="59"/>
      <c r="L35" s="25"/>
      <c r="M35" s="60"/>
      <c r="N35" s="59"/>
      <c r="O35" s="25"/>
      <c r="P35" s="101"/>
      <c r="Q35" s="59"/>
      <c r="R35" s="25"/>
      <c r="S35" s="60"/>
      <c r="T35" s="59"/>
      <c r="U35" s="25"/>
      <c r="V35" s="60"/>
      <c r="X35" s="9"/>
      <c r="Y35" s="23"/>
    </row>
    <row r="36" spans="1:25" ht="18" customHeight="1" x14ac:dyDescent="0.35">
      <c r="A36" s="1"/>
      <c r="B36" s="9"/>
      <c r="C36" s="9"/>
      <c r="D36" s="9"/>
      <c r="F36" s="297"/>
      <c r="G36" s="298"/>
      <c r="H36" s="298"/>
      <c r="I36" s="298"/>
      <c r="K36" s="59"/>
      <c r="L36" s="25"/>
      <c r="M36" s="60"/>
      <c r="N36" s="59"/>
      <c r="O36" s="25"/>
      <c r="P36" s="101"/>
      <c r="Q36" s="59"/>
      <c r="R36" s="25"/>
      <c r="S36" s="60"/>
      <c r="T36" s="59"/>
      <c r="U36" s="25"/>
      <c r="V36" s="60"/>
      <c r="X36" s="9"/>
      <c r="Y36" s="23"/>
    </row>
    <row r="37" spans="1:25" ht="18" customHeight="1" x14ac:dyDescent="0.35">
      <c r="A37" s="1"/>
      <c r="B37" s="9"/>
      <c r="C37" s="9"/>
      <c r="D37" s="9"/>
      <c r="F37" s="297"/>
      <c r="G37" s="298"/>
      <c r="H37" s="298"/>
      <c r="I37" s="298"/>
      <c r="K37" s="59"/>
      <c r="L37" s="25"/>
      <c r="M37" s="60"/>
      <c r="N37" s="59"/>
      <c r="O37" s="25"/>
      <c r="P37" s="101"/>
      <c r="Q37" s="59"/>
      <c r="R37" s="25"/>
      <c r="S37" s="60"/>
      <c r="T37" s="59"/>
      <c r="U37" s="25"/>
      <c r="V37" s="60"/>
      <c r="X37" s="9"/>
      <c r="Y37" s="23"/>
    </row>
    <row r="38" spans="1:25" ht="18" customHeight="1" x14ac:dyDescent="0.35">
      <c r="A38" s="1"/>
      <c r="B38" s="9"/>
      <c r="C38" s="9"/>
      <c r="D38" s="9"/>
      <c r="F38" s="297"/>
      <c r="G38" s="298"/>
      <c r="H38" s="298"/>
      <c r="I38" s="298"/>
      <c r="K38" s="59"/>
      <c r="L38" s="25"/>
      <c r="M38" s="60"/>
      <c r="N38" s="59"/>
      <c r="O38" s="25"/>
      <c r="P38" s="101"/>
      <c r="Q38" s="59"/>
      <c r="R38" s="25"/>
      <c r="S38" s="60"/>
      <c r="T38" s="59"/>
      <c r="U38" s="25"/>
      <c r="V38" s="60"/>
      <c r="X38" s="9"/>
      <c r="Y38" s="23"/>
    </row>
    <row r="39" spans="1:25" ht="18" customHeight="1" x14ac:dyDescent="0.35">
      <c r="A39" s="1"/>
      <c r="B39" s="9"/>
      <c r="C39" s="9"/>
      <c r="D39" s="9"/>
      <c r="F39" s="297"/>
      <c r="G39" s="298"/>
      <c r="H39" s="298"/>
      <c r="I39" s="298"/>
      <c r="K39" s="59"/>
      <c r="L39" s="25"/>
      <c r="M39" s="60"/>
      <c r="N39" s="59"/>
      <c r="O39" s="25"/>
      <c r="P39" s="101"/>
      <c r="Q39" s="59"/>
      <c r="R39" s="25"/>
      <c r="S39" s="60"/>
      <c r="T39" s="59"/>
      <c r="U39" s="25"/>
      <c r="V39" s="60"/>
      <c r="X39" s="9"/>
      <c r="Y39" s="23"/>
    </row>
    <row r="40" spans="1:25" ht="18" customHeight="1" x14ac:dyDescent="0.35">
      <c r="A40" s="1"/>
      <c r="B40" s="9"/>
      <c r="C40" s="9"/>
      <c r="D40" s="9"/>
      <c r="F40" s="297"/>
      <c r="G40" s="298"/>
      <c r="H40" s="298"/>
      <c r="I40" s="298"/>
      <c r="K40" s="59"/>
      <c r="L40" s="25"/>
      <c r="M40" s="60"/>
      <c r="N40" s="59"/>
      <c r="O40" s="25"/>
      <c r="P40" s="101"/>
      <c r="Q40" s="59"/>
      <c r="R40" s="25"/>
      <c r="S40" s="60"/>
      <c r="T40" s="59"/>
      <c r="U40" s="25"/>
      <c r="V40" s="60"/>
      <c r="X40" s="9"/>
      <c r="Y40" s="23"/>
    </row>
    <row r="41" spans="1:25" ht="18" customHeight="1" x14ac:dyDescent="0.35">
      <c r="A41" s="1"/>
      <c r="B41" s="9"/>
      <c r="C41" s="9"/>
      <c r="D41" s="9"/>
      <c r="F41" s="297"/>
      <c r="G41" s="298"/>
      <c r="H41" s="298"/>
      <c r="I41" s="298"/>
      <c r="K41" s="59"/>
      <c r="L41" s="25"/>
      <c r="M41" s="60"/>
      <c r="N41" s="59"/>
      <c r="O41" s="25"/>
      <c r="P41" s="101"/>
      <c r="Q41" s="59"/>
      <c r="R41" s="25"/>
      <c r="S41" s="60"/>
      <c r="T41" s="59"/>
      <c r="U41" s="25"/>
      <c r="V41" s="60"/>
      <c r="X41" s="9"/>
      <c r="Y41" s="23"/>
    </row>
    <row r="42" spans="1:25" ht="18" customHeight="1" x14ac:dyDescent="0.35">
      <c r="A42" s="1"/>
      <c r="B42" s="9"/>
      <c r="C42" s="9"/>
      <c r="D42" s="9"/>
      <c r="F42" s="297"/>
      <c r="G42" s="298"/>
      <c r="H42" s="298"/>
      <c r="I42" s="298"/>
      <c r="K42" s="59"/>
      <c r="L42" s="25"/>
      <c r="M42" s="60"/>
      <c r="N42" s="59"/>
      <c r="O42" s="25"/>
      <c r="P42" s="101"/>
      <c r="Q42" s="59"/>
      <c r="R42" s="25"/>
      <c r="S42" s="60"/>
      <c r="T42" s="59"/>
      <c r="U42" s="25"/>
      <c r="V42" s="60"/>
      <c r="X42" s="9"/>
      <c r="Y42" s="23"/>
    </row>
    <row r="43" spans="1:25" ht="18" customHeight="1" x14ac:dyDescent="0.35">
      <c r="A43" s="1"/>
      <c r="B43" s="9"/>
      <c r="C43" s="9"/>
      <c r="D43" s="9"/>
      <c r="F43" s="297"/>
      <c r="G43" s="298"/>
      <c r="H43" s="298"/>
      <c r="I43" s="298"/>
      <c r="K43" s="59"/>
      <c r="L43" s="25"/>
      <c r="M43" s="60"/>
      <c r="N43" s="59"/>
      <c r="O43" s="25"/>
      <c r="P43" s="101"/>
      <c r="Q43" s="59"/>
      <c r="R43" s="25"/>
      <c r="S43" s="60"/>
      <c r="T43" s="59"/>
      <c r="U43" s="25"/>
      <c r="V43" s="60"/>
      <c r="X43" s="9"/>
      <c r="Y43" s="23"/>
    </row>
    <row r="44" spans="1:25" ht="18" customHeight="1" x14ac:dyDescent="0.35">
      <c r="A44" s="1"/>
      <c r="B44" s="9"/>
      <c r="C44" s="9"/>
      <c r="D44" s="9"/>
      <c r="F44" s="297"/>
      <c r="G44" s="298"/>
      <c r="H44" s="298"/>
      <c r="I44" s="298"/>
      <c r="K44" s="59"/>
      <c r="L44" s="25"/>
      <c r="M44" s="60"/>
      <c r="N44" s="59"/>
      <c r="O44" s="25"/>
      <c r="P44" s="101"/>
      <c r="Q44" s="59"/>
      <c r="R44" s="25"/>
      <c r="S44" s="60"/>
      <c r="T44" s="59"/>
      <c r="U44" s="25"/>
      <c r="V44" s="60"/>
      <c r="X44" s="9"/>
      <c r="Y44" s="23"/>
    </row>
    <row r="45" spans="1:25" ht="18" customHeight="1" x14ac:dyDescent="0.35">
      <c r="A45" s="1"/>
      <c r="B45" s="9"/>
      <c r="C45" s="9"/>
      <c r="D45" s="9"/>
      <c r="F45" s="297"/>
      <c r="G45" s="298"/>
      <c r="H45" s="298"/>
      <c r="I45" s="298"/>
      <c r="K45" s="59"/>
      <c r="L45" s="25"/>
      <c r="M45" s="60"/>
      <c r="N45" s="59"/>
      <c r="O45" s="25"/>
      <c r="P45" s="101"/>
      <c r="Q45" s="59"/>
      <c r="R45" s="25"/>
      <c r="S45" s="60"/>
      <c r="T45" s="59"/>
      <c r="U45" s="25"/>
      <c r="V45" s="60"/>
      <c r="X45" s="9"/>
      <c r="Y45" s="23"/>
    </row>
    <row r="46" spans="1:25" ht="18" customHeight="1" x14ac:dyDescent="0.35">
      <c r="A46" s="1"/>
      <c r="B46" s="9"/>
      <c r="C46" s="9"/>
      <c r="D46" s="9"/>
      <c r="F46" s="297"/>
      <c r="G46" s="298"/>
      <c r="H46" s="298"/>
      <c r="I46" s="298"/>
      <c r="K46" s="59"/>
      <c r="L46" s="25"/>
      <c r="M46" s="60"/>
      <c r="N46" s="59"/>
      <c r="O46" s="25"/>
      <c r="P46" s="101"/>
      <c r="Q46" s="59"/>
      <c r="R46" s="25"/>
      <c r="S46" s="60"/>
      <c r="T46" s="59"/>
      <c r="U46" s="25"/>
      <c r="V46" s="60"/>
      <c r="X46" s="9"/>
      <c r="Y46" s="23"/>
    </row>
    <row r="47" spans="1:25" ht="18" customHeight="1" x14ac:dyDescent="0.35">
      <c r="A47" s="1"/>
      <c r="B47" s="9"/>
      <c r="C47" s="9"/>
      <c r="D47" s="9"/>
      <c r="F47" s="297"/>
      <c r="G47" s="298"/>
      <c r="H47" s="298"/>
      <c r="I47" s="298"/>
      <c r="K47" s="59"/>
      <c r="L47" s="25"/>
      <c r="M47" s="60"/>
      <c r="N47" s="59"/>
      <c r="O47" s="25"/>
      <c r="P47" s="101"/>
      <c r="Q47" s="59"/>
      <c r="R47" s="25"/>
      <c r="S47" s="60"/>
      <c r="T47" s="59"/>
      <c r="U47" s="25"/>
      <c r="V47" s="60"/>
      <c r="X47" s="9"/>
      <c r="Y47" s="23"/>
    </row>
    <row r="48" spans="1:25" ht="18" customHeight="1" x14ac:dyDescent="0.35">
      <c r="A48" s="1"/>
      <c r="B48" s="9"/>
      <c r="C48" s="9"/>
      <c r="D48" s="9"/>
      <c r="F48" s="297"/>
      <c r="G48" s="298"/>
      <c r="H48" s="298"/>
      <c r="I48" s="298"/>
      <c r="K48" s="59"/>
      <c r="L48" s="25"/>
      <c r="M48" s="60"/>
      <c r="N48" s="59"/>
      <c r="O48" s="25"/>
      <c r="P48" s="101"/>
      <c r="Q48" s="59"/>
      <c r="R48" s="25"/>
      <c r="S48" s="60"/>
      <c r="T48" s="59"/>
      <c r="U48" s="25"/>
      <c r="V48" s="60"/>
      <c r="X48" s="9"/>
      <c r="Y48" s="23"/>
    </row>
    <row r="49" spans="1:25" ht="18" customHeight="1" x14ac:dyDescent="0.35">
      <c r="A49" s="1"/>
      <c r="B49" s="9"/>
      <c r="C49" s="9"/>
      <c r="D49" s="9"/>
      <c r="F49" s="297"/>
      <c r="G49" s="298"/>
      <c r="H49" s="298"/>
      <c r="I49" s="298"/>
      <c r="K49" s="59"/>
      <c r="L49" s="25"/>
      <c r="M49" s="60"/>
      <c r="N49" s="59"/>
      <c r="O49" s="25"/>
      <c r="P49" s="60"/>
      <c r="Q49" s="59"/>
      <c r="R49" s="25"/>
      <c r="S49" s="60"/>
      <c r="T49" s="59"/>
      <c r="U49" s="25"/>
      <c r="V49" s="60"/>
      <c r="X49" s="9"/>
      <c r="Y49" s="23"/>
    </row>
    <row r="50" spans="1:25" ht="14.5" x14ac:dyDescent="0.35">
      <c r="S50" s="1"/>
      <c r="V50" s="1"/>
    </row>
    <row r="51" spans="1:25" ht="15" customHeight="1" x14ac:dyDescent="0.35"/>
  </sheetData>
  <mergeCells count="63">
    <mergeCell ref="F24:F49"/>
    <mergeCell ref="G24:I25"/>
    <mergeCell ref="M24:M26"/>
    <mergeCell ref="P24:P26"/>
    <mergeCell ref="S24:S26"/>
    <mergeCell ref="V24:V26"/>
    <mergeCell ref="G26:I26"/>
    <mergeCell ref="G27:I49"/>
    <mergeCell ref="Q20:S20"/>
    <mergeCell ref="T20:V20"/>
    <mergeCell ref="K21:M21"/>
    <mergeCell ref="N21:P21"/>
    <mergeCell ref="Q21:S21"/>
    <mergeCell ref="T21:V21"/>
    <mergeCell ref="T18:V19"/>
    <mergeCell ref="E19:I19"/>
    <mergeCell ref="D20:D21"/>
    <mergeCell ref="E20:I21"/>
    <mergeCell ref="K20:M20"/>
    <mergeCell ref="N20:P20"/>
    <mergeCell ref="D15:I15"/>
    <mergeCell ref="B18:C21"/>
    <mergeCell ref="K18:M19"/>
    <mergeCell ref="N18:P19"/>
    <mergeCell ref="Q18:S19"/>
    <mergeCell ref="Q17:S17"/>
    <mergeCell ref="T17:V17"/>
    <mergeCell ref="S12:T12"/>
    <mergeCell ref="U12:V12"/>
    <mergeCell ref="L13:M13"/>
    <mergeCell ref="P13:Q13"/>
    <mergeCell ref="T13:U13"/>
    <mergeCell ref="L14:M15"/>
    <mergeCell ref="N14:N15"/>
    <mergeCell ref="O14:O15"/>
    <mergeCell ref="P14:Q15"/>
    <mergeCell ref="Q12:R12"/>
    <mergeCell ref="R14:R15"/>
    <mergeCell ref="S14:S15"/>
    <mergeCell ref="T14:U15"/>
    <mergeCell ref="V14:V15"/>
    <mergeCell ref="K12:L12"/>
    <mergeCell ref="M12:N12"/>
    <mergeCell ref="O12:P12"/>
    <mergeCell ref="K17:M17"/>
    <mergeCell ref="N17:P17"/>
    <mergeCell ref="K14:K15"/>
    <mergeCell ref="B7:C7"/>
    <mergeCell ref="M7:O8"/>
    <mergeCell ref="Q7:S8"/>
    <mergeCell ref="G12:G13"/>
    <mergeCell ref="D2:I2"/>
    <mergeCell ref="D3:I4"/>
    <mergeCell ref="K3:S4"/>
    <mergeCell ref="D5:I5"/>
    <mergeCell ref="K5:R5"/>
    <mergeCell ref="B10:C10"/>
    <mergeCell ref="B12:C15"/>
    <mergeCell ref="D12:D14"/>
    <mergeCell ref="E12:E14"/>
    <mergeCell ref="F12:F13"/>
    <mergeCell ref="H12:H13"/>
    <mergeCell ref="I12:I13"/>
  </mergeCells>
  <conditionalFormatting sqref="D15:I15">
    <cfRule type="containsText" dxfId="511" priority="2" operator="containsText" text="Finalizado">
      <formula>NOT(ISERROR(SEARCH("Finalizado",D15)))</formula>
    </cfRule>
    <cfRule type="containsText" dxfId="510" priority="3" operator="containsText" text="Não Planificado">
      <formula>NOT(ISERROR(SEARCH("Não Planificado",D15)))</formula>
    </cfRule>
    <cfRule type="containsText" dxfId="509" priority="4" operator="containsText" text="No Prazo">
      <formula>NOT(ISERROR(SEARCH("No Prazo",D15)))</formula>
    </cfRule>
    <cfRule type="containsText" dxfId="508" priority="5" operator="containsText" text="Atrasado">
      <formula>NOT(ISERROR(SEARCH("Atrasado",D15)))</formula>
    </cfRule>
  </conditionalFormatting>
  <conditionalFormatting sqref="F7:F8">
    <cfRule type="iconSet" priority="9">
      <iconSet showValue="0">
        <cfvo type="percent" val="0"/>
        <cfvo type="num" val="2"/>
        <cfvo type="num" val="3"/>
      </iconSet>
    </cfRule>
  </conditionalFormatting>
  <conditionalFormatting sqref="F12 F14">
    <cfRule type="iconSet" priority="7">
      <iconSet showValue="0">
        <cfvo type="percent" val="0"/>
        <cfvo type="num" val="2"/>
        <cfvo type="num" val="3"/>
      </iconSet>
    </cfRule>
  </conditionalFormatting>
  <conditionalFormatting sqref="G7:I8">
    <cfRule type="iconSet" priority="8">
      <iconSet showValue="0">
        <cfvo type="percent" val="0"/>
        <cfvo type="num" val="2"/>
        <cfvo type="num" val="3"/>
      </iconSet>
    </cfRule>
  </conditionalFormatting>
  <conditionalFormatting sqref="G12:I12 G14:I14">
    <cfRule type="iconSet" priority="6">
      <iconSet showValue="0">
        <cfvo type="percent" val="0"/>
        <cfvo type="num" val="2"/>
        <cfvo type="num" val="3"/>
      </iconSet>
    </cfRule>
  </conditionalFormatting>
  <conditionalFormatting sqref="K24:L24 N24:O24 Q24:R24 T24:U24">
    <cfRule type="iconSet" priority="19">
      <iconSet showValue="0">
        <cfvo type="percent" val="0"/>
        <cfvo type="num" val="2"/>
        <cfvo type="num" val="3"/>
      </iconSet>
    </cfRule>
  </conditionalFormatting>
  <conditionalFormatting sqref="K25:L25">
    <cfRule type="containsText" dxfId="507" priority="29" operator="containsText" text="PENDIENTE">
      <formula>NOT(ISERROR(SEARCH("PENDIENTE",K25)))</formula>
    </cfRule>
    <cfRule type="containsText" dxfId="506" priority="30" operator="containsText" text="NO VALIDADO">
      <formula>NOT(ISERROR(SEARCH("NO VALIDADO",K25)))</formula>
    </cfRule>
    <cfRule type="containsText" dxfId="505" priority="31" operator="containsText" text="VALIDADO">
      <formula>NOT(ISERROR(SEARCH("VALIDADO",K25)))</formula>
    </cfRule>
  </conditionalFormatting>
  <conditionalFormatting sqref="N25:O25">
    <cfRule type="containsText" dxfId="504" priority="26" operator="containsText" text="PENDIENTE">
      <formula>NOT(ISERROR(SEARCH("PENDIENTE",N25)))</formula>
    </cfRule>
    <cfRule type="containsText" dxfId="503" priority="27" operator="containsText" text="NO VALIDADO">
      <formula>NOT(ISERROR(SEARCH("NO VALIDADO",N25)))</formula>
    </cfRule>
    <cfRule type="containsText" dxfId="502" priority="28" operator="containsText" text="VALIDADO">
      <formula>NOT(ISERROR(SEARCH("VALIDADO",N25)))</formula>
    </cfRule>
  </conditionalFormatting>
  <conditionalFormatting sqref="Q25:R25">
    <cfRule type="containsText" dxfId="501" priority="23" operator="containsText" text="PENDIENTE">
      <formula>NOT(ISERROR(SEARCH("PENDIENTE",Q25)))</formula>
    </cfRule>
    <cfRule type="containsText" dxfId="500" priority="24" operator="containsText" text="NO VALIDADO">
      <formula>NOT(ISERROR(SEARCH("NO VALIDADO",Q25)))</formula>
    </cfRule>
    <cfRule type="containsText" dxfId="499" priority="25" operator="containsText" text="VALIDADO">
      <formula>NOT(ISERROR(SEARCH("VALIDADO",Q25)))</formula>
    </cfRule>
  </conditionalFormatting>
  <conditionalFormatting sqref="T25:U25">
    <cfRule type="containsText" dxfId="498" priority="20" operator="containsText" text="PENDIENTE">
      <formula>NOT(ISERROR(SEARCH("PENDIENTE",T25)))</formula>
    </cfRule>
    <cfRule type="containsText" dxfId="497" priority="21" operator="containsText" text="NO VALIDADO">
      <formula>NOT(ISERROR(SEARCH("NO VALIDADO",T25)))</formula>
    </cfRule>
    <cfRule type="containsText" dxfId="496" priority="22" operator="containsText" text="VALIDADO">
      <formula>NOT(ISERROR(SEARCH("VALIDADO",T25)))</formula>
    </cfRule>
  </conditionalFormatting>
  <dataValidations count="6">
    <dataValidation type="list" allowBlank="1" showInputMessage="1" showErrorMessage="1" sqref="K14:K15 O14:O15 S14:S15" xr:uid="{662783D7-E95A-4A64-9DC9-528B95A50091}">
      <formula1>"No Iniciado, En Progreso,Finalizado"</formula1>
    </dataValidation>
    <dataValidation type="list" allowBlank="1" showInputMessage="1" showErrorMessage="1" sqref="AB14:AB15" xr:uid="{8F2E2C6C-F098-4C5D-90A7-AC20C52236F9}">
      <formula1>"No Cumple, Parcial, Cumple, Más que Cumple, Mejor Práctica"</formula1>
    </dataValidation>
    <dataValidation type="list" allowBlank="1" showInputMessage="1" showErrorMessage="1" sqref="Q10 S10" xr:uid="{514151BE-D0A8-4786-8DAA-670A39744B65}">
      <formula1>" Junho,Julho,Agosto,Setembro,Outubro"</formula1>
    </dataValidation>
    <dataValidation type="list" allowBlank="1" showInputMessage="1" showErrorMessage="1" sqref="M12:N12 Q12:R12 U12:V12" xr:uid="{031937F9-EF9F-4E88-BD88-B01671AFC779}">
      <formula1>"Maio,Junho,Julho,Agosto,Setembro,Outubro"</formula1>
    </dataValidation>
    <dataValidation type="list" allowBlank="1" showInputMessage="1" showErrorMessage="1" sqref="O10" xr:uid="{B5599764-2E69-48D9-9747-F8F44CF5B0A3}">
      <formula1>"Alta,Baixa,Não Planificado"</formula1>
    </dataValidation>
    <dataValidation type="list" allowBlank="1" showInputMessage="1" showErrorMessage="1" sqref="D10 R14:R15 N14:N15 V14:V15" xr:uid="{2C25567C-012A-4FCC-A4CC-CA475BF9F123}">
      <formula1>"Não Cumpre, Parcial, Cumpre, Mais que Cumpre, Melhor Prática"</formula1>
    </dataValidation>
  </dataValidations>
  <pageMargins left="0.511811024" right="0.511811024" top="0.78740157499999996" bottom="0.78740157499999996" header="0.31496062000000002" footer="0.31496062000000002"/>
  <pageSetup paperSize="9" orientation="portrait" r:id="rId1"/>
  <drawing r:id="rId2"/>
  <extLst>
    <ext xmlns:x14="http://schemas.microsoft.com/office/spreadsheetml/2009/9/main" uri="{78C0D931-6437-407d-A8EE-F0AAD7539E65}">
      <x14:conditionalFormattings>
        <x14:conditionalFormatting xmlns:xm="http://schemas.microsoft.com/office/excel/2006/main">
          <x14:cfRule type="iconSet" priority="1" id="{B99B4909-F047-40CB-84F2-6A092B9C0ADD}">
            <x14:iconSet iconSet="3Stars" showValue="0">
              <x14:cfvo type="percent">
                <xm:f>0</xm:f>
              </x14:cfvo>
              <x14:cfvo type="num">
                <xm:f>2</xm:f>
              </x14:cfvo>
              <x14:cfvo type="num">
                <xm:f>3</xm:f>
              </x14:cfvo>
            </x14:iconSet>
          </x14:cfRule>
          <xm:sqref>M10</xm:sqref>
        </x14:conditionalFormatting>
      </x14:conditionalFormattings>
    </ext>
  </extLst>
</worksheet>
</file>

<file path=xl/worksheets/sheet4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96D2E9B-6888-41A2-8495-A12C0A3EC71C}">
  <dimension ref="A1:AB51"/>
  <sheetViews>
    <sheetView showGridLines="0" zoomScale="50" zoomScaleNormal="50" workbookViewId="0">
      <pane xSplit="3" ySplit="4" topLeftCell="D16" activePane="bottomRight" state="frozen"/>
      <selection activeCell="O2" sqref="O2"/>
      <selection pane="topRight" activeCell="O2" sqref="O2"/>
      <selection pane="bottomLeft" activeCell="O2" sqref="O2"/>
      <selection pane="bottomRight" activeCell="N18" sqref="N18:P19"/>
    </sheetView>
  </sheetViews>
  <sheetFormatPr defaultColWidth="0" defaultRowHeight="15" customHeight="1" zeroHeight="1" outlineLevelRow="2" outlineLevelCol="1" x14ac:dyDescent="0.35"/>
  <cols>
    <col min="1" max="1" width="1.26953125" customWidth="1"/>
    <col min="2" max="2" width="4.7265625" customWidth="1"/>
    <col min="3" max="3" width="20.1796875" customWidth="1"/>
    <col min="4" max="4" width="17.453125" customWidth="1" outlineLevel="1"/>
    <col min="5" max="5" width="10" customWidth="1" outlineLevel="1"/>
    <col min="6" max="8" width="6.1796875" customWidth="1" outlineLevel="1"/>
    <col min="9" max="9" width="6.26953125" customWidth="1" outlineLevel="1"/>
    <col min="10" max="10" width="2.1796875" customWidth="1"/>
    <col min="11" max="23" width="23" customWidth="1"/>
    <col min="24" max="24" width="17" hidden="1" customWidth="1"/>
    <col min="25" max="25" width="16.453125" hidden="1" customWidth="1"/>
    <col min="26" max="26" width="10.54296875" hidden="1" customWidth="1"/>
    <col min="27" max="27" width="16.81640625" hidden="1" customWidth="1"/>
    <col min="28" max="28" width="14.54296875" hidden="1" customWidth="1"/>
  </cols>
  <sheetData>
    <row r="1" spans="1:28" ht="11.25" customHeight="1" x14ac:dyDescent="0.35">
      <c r="A1" s="13"/>
      <c r="B1" s="13"/>
      <c r="C1" s="13"/>
      <c r="D1" s="13"/>
      <c r="E1" s="13"/>
      <c r="F1" s="13"/>
      <c r="G1" s="13"/>
      <c r="H1" s="13"/>
      <c r="I1" s="13"/>
      <c r="J1" s="13"/>
      <c r="K1" s="13"/>
      <c r="L1" s="13"/>
      <c r="M1" s="13"/>
      <c r="N1" s="13"/>
      <c r="O1" s="13"/>
      <c r="P1" s="13"/>
      <c r="Q1" s="13"/>
      <c r="R1" s="13"/>
      <c r="S1" s="13"/>
      <c r="T1" s="13"/>
      <c r="U1" s="13"/>
      <c r="V1" s="13"/>
      <c r="W1" s="13"/>
      <c r="X1" s="13"/>
      <c r="Y1" s="19"/>
      <c r="Z1" s="19"/>
      <c r="AA1" s="19"/>
    </row>
    <row r="2" spans="1:28" ht="43.5" customHeight="1" x14ac:dyDescent="0.5">
      <c r="A2" s="1"/>
      <c r="C2" s="11"/>
      <c r="D2" s="279" t="s">
        <v>0</v>
      </c>
      <c r="E2" s="279"/>
      <c r="F2" s="279"/>
      <c r="G2" s="279"/>
      <c r="H2" s="279"/>
      <c r="I2" s="279"/>
      <c r="J2" s="62"/>
      <c r="K2" s="62"/>
      <c r="L2" s="62"/>
      <c r="M2" s="62"/>
      <c r="N2" s="62"/>
      <c r="O2" s="62"/>
      <c r="P2" s="62"/>
      <c r="Q2" s="62"/>
      <c r="R2" s="62"/>
      <c r="S2" s="62"/>
      <c r="T2" s="62"/>
      <c r="U2" s="62"/>
      <c r="V2" s="62"/>
      <c r="W2" s="11"/>
      <c r="X2" s="11"/>
      <c r="Y2" s="20"/>
      <c r="Z2" s="20"/>
      <c r="AA2" s="20"/>
    </row>
    <row r="3" spans="1:28" ht="19.5" customHeight="1" x14ac:dyDescent="0.35">
      <c r="A3" s="1"/>
      <c r="C3" s="10"/>
      <c r="D3" s="280" t="s">
        <v>1</v>
      </c>
      <c r="E3" s="280"/>
      <c r="F3" s="280"/>
      <c r="G3" s="280"/>
      <c r="H3" s="280"/>
      <c r="I3" s="280"/>
      <c r="J3" s="63"/>
      <c r="K3" s="306" t="s">
        <v>661</v>
      </c>
      <c r="L3" s="306"/>
      <c r="M3" s="306"/>
      <c r="N3" s="306"/>
      <c r="O3" s="306"/>
      <c r="P3" s="306"/>
      <c r="Q3" s="306"/>
      <c r="R3" s="306"/>
      <c r="S3" s="306"/>
      <c r="T3" s="63"/>
      <c r="U3" s="63"/>
      <c r="V3" s="63"/>
      <c r="W3" s="10"/>
      <c r="X3" s="10"/>
      <c r="Y3" s="12"/>
      <c r="Z3" s="12"/>
      <c r="AA3" s="12"/>
    </row>
    <row r="4" spans="1:28" ht="35.25" customHeight="1" x14ac:dyDescent="0.35">
      <c r="A4" s="1"/>
      <c r="B4" s="1"/>
      <c r="C4" s="10"/>
      <c r="D4" s="281"/>
      <c r="E4" s="281"/>
      <c r="F4" s="281"/>
      <c r="G4" s="281"/>
      <c r="H4" s="281"/>
      <c r="I4" s="281"/>
      <c r="J4" s="61"/>
      <c r="K4" s="307"/>
      <c r="L4" s="307"/>
      <c r="M4" s="307"/>
      <c r="N4" s="307"/>
      <c r="O4" s="307"/>
      <c r="P4" s="307"/>
      <c r="Q4" s="307"/>
      <c r="R4" s="307"/>
      <c r="S4" s="307"/>
      <c r="T4" s="61"/>
      <c r="U4" s="61"/>
      <c r="V4" s="61"/>
      <c r="W4" s="61"/>
      <c r="X4" s="14"/>
      <c r="Y4" s="21"/>
      <c r="Z4" s="22"/>
      <c r="AA4" s="22"/>
    </row>
    <row r="5" spans="1:28" ht="32.5" x14ac:dyDescent="0.6">
      <c r="A5" s="1"/>
      <c r="B5" s="15"/>
      <c r="C5" s="13"/>
      <c r="D5" s="284" t="s">
        <v>294</v>
      </c>
      <c r="E5" s="284"/>
      <c r="F5" s="284"/>
      <c r="G5" s="284"/>
      <c r="H5" s="284"/>
      <c r="I5" s="284"/>
      <c r="J5" s="26"/>
      <c r="K5" s="284" t="s">
        <v>295</v>
      </c>
      <c r="L5" s="284"/>
      <c r="M5" s="284"/>
      <c r="N5" s="284"/>
      <c r="O5" s="284"/>
      <c r="P5" s="284"/>
      <c r="Q5" s="284"/>
      <c r="R5" s="284"/>
      <c r="S5" s="27"/>
      <c r="T5" s="25"/>
      <c r="U5" s="25"/>
      <c r="V5" s="25"/>
      <c r="W5" s="9"/>
      <c r="X5" s="9"/>
      <c r="Y5" s="23"/>
    </row>
    <row r="6" spans="1:28" ht="33" customHeight="1" x14ac:dyDescent="0.8">
      <c r="A6" s="1"/>
      <c r="B6" s="15"/>
      <c r="C6" s="15"/>
      <c r="D6" s="28" t="s">
        <v>296</v>
      </c>
      <c r="E6" s="28" t="s">
        <v>16</v>
      </c>
      <c r="F6" s="28" t="s">
        <v>19</v>
      </c>
      <c r="G6" s="28" t="s">
        <v>20</v>
      </c>
      <c r="H6" s="28" t="s">
        <v>21</v>
      </c>
      <c r="I6" s="28" t="s">
        <v>22</v>
      </c>
      <c r="J6" s="29"/>
      <c r="K6" s="44" t="s">
        <v>221</v>
      </c>
      <c r="L6" s="66"/>
      <c r="M6" s="30"/>
      <c r="N6" s="30"/>
      <c r="O6" s="30"/>
      <c r="P6" s="30"/>
      <c r="Q6" s="30"/>
      <c r="R6" s="31"/>
      <c r="S6" s="31"/>
      <c r="T6" s="25"/>
      <c r="U6" s="25"/>
      <c r="V6" s="25"/>
      <c r="W6" s="9"/>
      <c r="X6" s="9"/>
      <c r="Y6" s="23"/>
    </row>
    <row r="7" spans="1:28" ht="78" customHeight="1" outlineLevel="1" x14ac:dyDescent="0.35">
      <c r="A7" s="1"/>
      <c r="B7" s="267" t="s">
        <v>222</v>
      </c>
      <c r="C7" s="267"/>
      <c r="D7" s="67" t="str">
        <f>IF(F7="","",IF(AND(I7=3,H7=3,G7=3,F7=3),"Melhor Prática",
IF(AND(H7=3,G7=3,F7=3),"Mais que Cumpre",
IF(AND(G7=3,F7=3),"Cumpre",
IF(F7=3,"Parcial","Não cumpre")))))</f>
        <v>Não cumpre</v>
      </c>
      <c r="E7" s="47">
        <f>IF($D7="Não cumpre",0,IF($D7="Parcial",$E$18*0.4,IF($D7="Cumpre",$E$18*0.7,IF($D7="Mais que Cumpre",$E$18*0.85,IF($D7="Melhor Prática",$E$18,0)))))</f>
        <v>0</v>
      </c>
      <c r="F7" s="48">
        <f>IF($K$24&lt;&gt;"",IF($K$24=3,3,IF($K$24=2,2,1)),"")</f>
        <v>2</v>
      </c>
      <c r="G7" s="48">
        <f>IF($N$24&lt;&gt;"",IF($N$24=3,3,IF($N$24=2,2,1)),"")</f>
        <v>3</v>
      </c>
      <c r="H7" s="48">
        <f>IF($Q$24&lt;&gt;"",IF($Q$24=3,3,IF($Q$24=2,2,1)),"")</f>
        <v>3</v>
      </c>
      <c r="I7" s="48">
        <f>IF($T$24&lt;&gt;"",IF($T$24=3,3,IF($T$24=2,2,1)),"")</f>
        <v>3</v>
      </c>
      <c r="J7" s="32"/>
      <c r="K7" s="49" t="s">
        <v>298</v>
      </c>
      <c r="L7" s="46" t="s">
        <v>224</v>
      </c>
      <c r="M7" s="271"/>
      <c r="N7" s="271"/>
      <c r="O7" s="271"/>
      <c r="P7" s="46" t="s">
        <v>226</v>
      </c>
      <c r="Q7" s="271"/>
      <c r="R7" s="271"/>
      <c r="S7" s="271"/>
      <c r="U7" s="25"/>
      <c r="V7" s="25"/>
      <c r="W7" s="9"/>
      <c r="X7" s="9"/>
      <c r="Y7" s="23"/>
    </row>
    <row r="8" spans="1:28" ht="14.25" customHeight="1" outlineLevel="1" x14ac:dyDescent="0.35">
      <c r="A8" s="1"/>
      <c r="B8" s="64"/>
      <c r="C8" s="64"/>
      <c r="D8" s="67"/>
      <c r="E8" s="47"/>
      <c r="F8" s="48"/>
      <c r="G8" s="48"/>
      <c r="H8" s="48"/>
      <c r="I8" s="48"/>
      <c r="J8" s="32"/>
      <c r="K8" s="49"/>
      <c r="L8" s="46"/>
      <c r="M8" s="271"/>
      <c r="N8" s="271"/>
      <c r="O8" s="271"/>
      <c r="P8" s="46"/>
      <c r="Q8" s="271"/>
      <c r="R8" s="271"/>
      <c r="S8" s="271"/>
      <c r="U8" s="25"/>
      <c r="V8" s="25"/>
      <c r="W8" s="9"/>
      <c r="X8" s="9"/>
      <c r="Y8" s="23"/>
    </row>
    <row r="9" spans="1:28" ht="9.75" customHeight="1" x14ac:dyDescent="0.45">
      <c r="A9" s="1"/>
      <c r="B9" s="1"/>
      <c r="C9" s="1"/>
      <c r="D9" s="34"/>
      <c r="E9" s="35"/>
      <c r="F9" s="35"/>
      <c r="G9" s="35"/>
      <c r="H9" s="35"/>
      <c r="I9" s="35"/>
      <c r="J9" s="35"/>
      <c r="K9" s="35"/>
      <c r="L9" s="35"/>
      <c r="M9" s="35"/>
      <c r="N9" s="35"/>
      <c r="O9" s="35"/>
      <c r="P9" s="35"/>
      <c r="Q9" s="92">
        <f>IF(Q10="Junio",6,IF(Q10="Julio",7,IF(Q10="Agosto",8,IF(Q10="Septiembre",9,IF(Q10="Octubre",10,"")))))</f>
        <v>8</v>
      </c>
      <c r="R9" s="35"/>
      <c r="S9" s="92" t="str">
        <f>IF(S10="Junio",6,IF(S10="Julio",7,IF(S10="Agosto",8,IF(S10="Septiembre",9,IF(S10="Octubre",10,"")))))</f>
        <v/>
      </c>
      <c r="T9" s="33"/>
      <c r="U9" s="33"/>
      <c r="V9" s="33"/>
      <c r="W9" s="1"/>
      <c r="X9" s="1"/>
    </row>
    <row r="10" spans="1:28" ht="59.25" customHeight="1" outlineLevel="1" x14ac:dyDescent="0.35">
      <c r="A10" s="1"/>
      <c r="B10" s="273" t="s">
        <v>299</v>
      </c>
      <c r="C10" s="273"/>
      <c r="D10" s="110" t="s">
        <v>249</v>
      </c>
      <c r="E10" s="51">
        <f>IF($D10="Não cumpre",0,IF($D10="Parcial",$E$18*0.4,IF($D10="Cumpre",$E$18*0.7,IF($D10="Mais que Cumpre",$E$18*0.85,IF($D10="Melhor Prática",$E$18,0)))))</f>
        <v>5.0000000000000001E-3</v>
      </c>
      <c r="F10" s="52" t="str">
        <f>IF(K20="D","D","-")</f>
        <v>-</v>
      </c>
      <c r="G10" s="52" t="str">
        <f>IF(N20="D","D","-")</f>
        <v>-</v>
      </c>
      <c r="H10" s="52" t="str">
        <f>IF(Q20="D","D","-")</f>
        <v>-</v>
      </c>
      <c r="I10" s="52" t="str">
        <f>IF(T20="D","D","-")</f>
        <v>-</v>
      </c>
      <c r="J10" s="32"/>
      <c r="K10" s="65" t="s">
        <v>300</v>
      </c>
      <c r="L10" s="50" t="s">
        <v>230</v>
      </c>
      <c r="M10" s="74">
        <v>3</v>
      </c>
      <c r="N10" s="50" t="s">
        <v>231</v>
      </c>
      <c r="O10" s="53" t="s">
        <v>232</v>
      </c>
      <c r="P10" s="50" t="s">
        <v>233</v>
      </c>
      <c r="Q10" s="91" t="s">
        <v>303</v>
      </c>
      <c r="R10" s="50" t="s">
        <v>235</v>
      </c>
      <c r="S10" s="91" t="s">
        <v>331</v>
      </c>
      <c r="T10" s="50" t="s">
        <v>237</v>
      </c>
      <c r="U10" s="53" t="s">
        <v>355</v>
      </c>
      <c r="V10" s="25"/>
      <c r="W10" s="9"/>
      <c r="X10" s="9"/>
      <c r="Y10" s="23"/>
    </row>
    <row r="11" spans="1:28" ht="20.5" x14ac:dyDescent="0.4">
      <c r="A11" s="1"/>
      <c r="B11" s="17"/>
      <c r="C11" s="17"/>
      <c r="D11" s="36"/>
      <c r="E11" s="31"/>
      <c r="F11" s="37"/>
      <c r="G11" s="37"/>
      <c r="H11" s="37"/>
      <c r="I11" s="37"/>
      <c r="J11" s="31"/>
      <c r="K11" s="25"/>
      <c r="L11" s="25"/>
      <c r="M11" s="25"/>
      <c r="N11" s="25"/>
      <c r="O11" s="25"/>
      <c r="P11" s="25"/>
      <c r="Q11" s="25"/>
      <c r="R11" s="25"/>
      <c r="S11" s="25"/>
      <c r="T11" s="25"/>
      <c r="U11" s="25"/>
      <c r="V11" s="25"/>
      <c r="W11" s="9"/>
      <c r="X11" s="9"/>
      <c r="Y11" s="23"/>
    </row>
    <row r="12" spans="1:28" ht="18" customHeight="1" outlineLevel="1" x14ac:dyDescent="0.35">
      <c r="A12" s="1"/>
      <c r="B12" s="274" t="s">
        <v>239</v>
      </c>
      <c r="C12" s="274"/>
      <c r="D12" s="276" t="str">
        <f>IF(F12="","",IF(AND(I12=3,H12=3,G12=3,F12=3),"Melhor Prática",
IF(AND(H12=3,G12=3,F12=3),"Mais que Cumpre",
IF(AND(G12=3,F12=3),"Cumpre",
IF(F12=3,"Parcial","Não cumpre")))))</f>
        <v>Melhor Prática</v>
      </c>
      <c r="E12" s="277">
        <f>IF($D12="Não cumpre",0,IF($D12="Parcial",$E$18*0.4,IF($D12="Cumpre",$E$18*0.7,IF($D12="Mais que Cumpre",$E$18*0.85,IF($D12="Melhor Prática",$E$18,0)))))</f>
        <v>5.0000000000000001E-3</v>
      </c>
      <c r="F12" s="272">
        <f>IF($L$24&lt;&gt;"",IF($L$24=3,3,IF($L$24=2,2,1)),"")</f>
        <v>3</v>
      </c>
      <c r="G12" s="272">
        <f>IF($O$24&lt;&gt;"",IF($O$24=3,3,IF($O$24=2,2,1)),"")</f>
        <v>3</v>
      </c>
      <c r="H12" s="272">
        <f>IF($R$24&lt;&gt;"",IF($R$24=3,3,IF($R$24=2,2,1)),"")</f>
        <v>3</v>
      </c>
      <c r="I12" s="272">
        <f>IF($U$24&lt;&gt;"",IF($U$24=3,3,IF($U$24=2,2,1)),"")</f>
        <v>3</v>
      </c>
      <c r="J12" s="32"/>
      <c r="K12" s="305" t="s">
        <v>240</v>
      </c>
      <c r="L12" s="278"/>
      <c r="M12" s="285" t="s">
        <v>301</v>
      </c>
      <c r="N12" s="286"/>
      <c r="O12" s="305" t="s">
        <v>240</v>
      </c>
      <c r="P12" s="278"/>
      <c r="Q12" s="285"/>
      <c r="R12" s="286"/>
      <c r="S12" s="278" t="s">
        <v>240</v>
      </c>
      <c r="T12" s="278"/>
      <c r="U12" s="285" t="s">
        <v>303</v>
      </c>
      <c r="V12" s="286"/>
      <c r="W12" s="9"/>
      <c r="X12" s="9"/>
      <c r="Y12" s="23"/>
      <c r="Z12" s="2"/>
      <c r="AA12" s="2"/>
      <c r="AB12" s="2"/>
    </row>
    <row r="13" spans="1:28" ht="35.25" customHeight="1" outlineLevel="1" x14ac:dyDescent="0.35">
      <c r="A13" s="1"/>
      <c r="B13" s="275"/>
      <c r="C13" s="275"/>
      <c r="D13" s="276" t="str">
        <f t="shared" ref="D13:D14" si="0">IF(F13="","",IF(AND(I13=3,H13=3,G13=3,F13=3),"MEJOR PRÁCTICA",
IF(AND(H13=3,G13=3,F13=3),"MÁS QUE CUMPLE",
IF(AND(G13=3,F13=3),"CUMPLE",
IF(F13=3,"PARCIAL","NO CUMPLE")))))</f>
        <v/>
      </c>
      <c r="E13" s="277">
        <f>IF($D13="No Cumple",0,IF($D13="Parcial",$E$18*0.4,IF($D13="Cumple",$E$18*0.7,IF($D13="Más que Cumple",$E$18*0.85,IF($D13="Mejor Práctica",$E$18,0)))))</f>
        <v>0</v>
      </c>
      <c r="F13" s="272"/>
      <c r="G13" s="272"/>
      <c r="H13" s="272"/>
      <c r="I13" s="272"/>
      <c r="J13" s="32"/>
      <c r="K13" s="168" t="s">
        <v>33</v>
      </c>
      <c r="L13" s="287" t="s">
        <v>242</v>
      </c>
      <c r="M13" s="287"/>
      <c r="N13" s="169" t="s">
        <v>243</v>
      </c>
      <c r="O13" s="168" t="s">
        <v>33</v>
      </c>
      <c r="P13" s="287" t="s">
        <v>242</v>
      </c>
      <c r="Q13" s="287"/>
      <c r="R13" s="169" t="s">
        <v>243</v>
      </c>
      <c r="S13" s="100" t="s">
        <v>33</v>
      </c>
      <c r="T13" s="287" t="s">
        <v>242</v>
      </c>
      <c r="U13" s="287"/>
      <c r="V13" s="100" t="s">
        <v>304</v>
      </c>
      <c r="W13" s="1"/>
      <c r="X13" s="1"/>
      <c r="Z13" s="3"/>
      <c r="AA13" s="4"/>
      <c r="AB13" s="5"/>
    </row>
    <row r="14" spans="1:28" ht="18.75" customHeight="1" outlineLevel="1" x14ac:dyDescent="0.35">
      <c r="A14" s="1"/>
      <c r="B14" s="275"/>
      <c r="C14" s="275"/>
      <c r="D14" s="276" t="str">
        <f t="shared" si="0"/>
        <v/>
      </c>
      <c r="E14" s="277">
        <f>IF($D14="No Cumple",0,IF($D14="Parcial",$E$18*0.4,IF($D14="Cumple",$E$18*0.7,IF($D14="Más que Cumple",$E$18*0.85,IF($D14="Mejor Práctica",$E$18,0)))))</f>
        <v>0</v>
      </c>
      <c r="F14" s="38"/>
      <c r="G14" s="38"/>
      <c r="H14" s="38"/>
      <c r="I14" s="38"/>
      <c r="J14" s="32"/>
      <c r="K14" s="270" t="s">
        <v>1029</v>
      </c>
      <c r="L14" s="292"/>
      <c r="M14" s="292"/>
      <c r="N14" s="269" t="s">
        <v>249</v>
      </c>
      <c r="O14" s="270"/>
      <c r="P14" s="292"/>
      <c r="Q14" s="292"/>
      <c r="R14" s="269"/>
      <c r="S14" s="268"/>
      <c r="T14" s="292"/>
      <c r="U14" s="292"/>
      <c r="V14" s="269"/>
      <c r="W14" s="1"/>
      <c r="X14" s="1"/>
      <c r="Z14" s="6"/>
      <c r="AA14" s="7"/>
      <c r="AB14" s="8"/>
    </row>
    <row r="15" spans="1:28" ht="21" customHeight="1" outlineLevel="1" x14ac:dyDescent="0.35">
      <c r="A15" s="1"/>
      <c r="B15" s="275"/>
      <c r="C15" s="275"/>
      <c r="D15" s="288" t="str">
        <f>IF(S10&lt;&gt;"",IF(OR(S14="finalizado",O14="finalizado",K14="finalizado"),"Finalizado",
IF(OR(AND(S10=U12,S14&lt;&gt;"finalizado"),AND(S10=Q12,O14&lt;&gt;"finalizado"),AND(S10=M12,K14&lt;&gt;"finalizado")),"Atrasado","No Prazo")),"Não Planificado")</f>
        <v>Finalizado</v>
      </c>
      <c r="E15" s="288"/>
      <c r="F15" s="288"/>
      <c r="G15" s="288"/>
      <c r="H15" s="288"/>
      <c r="I15" s="288"/>
      <c r="J15" s="26"/>
      <c r="K15" s="270"/>
      <c r="L15" s="292"/>
      <c r="M15" s="292"/>
      <c r="N15" s="269"/>
      <c r="O15" s="270"/>
      <c r="P15" s="292"/>
      <c r="Q15" s="292"/>
      <c r="R15" s="269"/>
      <c r="S15" s="268"/>
      <c r="T15" s="292"/>
      <c r="U15" s="292"/>
      <c r="V15" s="269"/>
      <c r="W15" s="1"/>
      <c r="X15" s="1"/>
      <c r="Z15" s="6"/>
      <c r="AA15" s="7"/>
      <c r="AB15" s="7"/>
    </row>
    <row r="16" spans="1:28" ht="21" customHeight="1" x14ac:dyDescent="0.4">
      <c r="A16" s="1"/>
      <c r="B16" s="17"/>
      <c r="C16" s="17"/>
      <c r="D16" s="9"/>
      <c r="E16" s="86" t="str">
        <f>IF(COUNTA(F16:I16)=0,"NBC","BC")</f>
        <v>NBC</v>
      </c>
      <c r="F16" s="86"/>
      <c r="G16" s="86"/>
      <c r="H16" s="86"/>
      <c r="I16" s="9"/>
      <c r="J16" s="16"/>
      <c r="K16" s="9"/>
      <c r="L16" s="9"/>
      <c r="M16" s="9"/>
      <c r="N16" s="9"/>
      <c r="O16" s="9"/>
      <c r="P16" s="9"/>
      <c r="Q16" s="9"/>
      <c r="R16" s="9"/>
      <c r="S16" s="9"/>
      <c r="T16" s="9"/>
      <c r="U16" s="9"/>
      <c r="V16" s="9"/>
      <c r="W16" s="9"/>
      <c r="X16" s="9"/>
      <c r="Y16" s="23"/>
    </row>
    <row r="17" spans="1:25" ht="21" customHeight="1" x14ac:dyDescent="0.4">
      <c r="A17" s="1"/>
      <c r="B17" s="17"/>
      <c r="C17" s="17"/>
      <c r="D17" s="9"/>
      <c r="E17" s="9"/>
      <c r="F17" s="9"/>
      <c r="G17" s="9"/>
      <c r="H17" s="9"/>
      <c r="I17" s="9"/>
      <c r="J17" s="16"/>
      <c r="K17" s="290" t="s">
        <v>246</v>
      </c>
      <c r="L17" s="291"/>
      <c r="M17" s="296"/>
      <c r="N17" s="290" t="s">
        <v>247</v>
      </c>
      <c r="O17" s="291"/>
      <c r="P17" s="296"/>
      <c r="Q17" s="290" t="s">
        <v>228</v>
      </c>
      <c r="R17" s="291"/>
      <c r="S17" s="296"/>
      <c r="T17" s="290" t="s">
        <v>249</v>
      </c>
      <c r="U17" s="291"/>
      <c r="V17" s="296"/>
      <c r="W17" s="9"/>
      <c r="X17" s="9"/>
      <c r="Y17" s="23"/>
    </row>
    <row r="18" spans="1:25" ht="20.25" customHeight="1" outlineLevel="2" x14ac:dyDescent="0.35">
      <c r="A18" s="1"/>
      <c r="B18" s="289" t="s">
        <v>316</v>
      </c>
      <c r="C18" s="289"/>
      <c r="D18" s="42" t="s">
        <v>16</v>
      </c>
      <c r="E18" s="39">
        <v>5.0000000000000001E-3</v>
      </c>
      <c r="F18" s="127"/>
      <c r="G18" s="127"/>
      <c r="H18" s="127"/>
      <c r="I18" s="127"/>
      <c r="J18" s="9"/>
      <c r="K18" s="270" t="s">
        <v>662</v>
      </c>
      <c r="L18" s="268"/>
      <c r="M18" s="269"/>
      <c r="N18" s="270" t="s">
        <v>663</v>
      </c>
      <c r="O18" s="268"/>
      <c r="P18" s="269"/>
      <c r="Q18" s="270" t="s">
        <v>664</v>
      </c>
      <c r="R18" s="268"/>
      <c r="S18" s="269"/>
      <c r="T18" s="270" t="s">
        <v>665</v>
      </c>
      <c r="U18" s="268"/>
      <c r="V18" s="269"/>
      <c r="W18" s="9"/>
      <c r="X18" s="9"/>
      <c r="Y18" s="23"/>
    </row>
    <row r="19" spans="1:25" ht="141.75" customHeight="1" outlineLevel="2" x14ac:dyDescent="0.35">
      <c r="A19" s="1"/>
      <c r="B19" s="289"/>
      <c r="C19" s="289"/>
      <c r="D19" s="42" t="s">
        <v>255</v>
      </c>
      <c r="E19" s="311" t="s">
        <v>666</v>
      </c>
      <c r="F19" s="311"/>
      <c r="G19" s="311"/>
      <c r="H19" s="311"/>
      <c r="I19" s="311"/>
      <c r="J19" s="25"/>
      <c r="K19" s="270"/>
      <c r="L19" s="268"/>
      <c r="M19" s="269"/>
      <c r="N19" s="270"/>
      <c r="O19" s="268"/>
      <c r="P19" s="269"/>
      <c r="Q19" s="270"/>
      <c r="R19" s="268"/>
      <c r="S19" s="269"/>
      <c r="T19" s="270"/>
      <c r="U19" s="268"/>
      <c r="V19" s="269"/>
      <c r="W19" s="9"/>
      <c r="X19" s="9"/>
      <c r="Y19" s="23"/>
    </row>
    <row r="20" spans="1:25" ht="18.75" customHeight="1" outlineLevel="2" x14ac:dyDescent="0.35">
      <c r="A20" s="1"/>
      <c r="B20" s="289"/>
      <c r="C20" s="289"/>
      <c r="D20" s="293" t="s">
        <v>37</v>
      </c>
      <c r="E20" s="294" t="s">
        <v>105</v>
      </c>
      <c r="F20" s="294"/>
      <c r="G20" s="294"/>
      <c r="H20" s="294"/>
      <c r="I20" s="294"/>
      <c r="J20" s="25"/>
      <c r="K20" s="270"/>
      <c r="L20" s="268"/>
      <c r="M20" s="269"/>
      <c r="N20" s="270"/>
      <c r="O20" s="268"/>
      <c r="P20" s="269"/>
      <c r="Q20" s="270"/>
      <c r="R20" s="268"/>
      <c r="S20" s="269"/>
      <c r="T20" s="270"/>
      <c r="U20" s="268"/>
      <c r="V20" s="269"/>
      <c r="W20" s="9"/>
      <c r="X20" s="9"/>
      <c r="Y20" s="23"/>
    </row>
    <row r="21" spans="1:25" ht="40.5" customHeight="1" outlineLevel="2" x14ac:dyDescent="0.35">
      <c r="A21" s="18">
        <v>5.0000000000000001E-3</v>
      </c>
      <c r="B21" s="289"/>
      <c r="C21" s="289"/>
      <c r="D21" s="293"/>
      <c r="E21" s="294"/>
      <c r="F21" s="294"/>
      <c r="G21" s="294"/>
      <c r="H21" s="294"/>
      <c r="I21" s="294"/>
      <c r="J21" s="25"/>
      <c r="K21" s="270" t="s">
        <v>436</v>
      </c>
      <c r="L21" s="268"/>
      <c r="M21" s="269"/>
      <c r="N21" s="270" t="s">
        <v>667</v>
      </c>
      <c r="O21" s="268"/>
      <c r="P21" s="269"/>
      <c r="Q21" s="270" t="s">
        <v>667</v>
      </c>
      <c r="R21" s="268"/>
      <c r="S21" s="269"/>
      <c r="T21" s="270" t="s">
        <v>667</v>
      </c>
      <c r="U21" s="268"/>
      <c r="V21" s="269"/>
      <c r="W21" s="9"/>
      <c r="X21" s="9"/>
      <c r="Y21" s="23"/>
    </row>
    <row r="22" spans="1:25" ht="14.5" x14ac:dyDescent="0.35">
      <c r="A22" s="1"/>
      <c r="B22" s="9"/>
      <c r="C22" s="9"/>
      <c r="D22" s="9"/>
      <c r="E22" s="9"/>
      <c r="F22" s="9"/>
      <c r="G22" s="9"/>
      <c r="H22" s="9"/>
      <c r="I22" s="9"/>
      <c r="J22" s="9"/>
      <c r="K22" s="68"/>
      <c r="L22" s="9"/>
      <c r="M22" s="9"/>
      <c r="N22" s="9"/>
      <c r="O22" s="9"/>
      <c r="P22" s="9"/>
      <c r="Q22" s="9"/>
      <c r="R22" s="9"/>
      <c r="S22" s="9"/>
      <c r="T22" s="9"/>
      <c r="U22" s="9"/>
      <c r="V22" s="69"/>
      <c r="W22" s="9"/>
      <c r="X22" s="9"/>
      <c r="Y22" s="23"/>
    </row>
    <row r="23" spans="1:25" ht="41" x14ac:dyDescent="0.35">
      <c r="A23" s="1"/>
      <c r="B23" s="9"/>
      <c r="C23" s="9"/>
      <c r="D23" s="9"/>
      <c r="G23" s="9"/>
      <c r="H23" s="9"/>
      <c r="K23" s="54" t="s">
        <v>9</v>
      </c>
      <c r="L23" s="24" t="s">
        <v>261</v>
      </c>
      <c r="M23" s="55" t="s">
        <v>262</v>
      </c>
      <c r="N23" s="54" t="s">
        <v>9</v>
      </c>
      <c r="O23" s="24" t="s">
        <v>261</v>
      </c>
      <c r="P23" s="55" t="s">
        <v>262</v>
      </c>
      <c r="Q23" s="54" t="s">
        <v>9</v>
      </c>
      <c r="R23" s="24" t="s">
        <v>261</v>
      </c>
      <c r="S23" s="55" t="s">
        <v>262</v>
      </c>
      <c r="T23" s="54" t="s">
        <v>9</v>
      </c>
      <c r="U23" s="24" t="s">
        <v>261</v>
      </c>
      <c r="V23" s="55" t="s">
        <v>262</v>
      </c>
      <c r="X23" s="9"/>
      <c r="Y23" s="23"/>
    </row>
    <row r="24" spans="1:25" ht="36.75" customHeight="1" x14ac:dyDescent="0.35">
      <c r="A24" s="1"/>
      <c r="B24" s="9"/>
      <c r="C24" s="9"/>
      <c r="D24" s="9"/>
      <c r="F24" s="297" t="s">
        <v>308</v>
      </c>
      <c r="G24" s="298" t="s">
        <v>33</v>
      </c>
      <c r="H24" s="298"/>
      <c r="I24" s="298"/>
      <c r="K24" s="56">
        <v>2</v>
      </c>
      <c r="L24" s="40">
        <v>3</v>
      </c>
      <c r="M24" s="295"/>
      <c r="N24" s="56">
        <v>3</v>
      </c>
      <c r="O24" s="40">
        <v>3</v>
      </c>
      <c r="P24" s="295"/>
      <c r="Q24" s="56">
        <v>3</v>
      </c>
      <c r="R24" s="40">
        <v>3</v>
      </c>
      <c r="S24" s="295"/>
      <c r="T24" s="56">
        <v>3</v>
      </c>
      <c r="U24" s="40">
        <v>3</v>
      </c>
      <c r="V24" s="295"/>
      <c r="X24" s="9"/>
      <c r="Y24" s="23"/>
    </row>
    <row r="25" spans="1:25" ht="19.5" customHeight="1" x14ac:dyDescent="0.35">
      <c r="A25" s="1"/>
      <c r="B25" s="9"/>
      <c r="C25" s="9"/>
      <c r="D25" s="9"/>
      <c r="F25" s="297"/>
      <c r="G25" s="298"/>
      <c r="H25" s="298"/>
      <c r="I25" s="298"/>
      <c r="K25" s="57"/>
      <c r="L25" s="43"/>
      <c r="M25" s="295"/>
      <c r="N25" s="57"/>
      <c r="O25" s="43"/>
      <c r="P25" s="295"/>
      <c r="Q25" s="57"/>
      <c r="R25" s="43"/>
      <c r="S25" s="295"/>
      <c r="T25" s="57"/>
      <c r="U25" s="43"/>
      <c r="V25" s="295"/>
      <c r="X25" s="9"/>
      <c r="Y25" s="23"/>
    </row>
    <row r="26" spans="1:25" ht="208.5" customHeight="1" x14ac:dyDescent="0.35">
      <c r="A26" s="1"/>
      <c r="B26" s="9"/>
      <c r="C26" s="9"/>
      <c r="D26" s="9"/>
      <c r="F26" s="297"/>
      <c r="G26" s="298" t="s">
        <v>309</v>
      </c>
      <c r="H26" s="298"/>
      <c r="I26" s="298"/>
      <c r="K26" s="58" t="s">
        <v>668</v>
      </c>
      <c r="L26" s="45" t="s">
        <v>1059</v>
      </c>
      <c r="M26" s="295"/>
      <c r="N26" s="58" t="s">
        <v>669</v>
      </c>
      <c r="O26" s="45"/>
      <c r="P26" s="295"/>
      <c r="Q26" s="58" t="s">
        <v>670</v>
      </c>
      <c r="R26" s="45"/>
      <c r="S26" s="295"/>
      <c r="T26" s="58" t="s">
        <v>671</v>
      </c>
      <c r="U26" s="45"/>
      <c r="V26" s="295"/>
      <c r="X26" s="9"/>
      <c r="Y26" s="23"/>
    </row>
    <row r="27" spans="1:25" ht="18" customHeight="1" x14ac:dyDescent="0.35">
      <c r="A27" s="1"/>
      <c r="B27" s="9"/>
      <c r="C27" s="9"/>
      <c r="D27" s="9"/>
      <c r="F27" s="297"/>
      <c r="G27" s="298" t="s">
        <v>313</v>
      </c>
      <c r="H27" s="298"/>
      <c r="I27" s="298"/>
      <c r="K27" s="59"/>
      <c r="L27" s="25"/>
      <c r="M27" s="60"/>
      <c r="N27" s="59"/>
      <c r="O27" s="25"/>
      <c r="P27" s="101"/>
      <c r="Q27" s="59"/>
      <c r="R27" s="25"/>
      <c r="S27" s="60"/>
      <c r="T27" s="59"/>
      <c r="U27" s="25"/>
      <c r="V27" s="60"/>
      <c r="X27" s="9"/>
      <c r="Y27" s="23"/>
    </row>
    <row r="28" spans="1:25" ht="18" customHeight="1" x14ac:dyDescent="0.35">
      <c r="A28" s="1"/>
      <c r="B28" s="9"/>
      <c r="C28" s="9"/>
      <c r="D28" s="9"/>
      <c r="F28" s="297"/>
      <c r="G28" s="298"/>
      <c r="H28" s="298"/>
      <c r="I28" s="298"/>
      <c r="K28" s="59"/>
      <c r="L28" s="25"/>
      <c r="M28" s="60"/>
      <c r="N28" s="59"/>
      <c r="O28" s="25"/>
      <c r="P28" s="101"/>
      <c r="Q28" s="59"/>
      <c r="R28" s="25"/>
      <c r="S28" s="60"/>
      <c r="T28" s="59"/>
      <c r="U28" s="25"/>
      <c r="V28" s="60"/>
      <c r="X28" s="9"/>
      <c r="Y28" s="23"/>
    </row>
    <row r="29" spans="1:25" ht="18" customHeight="1" x14ac:dyDescent="0.35">
      <c r="A29" s="1"/>
      <c r="B29" s="9"/>
      <c r="C29" s="9"/>
      <c r="D29" s="9"/>
      <c r="F29" s="297"/>
      <c r="G29" s="298"/>
      <c r="H29" s="298"/>
      <c r="I29" s="298"/>
      <c r="K29" s="59"/>
      <c r="L29" s="25"/>
      <c r="M29" s="60"/>
      <c r="N29" s="59"/>
      <c r="O29" s="25"/>
      <c r="P29" s="101"/>
      <c r="Q29" s="59"/>
      <c r="R29" s="25"/>
      <c r="S29" s="60"/>
      <c r="T29" s="59"/>
      <c r="U29" s="25"/>
      <c r="V29" s="60"/>
      <c r="X29" s="9"/>
      <c r="Y29" s="23"/>
    </row>
    <row r="30" spans="1:25" ht="18" customHeight="1" x14ac:dyDescent="0.35">
      <c r="A30" s="1"/>
      <c r="B30" s="9"/>
      <c r="C30" s="9"/>
      <c r="D30" s="9"/>
      <c r="F30" s="297"/>
      <c r="G30" s="298"/>
      <c r="H30" s="298"/>
      <c r="I30" s="298"/>
      <c r="K30" s="59"/>
      <c r="L30" s="25"/>
      <c r="M30" s="60"/>
      <c r="N30" s="59"/>
      <c r="O30" s="25"/>
      <c r="P30" s="101"/>
      <c r="Q30" s="59"/>
      <c r="R30" s="25"/>
      <c r="S30" s="60"/>
      <c r="T30" s="59"/>
      <c r="U30" s="25"/>
      <c r="V30" s="60"/>
      <c r="X30" s="9"/>
      <c r="Y30" s="23"/>
    </row>
    <row r="31" spans="1:25" ht="18" customHeight="1" x14ac:dyDescent="0.35">
      <c r="A31" s="1"/>
      <c r="B31" s="9"/>
      <c r="C31" s="9"/>
      <c r="D31" s="9"/>
      <c r="F31" s="297"/>
      <c r="G31" s="298"/>
      <c r="H31" s="298"/>
      <c r="I31" s="298"/>
      <c r="K31" s="59"/>
      <c r="L31" s="25"/>
      <c r="M31" s="60"/>
      <c r="N31" s="59"/>
      <c r="O31" s="25"/>
      <c r="P31" s="101"/>
      <c r="Q31" s="59"/>
      <c r="R31" s="25"/>
      <c r="S31" s="60"/>
      <c r="T31" s="59"/>
      <c r="U31" s="25"/>
      <c r="V31" s="60"/>
      <c r="X31" s="9"/>
      <c r="Y31" s="23"/>
    </row>
    <row r="32" spans="1:25" ht="18" customHeight="1" x14ac:dyDescent="0.35">
      <c r="A32" s="1"/>
      <c r="B32" s="9"/>
      <c r="C32" s="9"/>
      <c r="D32" s="9"/>
      <c r="F32" s="297"/>
      <c r="G32" s="298"/>
      <c r="H32" s="298"/>
      <c r="I32" s="298"/>
      <c r="K32" s="59"/>
      <c r="L32" s="25"/>
      <c r="M32" s="60"/>
      <c r="N32" s="59"/>
      <c r="O32" s="25"/>
      <c r="P32" s="101"/>
      <c r="Q32" s="59"/>
      <c r="R32" s="25"/>
      <c r="S32" s="60"/>
      <c r="T32" s="59"/>
      <c r="U32" s="25"/>
      <c r="V32" s="60"/>
      <c r="X32" s="9"/>
      <c r="Y32" s="23"/>
    </row>
    <row r="33" spans="1:25" ht="18" customHeight="1" x14ac:dyDescent="0.35">
      <c r="A33" s="1"/>
      <c r="B33" s="9"/>
      <c r="C33" s="9"/>
      <c r="D33" s="9"/>
      <c r="F33" s="297"/>
      <c r="G33" s="298"/>
      <c r="H33" s="298"/>
      <c r="I33" s="298"/>
      <c r="K33" s="59"/>
      <c r="L33" s="25"/>
      <c r="M33" s="60"/>
      <c r="N33" s="59"/>
      <c r="O33" s="25"/>
      <c r="P33" s="101"/>
      <c r="Q33" s="59"/>
      <c r="R33" s="25"/>
      <c r="S33" s="60"/>
      <c r="T33" s="59"/>
      <c r="U33" s="25"/>
      <c r="V33" s="60"/>
      <c r="X33" s="9"/>
      <c r="Y33" s="23"/>
    </row>
    <row r="34" spans="1:25" ht="18" customHeight="1" x14ac:dyDescent="0.35">
      <c r="A34" s="1"/>
      <c r="B34" s="9"/>
      <c r="C34" s="9"/>
      <c r="D34" s="9"/>
      <c r="F34" s="297"/>
      <c r="G34" s="298"/>
      <c r="H34" s="298"/>
      <c r="I34" s="298"/>
      <c r="K34" s="59"/>
      <c r="L34" s="25"/>
      <c r="M34" s="60"/>
      <c r="N34" s="59"/>
      <c r="O34" s="25"/>
      <c r="P34" s="101"/>
      <c r="Q34" s="59"/>
      <c r="R34" s="25"/>
      <c r="S34" s="60"/>
      <c r="T34" s="59"/>
      <c r="U34" s="25"/>
      <c r="V34" s="60"/>
      <c r="X34" s="9"/>
      <c r="Y34" s="23"/>
    </row>
    <row r="35" spans="1:25" ht="18" customHeight="1" x14ac:dyDescent="0.35">
      <c r="A35" s="1"/>
      <c r="B35" s="9"/>
      <c r="C35" s="9"/>
      <c r="D35" s="9"/>
      <c r="F35" s="297"/>
      <c r="G35" s="298"/>
      <c r="H35" s="298"/>
      <c r="I35" s="298"/>
      <c r="K35" s="59"/>
      <c r="L35" s="25"/>
      <c r="M35" s="60"/>
      <c r="N35" s="59"/>
      <c r="O35" s="25"/>
      <c r="P35" s="101"/>
      <c r="Q35" s="59"/>
      <c r="R35" s="25"/>
      <c r="S35" s="60"/>
      <c r="T35" s="59"/>
      <c r="U35" s="25"/>
      <c r="V35" s="60"/>
      <c r="X35" s="9"/>
      <c r="Y35" s="23"/>
    </row>
    <row r="36" spans="1:25" ht="18" customHeight="1" x14ac:dyDescent="0.35">
      <c r="A36" s="1"/>
      <c r="B36" s="9"/>
      <c r="C36" s="9"/>
      <c r="D36" s="9"/>
      <c r="F36" s="297"/>
      <c r="G36" s="298"/>
      <c r="H36" s="298"/>
      <c r="I36" s="298"/>
      <c r="K36" s="59"/>
      <c r="L36" s="25"/>
      <c r="M36" s="60"/>
      <c r="N36" s="59"/>
      <c r="O36" s="25"/>
      <c r="P36" s="101"/>
      <c r="Q36" s="59"/>
      <c r="R36" s="25"/>
      <c r="S36" s="60"/>
      <c r="T36" s="59"/>
      <c r="U36" s="25"/>
      <c r="V36" s="60"/>
      <c r="X36" s="9"/>
      <c r="Y36" s="23"/>
    </row>
    <row r="37" spans="1:25" ht="18" customHeight="1" x14ac:dyDescent="0.35">
      <c r="A37" s="1"/>
      <c r="B37" s="9"/>
      <c r="C37" s="9"/>
      <c r="D37" s="9"/>
      <c r="F37" s="297"/>
      <c r="G37" s="298"/>
      <c r="H37" s="298"/>
      <c r="I37" s="298"/>
      <c r="K37" s="59"/>
      <c r="L37" s="25"/>
      <c r="M37" s="60"/>
      <c r="N37" s="59"/>
      <c r="O37" s="25"/>
      <c r="P37" s="101"/>
      <c r="Q37" s="59"/>
      <c r="R37" s="25"/>
      <c r="S37" s="60"/>
      <c r="T37" s="59"/>
      <c r="U37" s="25"/>
      <c r="V37" s="60"/>
      <c r="X37" s="9"/>
      <c r="Y37" s="23"/>
    </row>
    <row r="38" spans="1:25" ht="18" customHeight="1" x14ac:dyDescent="0.35">
      <c r="A38" s="1"/>
      <c r="B38" s="9"/>
      <c r="C38" s="9"/>
      <c r="D38" s="9"/>
      <c r="F38" s="297"/>
      <c r="G38" s="298"/>
      <c r="H38" s="298"/>
      <c r="I38" s="298"/>
      <c r="K38" s="59"/>
      <c r="L38" s="25"/>
      <c r="M38" s="60"/>
      <c r="N38" s="59"/>
      <c r="O38" s="25"/>
      <c r="P38" s="101"/>
      <c r="Q38" s="59"/>
      <c r="R38" s="25"/>
      <c r="S38" s="60"/>
      <c r="T38" s="59"/>
      <c r="U38" s="25"/>
      <c r="V38" s="60"/>
      <c r="X38" s="9"/>
      <c r="Y38" s="23"/>
    </row>
    <row r="39" spans="1:25" ht="18" customHeight="1" x14ac:dyDescent="0.35">
      <c r="A39" s="1"/>
      <c r="B39" s="9"/>
      <c r="C39" s="9"/>
      <c r="D39" s="9"/>
      <c r="F39" s="297"/>
      <c r="G39" s="298"/>
      <c r="H39" s="298"/>
      <c r="I39" s="298"/>
      <c r="K39" s="59"/>
      <c r="L39" s="25"/>
      <c r="M39" s="60"/>
      <c r="N39" s="59"/>
      <c r="O39" s="25"/>
      <c r="P39" s="101"/>
      <c r="Q39" s="59"/>
      <c r="R39" s="25"/>
      <c r="S39" s="60"/>
      <c r="T39" s="59"/>
      <c r="U39" s="25"/>
      <c r="V39" s="60"/>
      <c r="X39" s="9"/>
      <c r="Y39" s="23"/>
    </row>
    <row r="40" spans="1:25" ht="18" customHeight="1" x14ac:dyDescent="0.35">
      <c r="A40" s="1"/>
      <c r="B40" s="9"/>
      <c r="C40" s="9"/>
      <c r="D40" s="9"/>
      <c r="F40" s="297"/>
      <c r="G40" s="298"/>
      <c r="H40" s="298"/>
      <c r="I40" s="298"/>
      <c r="K40" s="59"/>
      <c r="L40" s="25"/>
      <c r="M40" s="60"/>
      <c r="N40" s="59"/>
      <c r="O40" s="25"/>
      <c r="P40" s="101"/>
      <c r="Q40" s="59"/>
      <c r="R40" s="25"/>
      <c r="S40" s="60"/>
      <c r="T40" s="59"/>
      <c r="U40" s="25"/>
      <c r="V40" s="60"/>
      <c r="X40" s="9"/>
      <c r="Y40" s="23"/>
    </row>
    <row r="41" spans="1:25" ht="18" customHeight="1" x14ac:dyDescent="0.35">
      <c r="A41" s="1"/>
      <c r="B41" s="9"/>
      <c r="C41" s="9"/>
      <c r="D41" s="9"/>
      <c r="F41" s="297"/>
      <c r="G41" s="298"/>
      <c r="H41" s="298"/>
      <c r="I41" s="298"/>
      <c r="K41" s="59"/>
      <c r="L41" s="25"/>
      <c r="M41" s="60"/>
      <c r="N41" s="59"/>
      <c r="O41" s="25"/>
      <c r="P41" s="101"/>
      <c r="Q41" s="59"/>
      <c r="R41" s="25"/>
      <c r="S41" s="60"/>
      <c r="T41" s="59"/>
      <c r="U41" s="25"/>
      <c r="V41" s="60"/>
      <c r="X41" s="9"/>
      <c r="Y41" s="23"/>
    </row>
    <row r="42" spans="1:25" ht="18" customHeight="1" x14ac:dyDescent="0.35">
      <c r="A42" s="1"/>
      <c r="B42" s="9"/>
      <c r="C42" s="9"/>
      <c r="D42" s="9"/>
      <c r="F42" s="297"/>
      <c r="G42" s="298"/>
      <c r="H42" s="298"/>
      <c r="I42" s="298"/>
      <c r="K42" s="59"/>
      <c r="L42" s="25"/>
      <c r="M42" s="60"/>
      <c r="N42" s="59"/>
      <c r="O42" s="25"/>
      <c r="P42" s="101"/>
      <c r="Q42" s="59"/>
      <c r="R42" s="25"/>
      <c r="S42" s="60"/>
      <c r="T42" s="59"/>
      <c r="U42" s="25"/>
      <c r="V42" s="60"/>
      <c r="X42" s="9"/>
      <c r="Y42" s="23"/>
    </row>
    <row r="43" spans="1:25" ht="18" customHeight="1" x14ac:dyDescent="0.35">
      <c r="A43" s="1"/>
      <c r="B43" s="9"/>
      <c r="C43" s="9"/>
      <c r="D43" s="9"/>
      <c r="F43" s="297"/>
      <c r="G43" s="298"/>
      <c r="H43" s="298"/>
      <c r="I43" s="298"/>
      <c r="K43" s="59"/>
      <c r="L43" s="25"/>
      <c r="M43" s="60"/>
      <c r="N43" s="59"/>
      <c r="O43" s="25"/>
      <c r="P43" s="101"/>
      <c r="Q43" s="59"/>
      <c r="R43" s="25"/>
      <c r="S43" s="60"/>
      <c r="T43" s="59"/>
      <c r="U43" s="25"/>
      <c r="V43" s="60"/>
      <c r="X43" s="9"/>
      <c r="Y43" s="23"/>
    </row>
    <row r="44" spans="1:25" ht="18" customHeight="1" x14ac:dyDescent="0.35">
      <c r="A44" s="1"/>
      <c r="B44" s="9"/>
      <c r="C44" s="9"/>
      <c r="D44" s="9"/>
      <c r="F44" s="297"/>
      <c r="G44" s="298"/>
      <c r="H44" s="298"/>
      <c r="I44" s="298"/>
      <c r="K44" s="59"/>
      <c r="L44" s="25"/>
      <c r="M44" s="60"/>
      <c r="N44" s="59"/>
      <c r="O44" s="25"/>
      <c r="P44" s="101"/>
      <c r="Q44" s="59"/>
      <c r="R44" s="25"/>
      <c r="S44" s="60"/>
      <c r="T44" s="59"/>
      <c r="U44" s="25"/>
      <c r="V44" s="60"/>
      <c r="X44" s="9"/>
      <c r="Y44" s="23"/>
    </row>
    <row r="45" spans="1:25" ht="18" customHeight="1" x14ac:dyDescent="0.35">
      <c r="A45" s="1"/>
      <c r="B45" s="9"/>
      <c r="C45" s="9"/>
      <c r="D45" s="9"/>
      <c r="F45" s="297"/>
      <c r="G45" s="298"/>
      <c r="H45" s="298"/>
      <c r="I45" s="298"/>
      <c r="K45" s="59"/>
      <c r="L45" s="25"/>
      <c r="M45" s="60"/>
      <c r="N45" s="59"/>
      <c r="O45" s="25"/>
      <c r="P45" s="101"/>
      <c r="Q45" s="59"/>
      <c r="R45" s="25"/>
      <c r="S45" s="60"/>
      <c r="T45" s="59"/>
      <c r="U45" s="25"/>
      <c r="V45" s="60"/>
      <c r="X45" s="9"/>
      <c r="Y45" s="23"/>
    </row>
    <row r="46" spans="1:25" ht="18" customHeight="1" x14ac:dyDescent="0.35">
      <c r="A46" s="1"/>
      <c r="B46" s="9"/>
      <c r="C46" s="9"/>
      <c r="D46" s="9"/>
      <c r="F46" s="297"/>
      <c r="G46" s="298"/>
      <c r="H46" s="298"/>
      <c r="I46" s="298"/>
      <c r="K46" s="59"/>
      <c r="L46" s="25"/>
      <c r="M46" s="60"/>
      <c r="N46" s="59"/>
      <c r="O46" s="25"/>
      <c r="P46" s="101"/>
      <c r="Q46" s="59"/>
      <c r="R46" s="25"/>
      <c r="S46" s="60"/>
      <c r="T46" s="59"/>
      <c r="U46" s="25"/>
      <c r="V46" s="60"/>
      <c r="X46" s="9"/>
      <c r="Y46" s="23"/>
    </row>
    <row r="47" spans="1:25" ht="18" customHeight="1" x14ac:dyDescent="0.35">
      <c r="A47" s="1"/>
      <c r="B47" s="9"/>
      <c r="C47" s="9"/>
      <c r="D47" s="9"/>
      <c r="F47" s="297"/>
      <c r="G47" s="298"/>
      <c r="H47" s="298"/>
      <c r="I47" s="298"/>
      <c r="K47" s="59"/>
      <c r="L47" s="25"/>
      <c r="M47" s="60"/>
      <c r="N47" s="59"/>
      <c r="O47" s="25"/>
      <c r="P47" s="101"/>
      <c r="Q47" s="59"/>
      <c r="R47" s="25"/>
      <c r="S47" s="60"/>
      <c r="T47" s="59"/>
      <c r="U47" s="25"/>
      <c r="V47" s="60"/>
      <c r="X47" s="9"/>
      <c r="Y47" s="23"/>
    </row>
    <row r="48" spans="1:25" ht="18" customHeight="1" x14ac:dyDescent="0.35">
      <c r="A48" s="1"/>
      <c r="B48" s="9"/>
      <c r="C48" s="9"/>
      <c r="D48" s="9"/>
      <c r="F48" s="297"/>
      <c r="G48" s="298"/>
      <c r="H48" s="298"/>
      <c r="I48" s="298"/>
      <c r="K48" s="59"/>
      <c r="L48" s="25"/>
      <c r="M48" s="60"/>
      <c r="N48" s="59"/>
      <c r="O48" s="25"/>
      <c r="P48" s="101"/>
      <c r="Q48" s="59"/>
      <c r="R48" s="25"/>
      <c r="S48" s="60"/>
      <c r="T48" s="59"/>
      <c r="U48" s="25"/>
      <c r="V48" s="60"/>
      <c r="X48" s="9"/>
      <c r="Y48" s="23"/>
    </row>
    <row r="49" spans="1:25" ht="18" customHeight="1" x14ac:dyDescent="0.35">
      <c r="A49" s="1"/>
      <c r="B49" s="9"/>
      <c r="C49" s="9"/>
      <c r="D49" s="9"/>
      <c r="F49" s="297"/>
      <c r="G49" s="298"/>
      <c r="H49" s="298"/>
      <c r="I49" s="298"/>
      <c r="K49" s="59"/>
      <c r="L49" s="25"/>
      <c r="M49" s="60"/>
      <c r="N49" s="59"/>
      <c r="O49" s="25"/>
      <c r="P49" s="60"/>
      <c r="Q49" s="59"/>
      <c r="R49" s="25"/>
      <c r="S49" s="60"/>
      <c r="T49" s="59"/>
      <c r="U49" s="25"/>
      <c r="V49" s="60"/>
      <c r="X49" s="9"/>
      <c r="Y49" s="23"/>
    </row>
    <row r="50" spans="1:25" ht="14.5" x14ac:dyDescent="0.35">
      <c r="S50" s="1"/>
      <c r="V50" s="1"/>
    </row>
    <row r="51" spans="1:25" ht="15" customHeight="1" x14ac:dyDescent="0.35"/>
  </sheetData>
  <mergeCells count="63">
    <mergeCell ref="F24:F49"/>
    <mergeCell ref="G24:I25"/>
    <mergeCell ref="M24:M26"/>
    <mergeCell ref="P24:P26"/>
    <mergeCell ref="S24:S26"/>
    <mergeCell ref="V24:V26"/>
    <mergeCell ref="G26:I26"/>
    <mergeCell ref="G27:I49"/>
    <mergeCell ref="Q20:S20"/>
    <mergeCell ref="T20:V20"/>
    <mergeCell ref="K21:M21"/>
    <mergeCell ref="N21:P21"/>
    <mergeCell ref="Q21:S21"/>
    <mergeCell ref="T21:V21"/>
    <mergeCell ref="T18:V19"/>
    <mergeCell ref="E19:I19"/>
    <mergeCell ref="D20:D21"/>
    <mergeCell ref="E20:I21"/>
    <mergeCell ref="K20:M20"/>
    <mergeCell ref="N20:P20"/>
    <mergeCell ref="D15:I15"/>
    <mergeCell ref="B18:C21"/>
    <mergeCell ref="K18:M19"/>
    <mergeCell ref="N18:P19"/>
    <mergeCell ref="Q18:S19"/>
    <mergeCell ref="Q17:S17"/>
    <mergeCell ref="T17:V17"/>
    <mergeCell ref="S12:T12"/>
    <mergeCell ref="U12:V12"/>
    <mergeCell ref="L13:M13"/>
    <mergeCell ref="P13:Q13"/>
    <mergeCell ref="T13:U13"/>
    <mergeCell ref="L14:M15"/>
    <mergeCell ref="N14:N15"/>
    <mergeCell ref="O14:O15"/>
    <mergeCell ref="P14:Q15"/>
    <mergeCell ref="Q12:R12"/>
    <mergeCell ref="R14:R15"/>
    <mergeCell ref="S14:S15"/>
    <mergeCell ref="T14:U15"/>
    <mergeCell ref="V14:V15"/>
    <mergeCell ref="K12:L12"/>
    <mergeCell ref="M12:N12"/>
    <mergeCell ref="O12:P12"/>
    <mergeCell ref="K17:M17"/>
    <mergeCell ref="N17:P17"/>
    <mergeCell ref="K14:K15"/>
    <mergeCell ref="B7:C7"/>
    <mergeCell ref="M7:O8"/>
    <mergeCell ref="Q7:S8"/>
    <mergeCell ref="G12:G13"/>
    <mergeCell ref="D2:I2"/>
    <mergeCell ref="D3:I4"/>
    <mergeCell ref="K3:S4"/>
    <mergeCell ref="D5:I5"/>
    <mergeCell ref="K5:R5"/>
    <mergeCell ref="B10:C10"/>
    <mergeCell ref="B12:C15"/>
    <mergeCell ref="D12:D14"/>
    <mergeCell ref="E12:E14"/>
    <mergeCell ref="F12:F13"/>
    <mergeCell ref="H12:H13"/>
    <mergeCell ref="I12:I13"/>
  </mergeCells>
  <conditionalFormatting sqref="D15:I15">
    <cfRule type="containsText" dxfId="495" priority="2" operator="containsText" text="Finalizado">
      <formula>NOT(ISERROR(SEARCH("Finalizado",D15)))</formula>
    </cfRule>
    <cfRule type="containsText" dxfId="494" priority="3" operator="containsText" text="Não Planificado">
      <formula>NOT(ISERROR(SEARCH("Não Planificado",D15)))</formula>
    </cfRule>
    <cfRule type="containsText" dxfId="493" priority="4" operator="containsText" text="No Prazo">
      <formula>NOT(ISERROR(SEARCH("No Prazo",D15)))</formula>
    </cfRule>
    <cfRule type="containsText" dxfId="492" priority="5" operator="containsText" text="Atrasado">
      <formula>NOT(ISERROR(SEARCH("Atrasado",D15)))</formula>
    </cfRule>
  </conditionalFormatting>
  <conditionalFormatting sqref="F7:F8">
    <cfRule type="iconSet" priority="9">
      <iconSet showValue="0">
        <cfvo type="percent" val="0"/>
        <cfvo type="num" val="2"/>
        <cfvo type="num" val="3"/>
      </iconSet>
    </cfRule>
  </conditionalFormatting>
  <conditionalFormatting sqref="F12 F14">
    <cfRule type="iconSet" priority="7">
      <iconSet showValue="0">
        <cfvo type="percent" val="0"/>
        <cfvo type="num" val="2"/>
        <cfvo type="num" val="3"/>
      </iconSet>
    </cfRule>
  </conditionalFormatting>
  <conditionalFormatting sqref="G7:I8">
    <cfRule type="iconSet" priority="8">
      <iconSet showValue="0">
        <cfvo type="percent" val="0"/>
        <cfvo type="num" val="2"/>
        <cfvo type="num" val="3"/>
      </iconSet>
    </cfRule>
  </conditionalFormatting>
  <conditionalFormatting sqref="G12:I12 G14:I14">
    <cfRule type="iconSet" priority="6">
      <iconSet showValue="0">
        <cfvo type="percent" val="0"/>
        <cfvo type="num" val="2"/>
        <cfvo type="num" val="3"/>
      </iconSet>
    </cfRule>
  </conditionalFormatting>
  <conditionalFormatting sqref="K24:L24 N24:O24 Q24:R24 T24:U24">
    <cfRule type="iconSet" priority="19">
      <iconSet showValue="0">
        <cfvo type="percent" val="0"/>
        <cfvo type="num" val="2"/>
        <cfvo type="num" val="3"/>
      </iconSet>
    </cfRule>
  </conditionalFormatting>
  <conditionalFormatting sqref="K25:L25">
    <cfRule type="containsText" dxfId="491" priority="29" operator="containsText" text="PENDIENTE">
      <formula>NOT(ISERROR(SEARCH("PENDIENTE",K25)))</formula>
    </cfRule>
    <cfRule type="containsText" dxfId="490" priority="30" operator="containsText" text="NO VALIDADO">
      <formula>NOT(ISERROR(SEARCH("NO VALIDADO",K25)))</formula>
    </cfRule>
    <cfRule type="containsText" dxfId="489" priority="31" operator="containsText" text="VALIDADO">
      <formula>NOT(ISERROR(SEARCH("VALIDADO",K25)))</formula>
    </cfRule>
  </conditionalFormatting>
  <conditionalFormatting sqref="N25:O25">
    <cfRule type="containsText" dxfId="488" priority="26" operator="containsText" text="PENDIENTE">
      <formula>NOT(ISERROR(SEARCH("PENDIENTE",N25)))</formula>
    </cfRule>
    <cfRule type="containsText" dxfId="487" priority="27" operator="containsText" text="NO VALIDADO">
      <formula>NOT(ISERROR(SEARCH("NO VALIDADO",N25)))</formula>
    </cfRule>
    <cfRule type="containsText" dxfId="486" priority="28" operator="containsText" text="VALIDADO">
      <formula>NOT(ISERROR(SEARCH("VALIDADO",N25)))</formula>
    </cfRule>
  </conditionalFormatting>
  <conditionalFormatting sqref="Q25:R25">
    <cfRule type="containsText" dxfId="485" priority="23" operator="containsText" text="PENDIENTE">
      <formula>NOT(ISERROR(SEARCH("PENDIENTE",Q25)))</formula>
    </cfRule>
    <cfRule type="containsText" dxfId="484" priority="24" operator="containsText" text="NO VALIDADO">
      <formula>NOT(ISERROR(SEARCH("NO VALIDADO",Q25)))</formula>
    </cfRule>
    <cfRule type="containsText" dxfId="483" priority="25" operator="containsText" text="VALIDADO">
      <formula>NOT(ISERROR(SEARCH("VALIDADO",Q25)))</formula>
    </cfRule>
  </conditionalFormatting>
  <conditionalFormatting sqref="T25:U25">
    <cfRule type="containsText" dxfId="482" priority="20" operator="containsText" text="PENDIENTE">
      <formula>NOT(ISERROR(SEARCH("PENDIENTE",T25)))</formula>
    </cfRule>
    <cfRule type="containsText" dxfId="481" priority="21" operator="containsText" text="NO VALIDADO">
      <formula>NOT(ISERROR(SEARCH("NO VALIDADO",T25)))</formula>
    </cfRule>
    <cfRule type="containsText" dxfId="480" priority="22" operator="containsText" text="VALIDADO">
      <formula>NOT(ISERROR(SEARCH("VALIDADO",T25)))</formula>
    </cfRule>
  </conditionalFormatting>
  <dataValidations count="6">
    <dataValidation type="list" allowBlank="1" showInputMessage="1" showErrorMessage="1" sqref="AB14:AB15" xr:uid="{A99235C4-B922-4C23-84B5-1BCF372719CD}">
      <formula1>"No Cumple, Parcial, Cumple, Más que Cumple, Mejor Práctica"</formula1>
    </dataValidation>
    <dataValidation type="list" allowBlank="1" showInputMessage="1" showErrorMessage="1" sqref="K14:K15 O14:O15 S14:S15" xr:uid="{74BEF59E-0249-400B-8893-942D611B6DC5}">
      <formula1>"No Iniciado, En Progreso,Finalizado"</formula1>
    </dataValidation>
    <dataValidation type="list" allowBlank="1" showInputMessage="1" showErrorMessage="1" sqref="Q10 S10" xr:uid="{5FFC1D5B-6898-44BE-ACC7-407186B25F1C}">
      <formula1>" Junho,Julho,Agosto,Setembro,Outubro"</formula1>
    </dataValidation>
    <dataValidation type="list" allowBlank="1" showInputMessage="1" showErrorMessage="1" sqref="M12:N12 Q12:R12 U12:V12" xr:uid="{C9250FAA-273D-4886-B1BB-321A5DD80C05}">
      <formula1>"Maio,Junho,Julho,Agosto,Setembro,Outubro"</formula1>
    </dataValidation>
    <dataValidation type="list" allowBlank="1" showInputMessage="1" showErrorMessage="1" sqref="O10" xr:uid="{85400FDF-93B1-4546-A8FB-B05251ADC1DE}">
      <formula1>"Alta,Baixa,Não Planificado"</formula1>
    </dataValidation>
    <dataValidation type="list" allowBlank="1" showInputMessage="1" showErrorMessage="1" sqref="D10 R14:R15 N14:N15 V14:V15" xr:uid="{0F9B2E9B-4B89-4B3E-BF17-E0E28CE78797}">
      <formula1>"Não Cumpre, Parcial, Cumpre, Mais que Cumpre, Melhor Prática"</formula1>
    </dataValidation>
  </dataValidations>
  <pageMargins left="0.511811024" right="0.511811024" top="0.78740157499999996" bottom="0.78740157499999996" header="0.31496062000000002" footer="0.31496062000000002"/>
  <pageSetup paperSize="9" orientation="portrait" r:id="rId1"/>
  <drawing r:id="rId2"/>
  <extLst>
    <ext xmlns:x14="http://schemas.microsoft.com/office/spreadsheetml/2009/9/main" uri="{78C0D931-6437-407d-A8EE-F0AAD7539E65}">
      <x14:conditionalFormattings>
        <x14:conditionalFormatting xmlns:xm="http://schemas.microsoft.com/office/excel/2006/main">
          <x14:cfRule type="iconSet" priority="1" id="{4E3B2259-B904-4DAD-9E3C-49D35DC06E92}">
            <x14:iconSet iconSet="3Stars" showValue="0">
              <x14:cfvo type="percent">
                <xm:f>0</xm:f>
              </x14:cfvo>
              <x14:cfvo type="num">
                <xm:f>2</xm:f>
              </x14:cfvo>
              <x14:cfvo type="num">
                <xm:f>3</xm:f>
              </x14:cfvo>
            </x14:iconSet>
          </x14:cfRule>
          <xm:sqref>M10</xm:sqref>
        </x14:conditionalFormatting>
      </x14:conditionalFormattings>
    </ext>
  </extLst>
</worksheet>
</file>

<file path=xl/worksheets/sheet4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D0B2848-933C-4B98-ADCC-8A7D099131AD}">
  <dimension ref="A1:AB51"/>
  <sheetViews>
    <sheetView showGridLines="0" zoomScale="50" zoomScaleNormal="50" workbookViewId="0">
      <pane xSplit="3" ySplit="4" topLeftCell="E13" activePane="bottomRight" state="frozen"/>
      <selection activeCell="O2" sqref="O2"/>
      <selection pane="topRight" activeCell="O2" sqref="O2"/>
      <selection pane="bottomLeft" activeCell="O2" sqref="O2"/>
      <selection pane="bottomRight" activeCell="N18" sqref="N18:P19"/>
    </sheetView>
  </sheetViews>
  <sheetFormatPr defaultColWidth="0" defaultRowHeight="15" customHeight="1" zeroHeight="1" outlineLevelRow="2" outlineLevelCol="1" x14ac:dyDescent="0.35"/>
  <cols>
    <col min="1" max="1" width="1.26953125" customWidth="1"/>
    <col min="2" max="2" width="4.7265625" customWidth="1"/>
    <col min="3" max="3" width="20.1796875" customWidth="1"/>
    <col min="4" max="4" width="17.453125" customWidth="1" outlineLevel="1"/>
    <col min="5" max="5" width="10" customWidth="1" outlineLevel="1"/>
    <col min="6" max="8" width="6.1796875" customWidth="1" outlineLevel="1"/>
    <col min="9" max="9" width="6.26953125" customWidth="1" outlineLevel="1"/>
    <col min="10" max="10" width="2.1796875" customWidth="1"/>
    <col min="11" max="23" width="23" customWidth="1"/>
    <col min="24" max="24" width="17" hidden="1" customWidth="1"/>
    <col min="25" max="25" width="16.453125" hidden="1" customWidth="1"/>
    <col min="26" max="26" width="10.54296875" hidden="1" customWidth="1"/>
    <col min="27" max="27" width="16.81640625" hidden="1" customWidth="1"/>
    <col min="28" max="28" width="14.54296875" hidden="1" customWidth="1"/>
  </cols>
  <sheetData>
    <row r="1" spans="1:28" ht="11.25" customHeight="1" x14ac:dyDescent="0.35">
      <c r="A1" s="13"/>
      <c r="B1" s="13"/>
      <c r="C1" s="13"/>
      <c r="D1" s="13"/>
      <c r="E1" s="13"/>
      <c r="F1" s="13"/>
      <c r="G1" s="13"/>
      <c r="H1" s="13"/>
      <c r="I1" s="13"/>
      <c r="J1" s="13"/>
      <c r="K1" s="13"/>
      <c r="L1" s="13"/>
      <c r="M1" s="13"/>
      <c r="N1" s="13"/>
      <c r="O1" s="13"/>
      <c r="P1" s="13"/>
      <c r="Q1" s="13"/>
      <c r="R1" s="13"/>
      <c r="S1" s="13"/>
      <c r="T1" s="13"/>
      <c r="U1" s="13"/>
      <c r="V1" s="13"/>
      <c r="W1" s="13"/>
      <c r="X1" s="13"/>
      <c r="Y1" s="19"/>
      <c r="Z1" s="19"/>
      <c r="AA1" s="19"/>
    </row>
    <row r="2" spans="1:28" ht="43.5" customHeight="1" x14ac:dyDescent="0.5">
      <c r="A2" s="1"/>
      <c r="C2" s="11"/>
      <c r="D2" s="279" t="s">
        <v>0</v>
      </c>
      <c r="E2" s="279"/>
      <c r="F2" s="279"/>
      <c r="G2" s="279"/>
      <c r="H2" s="279"/>
      <c r="I2" s="279"/>
      <c r="J2" s="62"/>
      <c r="K2" s="62"/>
      <c r="L2" s="62"/>
      <c r="M2" s="62"/>
      <c r="N2" s="62"/>
      <c r="O2" s="62"/>
      <c r="P2" s="62"/>
      <c r="Q2" s="62"/>
      <c r="R2" s="62"/>
      <c r="S2" s="62"/>
      <c r="T2" s="62"/>
      <c r="U2" s="62"/>
      <c r="V2" s="62"/>
      <c r="W2" s="11"/>
      <c r="X2" s="11"/>
      <c r="Y2" s="20"/>
      <c r="Z2" s="20"/>
      <c r="AA2" s="20"/>
    </row>
    <row r="3" spans="1:28" ht="19.5" customHeight="1" x14ac:dyDescent="0.35">
      <c r="A3" s="1"/>
      <c r="C3" s="10"/>
      <c r="D3" s="280" t="s">
        <v>1</v>
      </c>
      <c r="E3" s="280"/>
      <c r="F3" s="280"/>
      <c r="G3" s="280"/>
      <c r="H3" s="280"/>
      <c r="I3" s="280"/>
      <c r="J3" s="63"/>
      <c r="K3" s="316" t="s">
        <v>672</v>
      </c>
      <c r="L3" s="316"/>
      <c r="M3" s="316"/>
      <c r="N3" s="316"/>
      <c r="O3" s="316"/>
      <c r="P3" s="316"/>
      <c r="Q3" s="316"/>
      <c r="R3" s="316"/>
      <c r="S3" s="316"/>
      <c r="T3" s="63"/>
      <c r="U3" s="63"/>
      <c r="V3" s="63"/>
      <c r="W3" s="10"/>
      <c r="X3" s="10"/>
      <c r="Y3" s="12"/>
      <c r="Z3" s="12"/>
      <c r="AA3" s="12"/>
    </row>
    <row r="4" spans="1:28" ht="35.25" customHeight="1" x14ac:dyDescent="0.35">
      <c r="A4" s="1"/>
      <c r="B4" s="1"/>
      <c r="C4" s="10"/>
      <c r="D4" s="281"/>
      <c r="E4" s="281"/>
      <c r="F4" s="281"/>
      <c r="G4" s="281"/>
      <c r="H4" s="281"/>
      <c r="I4" s="281"/>
      <c r="J4" s="61"/>
      <c r="K4" s="317"/>
      <c r="L4" s="317"/>
      <c r="M4" s="317"/>
      <c r="N4" s="317"/>
      <c r="O4" s="317"/>
      <c r="P4" s="317"/>
      <c r="Q4" s="317"/>
      <c r="R4" s="317"/>
      <c r="S4" s="317"/>
      <c r="T4" s="61"/>
      <c r="U4" s="61"/>
      <c r="V4" s="61"/>
      <c r="W4" s="61"/>
      <c r="X4" s="14"/>
      <c r="Y4" s="21"/>
      <c r="Z4" s="22"/>
      <c r="AA4" s="22"/>
    </row>
    <row r="5" spans="1:28" ht="32.5" x14ac:dyDescent="0.6">
      <c r="A5" s="1"/>
      <c r="B5" s="15"/>
      <c r="C5" s="13"/>
      <c r="D5" s="284" t="s">
        <v>218</v>
      </c>
      <c r="E5" s="284"/>
      <c r="F5" s="284"/>
      <c r="G5" s="284"/>
      <c r="H5" s="284"/>
      <c r="I5" s="284"/>
      <c r="J5" s="26"/>
      <c r="K5" s="284" t="s">
        <v>673</v>
      </c>
      <c r="L5" s="284"/>
      <c r="M5" s="284"/>
      <c r="N5" s="284"/>
      <c r="O5" s="284"/>
      <c r="P5" s="284"/>
      <c r="Q5" s="284"/>
      <c r="R5" s="284"/>
      <c r="S5" s="27"/>
      <c r="T5" s="25"/>
      <c r="U5" s="25"/>
      <c r="V5" s="25"/>
      <c r="W5" s="9"/>
      <c r="X5" s="9"/>
      <c r="Y5" s="23"/>
    </row>
    <row r="6" spans="1:28" ht="33" customHeight="1" x14ac:dyDescent="0.8">
      <c r="A6" s="1"/>
      <c r="B6" s="15"/>
      <c r="C6" s="15"/>
      <c r="D6" s="28" t="s">
        <v>296</v>
      </c>
      <c r="E6" s="28" t="s">
        <v>16</v>
      </c>
      <c r="F6" s="28" t="s">
        <v>19</v>
      </c>
      <c r="G6" s="28" t="s">
        <v>20</v>
      </c>
      <c r="H6" s="28" t="s">
        <v>21</v>
      </c>
      <c r="I6" s="28" t="s">
        <v>22</v>
      </c>
      <c r="J6" s="29"/>
      <c r="K6" s="44" t="s">
        <v>221</v>
      </c>
      <c r="L6" s="66"/>
      <c r="M6" s="30"/>
      <c r="N6" s="30"/>
      <c r="O6" s="30"/>
      <c r="P6" s="30"/>
      <c r="Q6" s="30"/>
      <c r="R6" s="31"/>
      <c r="S6" s="31"/>
      <c r="T6" s="25"/>
      <c r="U6" s="25"/>
      <c r="V6" s="25"/>
      <c r="W6" s="9"/>
      <c r="X6" s="9"/>
      <c r="Y6" s="23"/>
    </row>
    <row r="7" spans="1:28" ht="78" customHeight="1" outlineLevel="1" x14ac:dyDescent="0.35">
      <c r="A7" s="1"/>
      <c r="B7" s="267" t="s">
        <v>222</v>
      </c>
      <c r="C7" s="267"/>
      <c r="D7" s="67" t="str">
        <f>IF(F7="","",IF(AND(I7=3,H7=3,G7=3,F7=3),"Melhor Pratica",
IF(AND(H7=3,G7=3,F7=3),"Mais que cumpre",
IF(AND(G7=3,F7=3),"Cumpre",
IF(F7=3,"Parcial","Não cumpre")))))</f>
        <v>Parcial</v>
      </c>
      <c r="E7" s="47">
        <f>IF($D7="Não cumpre",0,IF($D7="Parcial",$E$18*0.4,IF($D7="Cumpre",$E$18*0.7,IF($D7="Mais que cumpre",$E$18*0.85,IF($D7="Melhor Pratica",$E$18,0)))))</f>
        <v>8.0000000000000002E-3</v>
      </c>
      <c r="F7" s="48">
        <f>IF($K$24&lt;&gt;"",IF($K$24=3,3,IF($K$24=2,2,1)),"")</f>
        <v>3</v>
      </c>
      <c r="G7" s="48">
        <f>IF($N$24&lt;&gt;"",IF($N$24=3,3,IF($N$24=2,2,1)),"")</f>
        <v>2</v>
      </c>
      <c r="H7" s="48" t="str">
        <f>IF($Q$24&lt;&gt;"",IF($Q$24=3,3,IF($Q$24=2,2,1)),"")</f>
        <v/>
      </c>
      <c r="I7" s="48" t="str">
        <f>IF($T$24&lt;&gt;"",IF($T$24=3,3,IF($T$24=2,2,1)),"")</f>
        <v/>
      </c>
      <c r="J7" s="32"/>
      <c r="K7" s="49" t="s">
        <v>674</v>
      </c>
      <c r="L7" s="46" t="s">
        <v>224</v>
      </c>
      <c r="M7" s="271" t="s">
        <v>675</v>
      </c>
      <c r="N7" s="271"/>
      <c r="O7" s="271"/>
      <c r="P7" s="46" t="s">
        <v>226</v>
      </c>
      <c r="Q7" s="271"/>
      <c r="R7" s="271"/>
      <c r="S7" s="271"/>
      <c r="U7" s="25"/>
      <c r="V7" s="25"/>
      <c r="W7" s="9"/>
      <c r="X7" s="9"/>
      <c r="Y7" s="23"/>
    </row>
    <row r="8" spans="1:28" ht="14.25" customHeight="1" outlineLevel="1" x14ac:dyDescent="0.35">
      <c r="A8" s="1"/>
      <c r="B8" s="64"/>
      <c r="C8" s="64"/>
      <c r="D8" s="67"/>
      <c r="E8" s="47"/>
      <c r="F8" s="48"/>
      <c r="G8" s="48"/>
      <c r="H8" s="48"/>
      <c r="I8" s="48"/>
      <c r="J8" s="32"/>
      <c r="K8" s="49"/>
      <c r="L8" s="46"/>
      <c r="M8" s="271"/>
      <c r="N8" s="271"/>
      <c r="O8" s="271"/>
      <c r="P8" s="46"/>
      <c r="Q8" s="271"/>
      <c r="R8" s="271"/>
      <c r="S8" s="271"/>
      <c r="U8" s="25"/>
      <c r="V8" s="25"/>
      <c r="W8" s="9"/>
      <c r="X8" s="9"/>
      <c r="Y8" s="23"/>
    </row>
    <row r="9" spans="1:28" ht="9.75" customHeight="1" x14ac:dyDescent="0.45">
      <c r="A9" s="1"/>
      <c r="B9" s="1"/>
      <c r="C9" s="1"/>
      <c r="D9" s="34"/>
      <c r="E9" s="35"/>
      <c r="F9" s="35"/>
      <c r="G9" s="35"/>
      <c r="H9" s="35"/>
      <c r="I9" s="35"/>
      <c r="J9" s="35"/>
      <c r="K9" s="35"/>
      <c r="L9" s="35"/>
      <c r="M9" s="35"/>
      <c r="N9" s="35"/>
      <c r="O9" s="35"/>
      <c r="P9" s="35"/>
      <c r="Q9" s="92" t="str">
        <f>IF(Q10="Junho",6,IF(Q10="Julho",7,IF(Q10="Agosto",8,IF(Q10="Setembro",9,IF(Q10="Outubro",10,"")))))</f>
        <v/>
      </c>
      <c r="R9" s="35"/>
      <c r="S9" s="92" t="str">
        <f>IF(S10="Junho",6,IF(S10="Julho",7,IF(S10="Agosto",8,IF(S10="Setembro",9,IF(S10="Outubro",10,"")))))</f>
        <v/>
      </c>
      <c r="T9" s="33"/>
      <c r="U9" s="33"/>
      <c r="V9" s="33"/>
      <c r="W9" s="1"/>
      <c r="X9" s="1"/>
    </row>
    <row r="10" spans="1:28" ht="59.25" customHeight="1" outlineLevel="1" x14ac:dyDescent="0.35">
      <c r="A10" s="1"/>
      <c r="B10" s="273" t="s">
        <v>676</v>
      </c>
      <c r="C10" s="273"/>
      <c r="D10" s="110" t="s">
        <v>228</v>
      </c>
      <c r="E10" s="51">
        <f>IF($D10="Não cumpre",0,IF($D10="Parcial",$E$18*0.4,IF($D10="Cumpre",$E$18*0.7,IF($D10="Mais que cumpre",$E$18*0.85,IF($D10="Melhor Pratica",$E$18,0)))))</f>
        <v>1.7000000000000001E-2</v>
      </c>
      <c r="F10" s="52" t="str">
        <f>IF(K20="D","D","-")</f>
        <v>-</v>
      </c>
      <c r="G10" s="52" t="str">
        <f>IF(N20="D","D","-")</f>
        <v>-</v>
      </c>
      <c r="H10" s="52" t="str">
        <f>IF(Q20="D","D","-")</f>
        <v>-</v>
      </c>
      <c r="I10" s="52" t="str">
        <f>IF(T20="D","D","-")</f>
        <v>-</v>
      </c>
      <c r="J10" s="32"/>
      <c r="K10" s="65" t="s">
        <v>677</v>
      </c>
      <c r="L10" s="50" t="s">
        <v>230</v>
      </c>
      <c r="M10" s="74">
        <v>3</v>
      </c>
      <c r="N10" s="50" t="s">
        <v>231</v>
      </c>
      <c r="O10" s="53" t="s">
        <v>343</v>
      </c>
      <c r="P10" s="50" t="s">
        <v>233</v>
      </c>
      <c r="Q10" s="91" t="s">
        <v>678</v>
      </c>
      <c r="R10" s="50" t="s">
        <v>235</v>
      </c>
      <c r="S10" s="91" t="s">
        <v>679</v>
      </c>
      <c r="T10" s="50" t="s">
        <v>237</v>
      </c>
      <c r="U10" s="53" t="s">
        <v>355</v>
      </c>
      <c r="V10" s="25"/>
      <c r="W10" s="9"/>
      <c r="X10" s="9"/>
      <c r="Y10" s="23"/>
    </row>
    <row r="11" spans="1:28" ht="20.5" x14ac:dyDescent="0.4">
      <c r="A11" s="1"/>
      <c r="B11" s="17"/>
      <c r="C11" s="17"/>
      <c r="D11" s="36"/>
      <c r="E11" s="31"/>
      <c r="F11" s="37"/>
      <c r="G11" s="37"/>
      <c r="H11" s="37"/>
      <c r="I11" s="37"/>
      <c r="J11" s="31"/>
      <c r="K11" s="25"/>
      <c r="L11" s="25"/>
      <c r="M11" s="25"/>
      <c r="N11" s="25"/>
      <c r="O11" s="25"/>
      <c r="P11" s="25"/>
      <c r="Q11" s="25"/>
      <c r="R11" s="25"/>
      <c r="S11" s="25"/>
      <c r="T11" s="25"/>
      <c r="U11" s="25"/>
      <c r="V11" s="25"/>
      <c r="W11" s="9"/>
      <c r="X11" s="9"/>
      <c r="Y11" s="23"/>
    </row>
    <row r="12" spans="1:28" ht="18" customHeight="1" outlineLevel="1" x14ac:dyDescent="0.35">
      <c r="A12" s="1"/>
      <c r="B12" s="274" t="s">
        <v>680</v>
      </c>
      <c r="C12" s="274"/>
      <c r="D12" s="276" t="str">
        <f>IF(F12="","",IF(AND(I12=3,H12=3,G12=3,F12=3),"Melhor Pratica",
IF(AND(H12=3,G12=3,F12=3),"Mais que cumpre",
IF(AND(G12=3,F12=3),"Cumpre",
IF(F12=3,"Parcial","Não cumpre")))))</f>
        <v>Mais que cumpre</v>
      </c>
      <c r="E12" s="277">
        <f>IF($D12="Não cumpre",0,IF($D12="Parcial",$E$18*0.4,IF($D12="Cumpre",$E$18*0.7,IF($D12="Mais que cumpre",$E$18*0.85,IF($D12="Melhor Pratica",$E$18,0)))))</f>
        <v>1.7000000000000001E-2</v>
      </c>
      <c r="F12" s="272">
        <f>IF($L$24&lt;&gt;"",IF($L$24=3,3,IF($L$24=2,2,1)),"")</f>
        <v>3</v>
      </c>
      <c r="G12" s="272">
        <f>IF($O$24&lt;&gt;"",IF($O$24=3,3,IF($O$24=2,2,1)),"")</f>
        <v>3</v>
      </c>
      <c r="H12" s="272">
        <f>IF($R$24&lt;&gt;"",IF($R$24=3,3,IF($R$24=2,2,1)),"")</f>
        <v>3</v>
      </c>
      <c r="I12" s="272" t="str">
        <f>IF($U$24&lt;&gt;"",IF($U$24=3,3,IF($U$24=2,2,1)),"")</f>
        <v/>
      </c>
      <c r="J12" s="32"/>
      <c r="K12" s="305" t="s">
        <v>240</v>
      </c>
      <c r="L12" s="278"/>
      <c r="M12" s="285"/>
      <c r="N12" s="286"/>
      <c r="O12" s="305" t="s">
        <v>240</v>
      </c>
      <c r="P12" s="278"/>
      <c r="Q12" s="285"/>
      <c r="R12" s="286"/>
      <c r="S12" s="278" t="s">
        <v>240</v>
      </c>
      <c r="T12" s="278"/>
      <c r="U12" s="318"/>
      <c r="V12" s="318"/>
      <c r="W12" s="9"/>
      <c r="X12" s="9"/>
      <c r="Y12" s="23"/>
      <c r="Z12" s="2"/>
      <c r="AA12" s="2"/>
      <c r="AB12" s="2"/>
    </row>
    <row r="13" spans="1:28" ht="35.25" customHeight="1" outlineLevel="1" x14ac:dyDescent="0.35">
      <c r="A13" s="1"/>
      <c r="B13" s="275"/>
      <c r="C13" s="275"/>
      <c r="D13" s="276"/>
      <c r="E13" s="277"/>
      <c r="F13" s="272"/>
      <c r="G13" s="272"/>
      <c r="H13" s="272"/>
      <c r="I13" s="272"/>
      <c r="J13" s="32"/>
      <c r="K13" s="168" t="s">
        <v>33</v>
      </c>
      <c r="L13" s="287" t="s">
        <v>242</v>
      </c>
      <c r="M13" s="287"/>
      <c r="N13" s="169" t="s">
        <v>243</v>
      </c>
      <c r="O13" s="168" t="s">
        <v>33</v>
      </c>
      <c r="P13" s="287" t="s">
        <v>242</v>
      </c>
      <c r="Q13" s="287"/>
      <c r="R13" s="169" t="s">
        <v>243</v>
      </c>
      <c r="S13" s="100" t="s">
        <v>33</v>
      </c>
      <c r="T13" s="287" t="s">
        <v>242</v>
      </c>
      <c r="U13" s="287"/>
      <c r="V13" s="100" t="s">
        <v>243</v>
      </c>
      <c r="W13" s="1"/>
      <c r="X13" s="1"/>
      <c r="Z13" s="3"/>
      <c r="AA13" s="4"/>
      <c r="AB13" s="5"/>
    </row>
    <row r="14" spans="1:28" ht="18.75" customHeight="1" outlineLevel="1" x14ac:dyDescent="0.35">
      <c r="A14" s="1"/>
      <c r="B14" s="275"/>
      <c r="C14" s="275"/>
      <c r="D14" s="276"/>
      <c r="E14" s="277"/>
      <c r="F14" s="38"/>
      <c r="G14" s="38"/>
      <c r="H14" s="38"/>
      <c r="I14" s="38"/>
      <c r="J14" s="32"/>
      <c r="K14" s="270"/>
      <c r="L14" s="292"/>
      <c r="M14" s="292"/>
      <c r="N14" s="269"/>
      <c r="O14" s="270"/>
      <c r="P14" s="292"/>
      <c r="Q14" s="292"/>
      <c r="R14" s="269"/>
      <c r="S14" s="268"/>
      <c r="T14" s="292"/>
      <c r="U14" s="292"/>
      <c r="V14" s="268"/>
      <c r="W14" s="1"/>
      <c r="X14" s="1"/>
      <c r="Z14" s="6"/>
      <c r="AA14" s="7"/>
      <c r="AB14" s="8"/>
    </row>
    <row r="15" spans="1:28" ht="21" customHeight="1" outlineLevel="1" x14ac:dyDescent="0.35">
      <c r="A15" s="1"/>
      <c r="B15" s="275"/>
      <c r="C15" s="275"/>
      <c r="D15" s="288" t="str">
        <f>IF(S10&lt;&gt;"",IF(OR(S14="finalizado",O14="finalizado",K14="finalizado"),"Finalizado",
IF(OR(AND(S10=U12,S14&lt;&gt;"finalizado"),AND(S10=Q12,O14&lt;&gt;"finalizado"),AND(S10=M12,K14&lt;&gt;"finalizado")),"Atrasado","À Tempo")),"Não Planificado")</f>
        <v>À Tempo</v>
      </c>
      <c r="E15" s="288"/>
      <c r="F15" s="288"/>
      <c r="G15" s="288"/>
      <c r="H15" s="288"/>
      <c r="I15" s="288"/>
      <c r="J15" s="26"/>
      <c r="K15" s="270"/>
      <c r="L15" s="292"/>
      <c r="M15" s="292"/>
      <c r="N15" s="269"/>
      <c r="O15" s="270"/>
      <c r="P15" s="292"/>
      <c r="Q15" s="292"/>
      <c r="R15" s="269"/>
      <c r="S15" s="268"/>
      <c r="T15" s="292"/>
      <c r="U15" s="292"/>
      <c r="V15" s="268"/>
      <c r="W15" s="1"/>
      <c r="X15" s="1"/>
      <c r="Z15" s="6"/>
      <c r="AA15" s="7"/>
      <c r="AB15" s="7"/>
    </row>
    <row r="16" spans="1:28" ht="21" customHeight="1" x14ac:dyDescent="0.4">
      <c r="A16" s="1"/>
      <c r="B16" s="17"/>
      <c r="C16" s="17"/>
      <c r="D16" s="9"/>
      <c r="E16" s="86" t="str">
        <f>IF(COUNTA(F16:I16)=0,"NBC","BC")</f>
        <v>BC</v>
      </c>
      <c r="F16" s="86"/>
      <c r="G16" s="86" t="s">
        <v>305</v>
      </c>
      <c r="H16" s="86"/>
      <c r="I16" s="9"/>
      <c r="J16" s="16"/>
      <c r="K16" s="9"/>
      <c r="L16" s="9"/>
      <c r="M16" s="9"/>
      <c r="N16" s="9"/>
      <c r="O16" s="9"/>
      <c r="P16" s="9"/>
      <c r="Q16" s="9"/>
      <c r="R16" s="9"/>
      <c r="S16" s="9"/>
      <c r="T16" s="9"/>
      <c r="U16" s="9"/>
      <c r="V16" s="9"/>
      <c r="W16" s="9"/>
      <c r="X16" s="9"/>
      <c r="Y16" s="23"/>
    </row>
    <row r="17" spans="1:25" ht="21" customHeight="1" x14ac:dyDescent="0.4">
      <c r="A17" s="1"/>
      <c r="B17" s="17"/>
      <c r="C17" s="17"/>
      <c r="D17" s="9"/>
      <c r="E17" s="9"/>
      <c r="F17" s="9"/>
      <c r="G17" s="9"/>
      <c r="H17" s="9"/>
      <c r="I17" s="9"/>
      <c r="J17" s="16"/>
      <c r="K17" s="290" t="s">
        <v>246</v>
      </c>
      <c r="L17" s="291"/>
      <c r="M17" s="296"/>
      <c r="N17" s="290" t="s">
        <v>247</v>
      </c>
      <c r="O17" s="291"/>
      <c r="P17" s="296"/>
      <c r="Q17" s="290" t="s">
        <v>681</v>
      </c>
      <c r="R17" s="291"/>
      <c r="S17" s="296"/>
      <c r="T17" s="290" t="s">
        <v>682</v>
      </c>
      <c r="U17" s="291"/>
      <c r="V17" s="296"/>
      <c r="W17" s="9"/>
      <c r="X17" s="9"/>
      <c r="Y17" s="23"/>
    </row>
    <row r="18" spans="1:25" ht="20.25" customHeight="1" outlineLevel="2" x14ac:dyDescent="0.35">
      <c r="A18" s="1"/>
      <c r="B18" s="289" t="s">
        <v>316</v>
      </c>
      <c r="C18" s="289"/>
      <c r="D18" s="42" t="s">
        <v>16</v>
      </c>
      <c r="E18" s="39">
        <v>0.02</v>
      </c>
      <c r="F18" s="127"/>
      <c r="G18" s="127"/>
      <c r="H18" s="127"/>
      <c r="I18" s="127"/>
      <c r="J18" s="9"/>
      <c r="K18" s="270" t="s">
        <v>683</v>
      </c>
      <c r="L18" s="268"/>
      <c r="M18" s="269"/>
      <c r="N18" s="270" t="s">
        <v>684</v>
      </c>
      <c r="O18" s="268"/>
      <c r="P18" s="269"/>
      <c r="Q18" s="270" t="s">
        <v>685</v>
      </c>
      <c r="R18" s="268"/>
      <c r="S18" s="269"/>
      <c r="T18" s="270" t="s">
        <v>686</v>
      </c>
      <c r="U18" s="268"/>
      <c r="V18" s="269"/>
      <c r="W18" s="9"/>
      <c r="X18" s="9"/>
      <c r="Y18" s="23"/>
    </row>
    <row r="19" spans="1:25" ht="141.75" customHeight="1" outlineLevel="2" x14ac:dyDescent="0.35">
      <c r="A19" s="1"/>
      <c r="B19" s="289"/>
      <c r="C19" s="289"/>
      <c r="D19" s="42" t="s">
        <v>255</v>
      </c>
      <c r="E19" s="311" t="s">
        <v>687</v>
      </c>
      <c r="F19" s="311"/>
      <c r="G19" s="311"/>
      <c r="H19" s="311"/>
      <c r="I19" s="311"/>
      <c r="J19" s="25"/>
      <c r="K19" s="270"/>
      <c r="L19" s="268"/>
      <c r="M19" s="269"/>
      <c r="N19" s="270"/>
      <c r="O19" s="268"/>
      <c r="P19" s="269"/>
      <c r="Q19" s="270"/>
      <c r="R19" s="268"/>
      <c r="S19" s="269"/>
      <c r="T19" s="270"/>
      <c r="U19" s="268"/>
      <c r="V19" s="269"/>
      <c r="W19" s="9"/>
      <c r="X19" s="9"/>
      <c r="Y19" s="23"/>
    </row>
    <row r="20" spans="1:25" ht="18.75" customHeight="1" outlineLevel="2" x14ac:dyDescent="0.35">
      <c r="A20" s="1"/>
      <c r="B20" s="289"/>
      <c r="C20" s="289"/>
      <c r="D20" s="293" t="s">
        <v>37</v>
      </c>
      <c r="E20" s="294" t="s">
        <v>89</v>
      </c>
      <c r="F20" s="294"/>
      <c r="G20" s="294"/>
      <c r="H20" s="294"/>
      <c r="I20" s="294"/>
      <c r="J20" s="25"/>
      <c r="K20" s="270"/>
      <c r="L20" s="268"/>
      <c r="M20" s="269"/>
      <c r="N20" s="270"/>
      <c r="O20" s="268"/>
      <c r="P20" s="269"/>
      <c r="Q20" s="270"/>
      <c r="R20" s="268"/>
      <c r="S20" s="269"/>
      <c r="T20" s="270"/>
      <c r="U20" s="268"/>
      <c r="V20" s="269"/>
      <c r="W20" s="9"/>
      <c r="X20" s="9"/>
      <c r="Y20" s="23"/>
    </row>
    <row r="21" spans="1:25" ht="40.5" customHeight="1" outlineLevel="2" x14ac:dyDescent="0.35">
      <c r="A21" s="18">
        <v>5.0000000000000001E-3</v>
      </c>
      <c r="B21" s="289"/>
      <c r="C21" s="289"/>
      <c r="D21" s="293"/>
      <c r="E21" s="294"/>
      <c r="F21" s="294"/>
      <c r="G21" s="294"/>
      <c r="H21" s="294"/>
      <c r="I21" s="294"/>
      <c r="J21" s="25"/>
      <c r="K21" s="270" t="s">
        <v>688</v>
      </c>
      <c r="L21" s="268"/>
      <c r="M21" s="269"/>
      <c r="N21" s="270" t="s">
        <v>515</v>
      </c>
      <c r="O21" s="268"/>
      <c r="P21" s="269"/>
      <c r="Q21" s="270" t="s">
        <v>689</v>
      </c>
      <c r="R21" s="268"/>
      <c r="S21" s="269"/>
      <c r="T21" s="270" t="s">
        <v>260</v>
      </c>
      <c r="U21" s="268"/>
      <c r="V21" s="269"/>
      <c r="W21" s="9"/>
      <c r="X21" s="9"/>
      <c r="Y21" s="23"/>
    </row>
    <row r="22" spans="1:25" ht="14.5" x14ac:dyDescent="0.35">
      <c r="A22" s="1"/>
      <c r="B22" s="9"/>
      <c r="C22" s="9"/>
      <c r="D22" s="9"/>
      <c r="E22" s="9"/>
      <c r="F22" s="9"/>
      <c r="G22" s="9"/>
      <c r="H22" s="9"/>
      <c r="I22" s="9"/>
      <c r="J22" s="9"/>
      <c r="K22" s="68"/>
      <c r="L22" s="9"/>
      <c r="M22" s="9"/>
      <c r="N22" s="9"/>
      <c r="O22" s="9"/>
      <c r="P22" s="9"/>
      <c r="Q22" s="9"/>
      <c r="R22" s="9"/>
      <c r="S22" s="9"/>
      <c r="T22" s="9"/>
      <c r="U22" s="9"/>
      <c r="V22" s="69"/>
      <c r="W22" s="9"/>
      <c r="X22" s="9"/>
      <c r="Y22" s="23"/>
    </row>
    <row r="23" spans="1:25" ht="41" x14ac:dyDescent="0.35">
      <c r="A23" s="1"/>
      <c r="B23" s="9"/>
      <c r="C23" s="9"/>
      <c r="D23" s="9"/>
      <c r="G23" s="9"/>
      <c r="H23" s="9"/>
      <c r="K23" s="54" t="s">
        <v>9</v>
      </c>
      <c r="L23" s="24" t="s">
        <v>261</v>
      </c>
      <c r="M23" s="55" t="s">
        <v>262</v>
      </c>
      <c r="N23" s="54" t="s">
        <v>9</v>
      </c>
      <c r="O23" s="24" t="s">
        <v>261</v>
      </c>
      <c r="P23" s="55" t="s">
        <v>262</v>
      </c>
      <c r="Q23" s="54" t="s">
        <v>9</v>
      </c>
      <c r="R23" s="24" t="s">
        <v>261</v>
      </c>
      <c r="S23" s="55" t="s">
        <v>262</v>
      </c>
      <c r="T23" s="54" t="s">
        <v>9</v>
      </c>
      <c r="U23" s="24" t="s">
        <v>261</v>
      </c>
      <c r="V23" s="55" t="s">
        <v>262</v>
      </c>
      <c r="X23" s="9"/>
      <c r="Y23" s="23"/>
    </row>
    <row r="24" spans="1:25" ht="36.75" customHeight="1" x14ac:dyDescent="0.35">
      <c r="A24" s="1"/>
      <c r="B24" s="9"/>
      <c r="C24" s="9"/>
      <c r="D24" s="9"/>
      <c r="F24" s="297" t="s">
        <v>690</v>
      </c>
      <c r="G24" s="298" t="s">
        <v>33</v>
      </c>
      <c r="H24" s="298"/>
      <c r="I24" s="298"/>
      <c r="K24" s="56">
        <v>3</v>
      </c>
      <c r="L24" s="40">
        <v>3</v>
      </c>
      <c r="M24" s="295"/>
      <c r="N24" s="56">
        <v>2</v>
      </c>
      <c r="O24" s="40">
        <v>3</v>
      </c>
      <c r="P24" s="295"/>
      <c r="Q24" s="56"/>
      <c r="R24" s="40">
        <v>3</v>
      </c>
      <c r="S24" s="295"/>
      <c r="T24" s="56"/>
      <c r="U24" s="40"/>
      <c r="V24" s="295"/>
      <c r="X24" s="9"/>
      <c r="Y24" s="23"/>
    </row>
    <row r="25" spans="1:25" ht="19.5" customHeight="1" x14ac:dyDescent="0.35">
      <c r="A25" s="1"/>
      <c r="B25" s="9"/>
      <c r="C25" s="9"/>
      <c r="D25" s="9"/>
      <c r="F25" s="297"/>
      <c r="G25" s="298"/>
      <c r="H25" s="298"/>
      <c r="I25" s="298"/>
      <c r="K25" s="57"/>
      <c r="L25" s="43"/>
      <c r="M25" s="295"/>
      <c r="N25" s="57"/>
      <c r="O25" s="43"/>
      <c r="P25" s="295"/>
      <c r="Q25" s="57"/>
      <c r="R25" s="43"/>
      <c r="S25" s="295"/>
      <c r="T25" s="57"/>
      <c r="U25" s="43"/>
      <c r="V25" s="295"/>
      <c r="X25" s="9"/>
      <c r="Y25" s="23"/>
    </row>
    <row r="26" spans="1:25" ht="208.5" customHeight="1" x14ac:dyDescent="0.35">
      <c r="A26" s="1"/>
      <c r="B26" s="9"/>
      <c r="C26" s="9"/>
      <c r="D26" s="9"/>
      <c r="F26" s="297"/>
      <c r="G26" s="298" t="s">
        <v>242</v>
      </c>
      <c r="H26" s="298"/>
      <c r="I26" s="298"/>
      <c r="K26" s="58" t="s">
        <v>691</v>
      </c>
      <c r="L26" s="45"/>
      <c r="M26" s="295"/>
      <c r="N26" s="58" t="s">
        <v>692</v>
      </c>
      <c r="O26" s="45" t="s">
        <v>1145</v>
      </c>
      <c r="P26" s="295"/>
      <c r="Q26" s="58"/>
      <c r="R26" s="45" t="s">
        <v>1146</v>
      </c>
      <c r="S26" s="295"/>
      <c r="T26" s="58"/>
      <c r="U26" s="45"/>
      <c r="V26" s="295"/>
      <c r="X26" s="9"/>
      <c r="Y26" s="23"/>
    </row>
    <row r="27" spans="1:25" ht="18" customHeight="1" x14ac:dyDescent="0.35">
      <c r="A27" s="1"/>
      <c r="B27" s="9"/>
      <c r="C27" s="9"/>
      <c r="D27" s="9"/>
      <c r="F27" s="297"/>
      <c r="G27" s="298" t="s">
        <v>266</v>
      </c>
      <c r="H27" s="298"/>
      <c r="I27" s="298"/>
      <c r="K27" s="59"/>
      <c r="L27" s="25"/>
      <c r="M27" s="60"/>
      <c r="N27" s="59"/>
      <c r="O27" s="25"/>
      <c r="P27" s="101"/>
      <c r="Q27" s="59"/>
      <c r="R27" s="25"/>
      <c r="S27" s="60"/>
      <c r="T27" s="59"/>
      <c r="U27" s="25"/>
      <c r="V27" s="60"/>
      <c r="X27" s="9"/>
      <c r="Y27" s="23"/>
    </row>
    <row r="28" spans="1:25" ht="18" customHeight="1" x14ac:dyDescent="0.35">
      <c r="A28" s="1"/>
      <c r="B28" s="9"/>
      <c r="C28" s="9"/>
      <c r="D28" s="9"/>
      <c r="F28" s="297"/>
      <c r="G28" s="298"/>
      <c r="H28" s="298"/>
      <c r="I28" s="298"/>
      <c r="K28" s="59"/>
      <c r="L28" s="25"/>
      <c r="M28" s="60"/>
      <c r="N28" s="59"/>
      <c r="O28" s="25"/>
      <c r="P28" s="101"/>
      <c r="Q28" s="59"/>
      <c r="R28" s="25"/>
      <c r="S28" s="60"/>
      <c r="T28" s="59"/>
      <c r="U28" s="25"/>
      <c r="V28" s="60"/>
      <c r="X28" s="9"/>
      <c r="Y28" s="23"/>
    </row>
    <row r="29" spans="1:25" ht="18" customHeight="1" x14ac:dyDescent="0.35">
      <c r="A29" s="1"/>
      <c r="B29" s="9"/>
      <c r="C29" s="9"/>
      <c r="D29" s="9"/>
      <c r="F29" s="297"/>
      <c r="G29" s="298"/>
      <c r="H29" s="298"/>
      <c r="I29" s="298"/>
      <c r="K29" s="59"/>
      <c r="L29" s="25"/>
      <c r="M29" s="60"/>
      <c r="N29" s="59"/>
      <c r="O29" s="25"/>
      <c r="P29" s="101"/>
      <c r="Q29" s="59"/>
      <c r="R29" s="25"/>
      <c r="S29" s="60"/>
      <c r="T29" s="59"/>
      <c r="U29" s="25"/>
      <c r="V29" s="60"/>
      <c r="X29" s="9"/>
      <c r="Y29" s="23"/>
    </row>
    <row r="30" spans="1:25" ht="18" customHeight="1" x14ac:dyDescent="0.35">
      <c r="A30" s="1"/>
      <c r="B30" s="9"/>
      <c r="C30" s="9"/>
      <c r="D30" s="9"/>
      <c r="F30" s="297"/>
      <c r="G30" s="298"/>
      <c r="H30" s="298"/>
      <c r="I30" s="298"/>
      <c r="K30" s="59"/>
      <c r="L30" s="25"/>
      <c r="M30" s="60"/>
      <c r="N30" s="59"/>
      <c r="O30" s="25"/>
      <c r="P30" s="101"/>
      <c r="Q30" s="59"/>
      <c r="R30" s="25"/>
      <c r="S30" s="60"/>
      <c r="T30" s="59"/>
      <c r="U30" s="25"/>
      <c r="V30" s="60"/>
      <c r="X30" s="9"/>
      <c r="Y30" s="23"/>
    </row>
    <row r="31" spans="1:25" ht="18" customHeight="1" x14ac:dyDescent="0.35">
      <c r="A31" s="1"/>
      <c r="B31" s="9"/>
      <c r="C31" s="9"/>
      <c r="D31" s="9"/>
      <c r="F31" s="297"/>
      <c r="G31" s="298"/>
      <c r="H31" s="298"/>
      <c r="I31" s="298"/>
      <c r="K31" s="59"/>
      <c r="L31" s="25"/>
      <c r="M31" s="60"/>
      <c r="N31" s="59"/>
      <c r="O31" s="25"/>
      <c r="P31" s="101"/>
      <c r="Q31" s="59"/>
      <c r="R31" s="25"/>
      <c r="S31" s="60"/>
      <c r="T31" s="59"/>
      <c r="U31" s="25"/>
      <c r="V31" s="60"/>
      <c r="X31" s="9"/>
      <c r="Y31" s="23"/>
    </row>
    <row r="32" spans="1:25" ht="18" customHeight="1" x14ac:dyDescent="0.35">
      <c r="A32" s="1"/>
      <c r="B32" s="9"/>
      <c r="C32" s="9"/>
      <c r="D32" s="9"/>
      <c r="F32" s="297"/>
      <c r="G32" s="298"/>
      <c r="H32" s="298"/>
      <c r="I32" s="298"/>
      <c r="K32" s="59"/>
      <c r="L32" s="25"/>
      <c r="M32" s="60"/>
      <c r="N32" s="59"/>
      <c r="O32" s="25"/>
      <c r="P32" s="101"/>
      <c r="Q32" s="59"/>
      <c r="R32" s="25"/>
      <c r="S32" s="60"/>
      <c r="T32" s="59"/>
      <c r="U32" s="25"/>
      <c r="V32" s="60"/>
      <c r="X32" s="9"/>
      <c r="Y32" s="23"/>
    </row>
    <row r="33" spans="1:25" ht="18" customHeight="1" x14ac:dyDescent="0.35">
      <c r="A33" s="1"/>
      <c r="B33" s="9"/>
      <c r="C33" s="9"/>
      <c r="D33" s="9"/>
      <c r="F33" s="297"/>
      <c r="G33" s="298"/>
      <c r="H33" s="298"/>
      <c r="I33" s="298"/>
      <c r="K33" s="59"/>
      <c r="L33" s="25"/>
      <c r="M33" s="60"/>
      <c r="N33" s="59"/>
      <c r="O33" s="25"/>
      <c r="P33" s="101"/>
      <c r="Q33" s="59"/>
      <c r="R33" s="25"/>
      <c r="S33" s="60"/>
      <c r="T33" s="59"/>
      <c r="U33" s="25"/>
      <c r="V33" s="60"/>
      <c r="X33" s="9"/>
      <c r="Y33" s="23"/>
    </row>
    <row r="34" spans="1:25" ht="18" customHeight="1" x14ac:dyDescent="0.35">
      <c r="A34" s="1"/>
      <c r="B34" s="9"/>
      <c r="C34" s="9"/>
      <c r="D34" s="9"/>
      <c r="F34" s="297"/>
      <c r="G34" s="298"/>
      <c r="H34" s="298"/>
      <c r="I34" s="298"/>
      <c r="K34" s="59"/>
      <c r="L34" s="25"/>
      <c r="M34" s="60"/>
      <c r="N34" s="59"/>
      <c r="O34" s="25"/>
      <c r="P34" s="101"/>
      <c r="Q34" s="59"/>
      <c r="R34" s="25"/>
      <c r="S34" s="60"/>
      <c r="T34" s="59"/>
      <c r="U34" s="25"/>
      <c r="V34" s="60"/>
      <c r="X34" s="9"/>
      <c r="Y34" s="23"/>
    </row>
    <row r="35" spans="1:25" ht="18" customHeight="1" x14ac:dyDescent="0.35">
      <c r="A35" s="1"/>
      <c r="B35" s="9"/>
      <c r="C35" s="9"/>
      <c r="D35" s="9"/>
      <c r="F35" s="297"/>
      <c r="G35" s="298"/>
      <c r="H35" s="298"/>
      <c r="I35" s="298"/>
      <c r="K35" s="59"/>
      <c r="L35" s="25"/>
      <c r="M35" s="60"/>
      <c r="N35" s="59"/>
      <c r="O35" s="25"/>
      <c r="P35" s="101"/>
      <c r="Q35" s="59"/>
      <c r="R35" s="25"/>
      <c r="S35" s="60"/>
      <c r="T35" s="59"/>
      <c r="U35" s="25"/>
      <c r="V35" s="60"/>
      <c r="X35" s="9"/>
      <c r="Y35" s="23"/>
    </row>
    <row r="36" spans="1:25" ht="18" customHeight="1" x14ac:dyDescent="0.35">
      <c r="A36" s="1"/>
      <c r="B36" s="9"/>
      <c r="C36" s="9"/>
      <c r="D36" s="9"/>
      <c r="F36" s="297"/>
      <c r="G36" s="298"/>
      <c r="H36" s="298"/>
      <c r="I36" s="298"/>
      <c r="K36" s="59"/>
      <c r="L36" s="25"/>
      <c r="M36" s="60"/>
      <c r="N36" s="59"/>
      <c r="O36" s="25"/>
      <c r="P36" s="101"/>
      <c r="Q36" s="59"/>
      <c r="R36" s="25"/>
      <c r="S36" s="60"/>
      <c r="T36" s="59"/>
      <c r="U36" s="25"/>
      <c r="V36" s="60"/>
      <c r="X36" s="9"/>
      <c r="Y36" s="23"/>
    </row>
    <row r="37" spans="1:25" ht="18" customHeight="1" x14ac:dyDescent="0.35">
      <c r="A37" s="1"/>
      <c r="B37" s="9"/>
      <c r="C37" s="9"/>
      <c r="D37" s="9"/>
      <c r="F37" s="297"/>
      <c r="G37" s="298"/>
      <c r="H37" s="298"/>
      <c r="I37" s="298"/>
      <c r="K37" s="59"/>
      <c r="L37" s="25"/>
      <c r="M37" s="60"/>
      <c r="N37" s="59"/>
      <c r="O37" s="25"/>
      <c r="P37" s="101"/>
      <c r="Q37" s="59"/>
      <c r="R37" s="25"/>
      <c r="S37" s="60"/>
      <c r="T37" s="59"/>
      <c r="U37" s="25"/>
      <c r="V37" s="60"/>
      <c r="X37" s="9"/>
      <c r="Y37" s="23"/>
    </row>
    <row r="38" spans="1:25" ht="18" customHeight="1" x14ac:dyDescent="0.35">
      <c r="A38" s="1"/>
      <c r="B38" s="9"/>
      <c r="C38" s="9"/>
      <c r="D38" s="9"/>
      <c r="F38" s="297"/>
      <c r="G38" s="298"/>
      <c r="H38" s="298"/>
      <c r="I38" s="298"/>
      <c r="K38" s="59"/>
      <c r="L38" s="25"/>
      <c r="M38" s="60"/>
      <c r="N38" s="59"/>
      <c r="O38" s="25"/>
      <c r="P38" s="101"/>
      <c r="Q38" s="59"/>
      <c r="R38" s="25"/>
      <c r="S38" s="60"/>
      <c r="T38" s="59"/>
      <c r="U38" s="25"/>
      <c r="V38" s="60"/>
      <c r="X38" s="9"/>
      <c r="Y38" s="23"/>
    </row>
    <row r="39" spans="1:25" ht="18" customHeight="1" x14ac:dyDescent="0.35">
      <c r="A39" s="1"/>
      <c r="B39" s="9"/>
      <c r="C39" s="9"/>
      <c r="D39" s="9"/>
      <c r="F39" s="297"/>
      <c r="G39" s="298"/>
      <c r="H39" s="298"/>
      <c r="I39" s="298"/>
      <c r="K39" s="59"/>
      <c r="L39" s="25"/>
      <c r="M39" s="60"/>
      <c r="N39" s="59"/>
      <c r="O39" s="25"/>
      <c r="P39" s="101"/>
      <c r="Q39" s="59"/>
      <c r="R39" s="25"/>
      <c r="S39" s="60"/>
      <c r="T39" s="59"/>
      <c r="U39" s="25"/>
      <c r="V39" s="60"/>
      <c r="X39" s="9"/>
      <c r="Y39" s="23"/>
    </row>
    <row r="40" spans="1:25" ht="18" customHeight="1" x14ac:dyDescent="0.35">
      <c r="A40" s="1"/>
      <c r="B40" s="9"/>
      <c r="C40" s="9"/>
      <c r="D40" s="9"/>
      <c r="F40" s="297"/>
      <c r="G40" s="298"/>
      <c r="H40" s="298"/>
      <c r="I40" s="298"/>
      <c r="K40" s="59"/>
      <c r="L40" s="25"/>
      <c r="M40" s="60"/>
      <c r="N40" s="59"/>
      <c r="O40" s="25"/>
      <c r="P40" s="101"/>
      <c r="Q40" s="59"/>
      <c r="R40" s="25"/>
      <c r="S40" s="60"/>
      <c r="T40" s="59"/>
      <c r="U40" s="25"/>
      <c r="V40" s="60"/>
      <c r="X40" s="9"/>
      <c r="Y40" s="23"/>
    </row>
    <row r="41" spans="1:25" ht="18" customHeight="1" x14ac:dyDescent="0.35">
      <c r="A41" s="1"/>
      <c r="B41" s="9"/>
      <c r="C41" s="9"/>
      <c r="D41" s="9"/>
      <c r="F41" s="297"/>
      <c r="G41" s="298"/>
      <c r="H41" s="298"/>
      <c r="I41" s="298"/>
      <c r="K41" s="59"/>
      <c r="L41" s="25"/>
      <c r="M41" s="60"/>
      <c r="N41" s="59"/>
      <c r="O41" s="25"/>
      <c r="P41" s="101"/>
      <c r="Q41" s="59"/>
      <c r="R41" s="25"/>
      <c r="S41" s="60"/>
      <c r="T41" s="59"/>
      <c r="U41" s="25"/>
      <c r="V41" s="60"/>
      <c r="X41" s="9"/>
      <c r="Y41" s="23"/>
    </row>
    <row r="42" spans="1:25" ht="18" customHeight="1" x14ac:dyDescent="0.35">
      <c r="A42" s="1"/>
      <c r="B42" s="9"/>
      <c r="C42" s="9"/>
      <c r="D42" s="9"/>
      <c r="F42" s="297"/>
      <c r="G42" s="298"/>
      <c r="H42" s="298"/>
      <c r="I42" s="298"/>
      <c r="K42" s="59"/>
      <c r="L42" s="25"/>
      <c r="M42" s="60"/>
      <c r="N42" s="59"/>
      <c r="O42" s="25"/>
      <c r="P42" s="101"/>
      <c r="Q42" s="59"/>
      <c r="R42" s="25"/>
      <c r="S42" s="60"/>
      <c r="T42" s="59"/>
      <c r="U42" s="25"/>
      <c r="V42" s="60"/>
      <c r="X42" s="9"/>
      <c r="Y42" s="23"/>
    </row>
    <row r="43" spans="1:25" ht="18" customHeight="1" x14ac:dyDescent="0.35">
      <c r="A43" s="1"/>
      <c r="B43" s="9"/>
      <c r="C43" s="9"/>
      <c r="D43" s="9"/>
      <c r="F43" s="297"/>
      <c r="G43" s="298"/>
      <c r="H43" s="298"/>
      <c r="I43" s="298"/>
      <c r="K43" s="59"/>
      <c r="L43" s="25"/>
      <c r="M43" s="60"/>
      <c r="N43" s="59"/>
      <c r="O43" s="25"/>
      <c r="P43" s="101"/>
      <c r="Q43" s="59"/>
      <c r="R43" s="25"/>
      <c r="S43" s="60"/>
      <c r="T43" s="59"/>
      <c r="U43" s="25"/>
      <c r="V43" s="60"/>
      <c r="X43" s="9"/>
      <c r="Y43" s="23"/>
    </row>
    <row r="44" spans="1:25" ht="18" customHeight="1" x14ac:dyDescent="0.35">
      <c r="A44" s="1"/>
      <c r="B44" s="9"/>
      <c r="C44" s="9"/>
      <c r="D44" s="9"/>
      <c r="F44" s="297"/>
      <c r="G44" s="298"/>
      <c r="H44" s="298"/>
      <c r="I44" s="298"/>
      <c r="K44" s="59"/>
      <c r="L44" s="25"/>
      <c r="M44" s="60"/>
      <c r="N44" s="59"/>
      <c r="O44" s="25"/>
      <c r="P44" s="101"/>
      <c r="Q44" s="59"/>
      <c r="R44" s="25"/>
      <c r="S44" s="60"/>
      <c r="T44" s="59"/>
      <c r="U44" s="25"/>
      <c r="V44" s="60"/>
      <c r="X44" s="9"/>
      <c r="Y44" s="23"/>
    </row>
    <row r="45" spans="1:25" ht="18" customHeight="1" x14ac:dyDescent="0.35">
      <c r="A45" s="1"/>
      <c r="B45" s="9"/>
      <c r="C45" s="9"/>
      <c r="D45" s="9"/>
      <c r="F45" s="297"/>
      <c r="G45" s="298"/>
      <c r="H45" s="298"/>
      <c r="I45" s="298"/>
      <c r="K45" s="59"/>
      <c r="L45" s="25"/>
      <c r="M45" s="60"/>
      <c r="N45" s="59"/>
      <c r="O45" s="25"/>
      <c r="P45" s="101"/>
      <c r="Q45" s="59"/>
      <c r="R45" s="25"/>
      <c r="S45" s="60"/>
      <c r="T45" s="59"/>
      <c r="U45" s="25"/>
      <c r="V45" s="60"/>
      <c r="X45" s="9"/>
      <c r="Y45" s="23"/>
    </row>
    <row r="46" spans="1:25" ht="18" customHeight="1" x14ac:dyDescent="0.35">
      <c r="A46" s="1"/>
      <c r="B46" s="9"/>
      <c r="C46" s="9"/>
      <c r="D46" s="9"/>
      <c r="F46" s="297"/>
      <c r="G46" s="298"/>
      <c r="H46" s="298"/>
      <c r="I46" s="298"/>
      <c r="K46" s="59"/>
      <c r="L46" s="25"/>
      <c r="M46" s="60"/>
      <c r="N46" s="59"/>
      <c r="O46" s="25"/>
      <c r="P46" s="101"/>
      <c r="Q46" s="59"/>
      <c r="R46" s="25"/>
      <c r="S46" s="60"/>
      <c r="T46" s="59"/>
      <c r="U46" s="25"/>
      <c r="V46" s="60"/>
      <c r="X46" s="9"/>
      <c r="Y46" s="23"/>
    </row>
    <row r="47" spans="1:25" ht="18" customHeight="1" x14ac:dyDescent="0.35">
      <c r="A47" s="1"/>
      <c r="B47" s="9"/>
      <c r="C47" s="9"/>
      <c r="D47" s="9"/>
      <c r="F47" s="297"/>
      <c r="G47" s="298"/>
      <c r="H47" s="298"/>
      <c r="I47" s="298"/>
      <c r="K47" s="59"/>
      <c r="L47" s="25"/>
      <c r="M47" s="60"/>
      <c r="N47" s="59"/>
      <c r="O47" s="25"/>
      <c r="P47" s="101"/>
      <c r="Q47" s="59"/>
      <c r="R47" s="25"/>
      <c r="S47" s="60"/>
      <c r="T47" s="59"/>
      <c r="U47" s="25"/>
      <c r="V47" s="60"/>
      <c r="X47" s="9"/>
      <c r="Y47" s="23"/>
    </row>
    <row r="48" spans="1:25" ht="18" customHeight="1" x14ac:dyDescent="0.35">
      <c r="A48" s="1"/>
      <c r="B48" s="9"/>
      <c r="C48" s="9"/>
      <c r="D48" s="9"/>
      <c r="F48" s="297"/>
      <c r="G48" s="298"/>
      <c r="H48" s="298"/>
      <c r="I48" s="298"/>
      <c r="K48" s="59"/>
      <c r="L48" s="25"/>
      <c r="M48" s="60"/>
      <c r="N48" s="59"/>
      <c r="O48" s="25"/>
      <c r="P48" s="101"/>
      <c r="Q48" s="59"/>
      <c r="R48" s="25"/>
      <c r="S48" s="60"/>
      <c r="T48" s="59"/>
      <c r="U48" s="25"/>
      <c r="V48" s="60"/>
      <c r="X48" s="9"/>
      <c r="Y48" s="23"/>
    </row>
    <row r="49" spans="1:25" ht="18" customHeight="1" x14ac:dyDescent="0.35">
      <c r="A49" s="1"/>
      <c r="B49" s="9"/>
      <c r="C49" s="9"/>
      <c r="D49" s="9"/>
      <c r="F49" s="297"/>
      <c r="G49" s="298"/>
      <c r="H49" s="298"/>
      <c r="I49" s="298"/>
      <c r="K49" s="59"/>
      <c r="L49" s="25"/>
      <c r="M49" s="60"/>
      <c r="N49" s="59"/>
      <c r="O49" s="25"/>
      <c r="P49" s="60"/>
      <c r="Q49" s="59"/>
      <c r="R49" s="25"/>
      <c r="S49" s="60"/>
      <c r="T49" s="59"/>
      <c r="U49" s="25"/>
      <c r="V49" s="60"/>
      <c r="X49" s="9"/>
      <c r="Y49" s="23"/>
    </row>
    <row r="50" spans="1:25" ht="14.5" x14ac:dyDescent="0.35">
      <c r="S50" s="1"/>
      <c r="V50" s="1"/>
    </row>
    <row r="51" spans="1:25" ht="15" customHeight="1" x14ac:dyDescent="0.35"/>
  </sheetData>
  <mergeCells count="63">
    <mergeCell ref="F24:F49"/>
    <mergeCell ref="G24:I25"/>
    <mergeCell ref="M24:M26"/>
    <mergeCell ref="P24:P26"/>
    <mergeCell ref="S24:S26"/>
    <mergeCell ref="V24:V26"/>
    <mergeCell ref="G26:I26"/>
    <mergeCell ref="G27:I49"/>
    <mergeCell ref="Q20:S20"/>
    <mergeCell ref="T20:V20"/>
    <mergeCell ref="K21:M21"/>
    <mergeCell ref="N21:P21"/>
    <mergeCell ref="Q21:S21"/>
    <mergeCell ref="T21:V21"/>
    <mergeCell ref="T18:V19"/>
    <mergeCell ref="E19:I19"/>
    <mergeCell ref="D20:D21"/>
    <mergeCell ref="E20:I21"/>
    <mergeCell ref="K20:M20"/>
    <mergeCell ref="N20:P20"/>
    <mergeCell ref="D15:I15"/>
    <mergeCell ref="B18:C21"/>
    <mergeCell ref="K18:M19"/>
    <mergeCell ref="N18:P19"/>
    <mergeCell ref="Q18:S19"/>
    <mergeCell ref="Q17:S17"/>
    <mergeCell ref="T17:V17"/>
    <mergeCell ref="S12:T12"/>
    <mergeCell ref="U12:V12"/>
    <mergeCell ref="L13:M13"/>
    <mergeCell ref="P13:Q13"/>
    <mergeCell ref="T13:U13"/>
    <mergeCell ref="L14:M15"/>
    <mergeCell ref="N14:N15"/>
    <mergeCell ref="O14:O15"/>
    <mergeCell ref="P14:Q15"/>
    <mergeCell ref="Q12:R12"/>
    <mergeCell ref="R14:R15"/>
    <mergeCell ref="S14:S15"/>
    <mergeCell ref="T14:U15"/>
    <mergeCell ref="V14:V15"/>
    <mergeCell ref="K12:L12"/>
    <mergeCell ref="M12:N12"/>
    <mergeCell ref="O12:P12"/>
    <mergeCell ref="K17:M17"/>
    <mergeCell ref="N17:P17"/>
    <mergeCell ref="K14:K15"/>
    <mergeCell ref="B7:C7"/>
    <mergeCell ref="M7:O8"/>
    <mergeCell ref="Q7:S8"/>
    <mergeCell ref="G12:G13"/>
    <mergeCell ref="D2:I2"/>
    <mergeCell ref="D3:I4"/>
    <mergeCell ref="K3:S4"/>
    <mergeCell ref="D5:I5"/>
    <mergeCell ref="K5:R5"/>
    <mergeCell ref="B10:C10"/>
    <mergeCell ref="B12:C15"/>
    <mergeCell ref="D12:D14"/>
    <mergeCell ref="E12:E14"/>
    <mergeCell ref="F12:F13"/>
    <mergeCell ref="H12:H13"/>
    <mergeCell ref="I12:I13"/>
  </mergeCells>
  <conditionalFormatting sqref="D15:I15">
    <cfRule type="containsText" dxfId="479" priority="2" operator="containsText" text="Finalizado">
      <formula>NOT(ISERROR(SEARCH("Finalizado",D15)))</formula>
    </cfRule>
    <cfRule type="containsText" dxfId="478" priority="3" operator="containsText" text="No Planificado">
      <formula>NOT(ISERROR(SEARCH("No Planificado",D15)))</formula>
    </cfRule>
    <cfRule type="containsText" dxfId="477" priority="4" operator="containsText" text="A Tiempo">
      <formula>NOT(ISERROR(SEARCH("A Tiempo",D15)))</formula>
    </cfRule>
    <cfRule type="containsText" dxfId="476" priority="5" operator="containsText" text="Retrasado">
      <formula>NOT(ISERROR(SEARCH("Retrasado",D15)))</formula>
    </cfRule>
  </conditionalFormatting>
  <conditionalFormatting sqref="F7:F8">
    <cfRule type="iconSet" priority="9">
      <iconSet showValue="0">
        <cfvo type="percent" val="0"/>
        <cfvo type="num" val="2"/>
        <cfvo type="num" val="3"/>
      </iconSet>
    </cfRule>
  </conditionalFormatting>
  <conditionalFormatting sqref="F12 F14">
    <cfRule type="iconSet" priority="7">
      <iconSet showValue="0">
        <cfvo type="percent" val="0"/>
        <cfvo type="num" val="2"/>
        <cfvo type="num" val="3"/>
      </iconSet>
    </cfRule>
  </conditionalFormatting>
  <conditionalFormatting sqref="G7:I8">
    <cfRule type="iconSet" priority="8">
      <iconSet showValue="0">
        <cfvo type="percent" val="0"/>
        <cfvo type="num" val="2"/>
        <cfvo type="num" val="3"/>
      </iconSet>
    </cfRule>
  </conditionalFormatting>
  <conditionalFormatting sqref="G12:I12 G14:I14">
    <cfRule type="iconSet" priority="6">
      <iconSet showValue="0">
        <cfvo type="percent" val="0"/>
        <cfvo type="num" val="2"/>
        <cfvo type="num" val="3"/>
      </iconSet>
    </cfRule>
  </conditionalFormatting>
  <conditionalFormatting sqref="K24:L24 N24:O24 Q24:R24 T24:U24">
    <cfRule type="iconSet" priority="10">
      <iconSet showValue="0">
        <cfvo type="percent" val="0"/>
        <cfvo type="num" val="2"/>
        <cfvo type="num" val="3"/>
      </iconSet>
    </cfRule>
  </conditionalFormatting>
  <conditionalFormatting sqref="K25:L25">
    <cfRule type="containsText" dxfId="475" priority="20" operator="containsText" text="PENDIENTE">
      <formula>NOT(ISERROR(SEARCH("PENDIENTE",K25)))</formula>
    </cfRule>
    <cfRule type="containsText" dxfId="474" priority="21" operator="containsText" text="NO VALIDADO">
      <formula>NOT(ISERROR(SEARCH("NO VALIDADO",K25)))</formula>
    </cfRule>
    <cfRule type="containsText" dxfId="473" priority="22" operator="containsText" text="VALIDADO">
      <formula>NOT(ISERROR(SEARCH("VALIDADO",K25)))</formula>
    </cfRule>
  </conditionalFormatting>
  <conditionalFormatting sqref="N25:O25">
    <cfRule type="containsText" dxfId="472" priority="17" operator="containsText" text="PENDIENTE">
      <formula>NOT(ISERROR(SEARCH("PENDIENTE",N25)))</formula>
    </cfRule>
    <cfRule type="containsText" dxfId="471" priority="18" operator="containsText" text="NO VALIDADO">
      <formula>NOT(ISERROR(SEARCH("NO VALIDADO",N25)))</formula>
    </cfRule>
    <cfRule type="containsText" dxfId="470" priority="19" operator="containsText" text="VALIDADO">
      <formula>NOT(ISERROR(SEARCH("VALIDADO",N25)))</formula>
    </cfRule>
  </conditionalFormatting>
  <conditionalFormatting sqref="Q25:R25">
    <cfRule type="containsText" dxfId="469" priority="14" operator="containsText" text="PENDIENTE">
      <formula>NOT(ISERROR(SEARCH("PENDIENTE",Q25)))</formula>
    </cfRule>
    <cfRule type="containsText" dxfId="468" priority="15" operator="containsText" text="NO VALIDADO">
      <formula>NOT(ISERROR(SEARCH("NO VALIDADO",Q25)))</formula>
    </cfRule>
    <cfRule type="containsText" dxfId="467" priority="16" operator="containsText" text="VALIDADO">
      <formula>NOT(ISERROR(SEARCH("VALIDADO",Q25)))</formula>
    </cfRule>
  </conditionalFormatting>
  <conditionalFormatting sqref="T25:U25">
    <cfRule type="containsText" dxfId="466" priority="11" operator="containsText" text="PENDIENTE">
      <formula>NOT(ISERROR(SEARCH("PENDIENTE",T25)))</formula>
    </cfRule>
    <cfRule type="containsText" dxfId="465" priority="12" operator="containsText" text="NO VALIDADO">
      <formula>NOT(ISERROR(SEARCH("NO VALIDADO",T25)))</formula>
    </cfRule>
    <cfRule type="containsText" dxfId="464" priority="13" operator="containsText" text="VALIDADO">
      <formula>NOT(ISERROR(SEARCH("VALIDADO",T25)))</formula>
    </cfRule>
  </conditionalFormatting>
  <dataValidations count="6">
    <dataValidation type="list" allowBlank="1" showInputMessage="1" showErrorMessage="1" sqref="K14:K15 O14:O15 S14:S15" xr:uid="{9C5272AB-E326-4E17-92E2-855D8E1D286A}">
      <formula1>"No Iniciado, En Progreso,Finalizado"</formula1>
    </dataValidation>
    <dataValidation type="list" allowBlank="1" showInputMessage="1" showErrorMessage="1" sqref="M12 Q12 U12" xr:uid="{C4C4FFCD-2B8C-4FA8-A10C-95CFDC284A6E}">
      <formula1>"Mayo,Junio,Julio,Agosto,Septiembre,Octubre"</formula1>
    </dataValidation>
    <dataValidation type="list" allowBlank="1" showInputMessage="1" showErrorMessage="1" sqref="AB14:AB15 R14:R15 N14:N15 V14:V15" xr:uid="{7D8F7752-2E0B-42AA-B1A1-130A06F96BCE}">
      <formula1>"No Cumple, Parcial, Cumple, Más que Cumple, Mejor Práctica"</formula1>
    </dataValidation>
    <dataValidation type="list" allowBlank="1" showInputMessage="1" showErrorMessage="1" sqref="O10" xr:uid="{BC5E0AD6-04D9-436A-86DB-613336934413}">
      <formula1>"Alta,Baja,No Planificado"</formula1>
    </dataValidation>
    <dataValidation type="list" allowBlank="1" showInputMessage="1" showErrorMessage="1" sqref="S10 Q10" xr:uid="{34687C2B-9910-4B3A-893E-F0A7E760E60B}">
      <formula1>"Junio,Julio,Agosto,Septiembre,Octubre"</formula1>
    </dataValidation>
    <dataValidation type="list" allowBlank="1" showInputMessage="1" showErrorMessage="1" sqref="D10" xr:uid="{01D1B2DB-1846-4060-A840-A0C65D11F88D}">
      <formula1>"No Cumple, Parcial,Cumple,Más que Cumple,Mejor Práctica"</formula1>
    </dataValidation>
  </dataValidations>
  <pageMargins left="0.511811024" right="0.511811024" top="0.78740157499999996" bottom="0.78740157499999996" header="0.31496062000000002" footer="0.31496062000000002"/>
  <pageSetup paperSize="9" orientation="portrait" r:id="rId1"/>
  <drawing r:id="rId2"/>
  <extLst>
    <ext xmlns:x14="http://schemas.microsoft.com/office/spreadsheetml/2009/9/main" uri="{78C0D931-6437-407d-A8EE-F0AAD7539E65}">
      <x14:conditionalFormattings>
        <x14:conditionalFormatting xmlns:xm="http://schemas.microsoft.com/office/excel/2006/main">
          <x14:cfRule type="iconSet" priority="1" id="{97AC6BE7-21B9-4712-999C-F86B0C3582BC}">
            <x14:iconSet iconSet="3Stars" showValue="0">
              <x14:cfvo type="percent">
                <xm:f>0</xm:f>
              </x14:cfvo>
              <x14:cfvo type="num">
                <xm:f>2</xm:f>
              </x14:cfvo>
              <x14:cfvo type="num">
                <xm:f>3</xm:f>
              </x14:cfvo>
            </x14:iconSet>
          </x14:cfRule>
          <xm:sqref>M10</xm:sqref>
        </x14:conditionalFormatting>
      </x14:conditionalFormattings>
    </ext>
  </extLst>
</worksheet>
</file>

<file path=xl/worksheets/sheet5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288402A-FB3C-4FDD-B616-DC7760C2742D}">
  <dimension ref="A1:AB51"/>
  <sheetViews>
    <sheetView showGridLines="0" zoomScale="50" zoomScaleNormal="50" workbookViewId="0">
      <pane xSplit="3" ySplit="4" topLeftCell="D5" activePane="bottomRight" state="frozen"/>
      <selection activeCell="O2" sqref="O2"/>
      <selection pane="topRight" activeCell="O2" sqref="O2"/>
      <selection pane="bottomLeft" activeCell="O2" sqref="O2"/>
      <selection pane="bottomRight" activeCell="T18" sqref="T18:V19"/>
    </sheetView>
  </sheetViews>
  <sheetFormatPr defaultColWidth="0" defaultRowHeight="15" customHeight="1" zeroHeight="1" outlineLevelRow="2" outlineLevelCol="1" x14ac:dyDescent="0.35"/>
  <cols>
    <col min="1" max="1" width="1.26953125" customWidth="1"/>
    <col min="2" max="2" width="4.7265625" customWidth="1"/>
    <col min="3" max="3" width="20.1796875" customWidth="1"/>
    <col min="4" max="4" width="17.453125" customWidth="1" outlineLevel="1"/>
    <col min="5" max="5" width="10" customWidth="1" outlineLevel="1"/>
    <col min="6" max="8" width="6.1796875" customWidth="1" outlineLevel="1"/>
    <col min="9" max="9" width="6.26953125" customWidth="1" outlineLevel="1"/>
    <col min="10" max="10" width="2.1796875" customWidth="1"/>
    <col min="11" max="23" width="23" customWidth="1"/>
    <col min="24" max="24" width="17" hidden="1" customWidth="1"/>
    <col min="25" max="25" width="16.453125" hidden="1" customWidth="1"/>
    <col min="26" max="26" width="10.54296875" hidden="1" customWidth="1"/>
    <col min="27" max="27" width="16.81640625" hidden="1" customWidth="1"/>
    <col min="28" max="28" width="14.54296875" hidden="1" customWidth="1"/>
  </cols>
  <sheetData>
    <row r="1" spans="1:28" ht="11.25" customHeight="1" x14ac:dyDescent="0.35">
      <c r="A1" s="13"/>
      <c r="B1" s="13"/>
      <c r="C1" s="13"/>
      <c r="D1" s="13"/>
      <c r="E1" s="13"/>
      <c r="F1" s="13"/>
      <c r="G1" s="13"/>
      <c r="H1" s="13"/>
      <c r="I1" s="13"/>
      <c r="J1" s="13"/>
      <c r="K1" s="13"/>
      <c r="L1" s="13"/>
      <c r="M1" s="13"/>
      <c r="N1" s="13"/>
      <c r="O1" s="13"/>
      <c r="P1" s="13"/>
      <c r="Q1" s="13"/>
      <c r="R1" s="13"/>
      <c r="S1" s="13"/>
      <c r="T1" s="13"/>
      <c r="U1" s="13"/>
      <c r="V1" s="13"/>
      <c r="W1" s="13"/>
      <c r="X1" s="13"/>
      <c r="Y1" s="19"/>
      <c r="Z1" s="19"/>
      <c r="AA1" s="19"/>
    </row>
    <row r="2" spans="1:28" ht="43.5" customHeight="1" x14ac:dyDescent="0.5">
      <c r="A2" s="1"/>
      <c r="C2" s="11"/>
      <c r="D2" s="279" t="s">
        <v>0</v>
      </c>
      <c r="E2" s="279"/>
      <c r="F2" s="279"/>
      <c r="G2" s="279"/>
      <c r="H2" s="279"/>
      <c r="I2" s="279"/>
      <c r="J2" s="62"/>
      <c r="K2" s="62"/>
      <c r="L2" s="62"/>
      <c r="M2" s="62"/>
      <c r="N2" s="62"/>
      <c r="O2" s="62"/>
      <c r="P2" s="62"/>
      <c r="Q2" s="62"/>
      <c r="R2" s="62"/>
      <c r="S2" s="62"/>
      <c r="T2" s="62"/>
      <c r="U2" s="62"/>
      <c r="V2" s="62"/>
      <c r="W2" s="11"/>
      <c r="X2" s="11"/>
      <c r="Y2" s="20"/>
      <c r="Z2" s="20"/>
      <c r="AA2" s="20"/>
    </row>
    <row r="3" spans="1:28" ht="19.5" customHeight="1" x14ac:dyDescent="0.35">
      <c r="A3" s="1"/>
      <c r="C3" s="10"/>
      <c r="D3" s="280" t="s">
        <v>1</v>
      </c>
      <c r="E3" s="280"/>
      <c r="F3" s="280"/>
      <c r="G3" s="280"/>
      <c r="H3" s="280"/>
      <c r="I3" s="280"/>
      <c r="J3" s="63"/>
      <c r="K3" s="319" t="s">
        <v>693</v>
      </c>
      <c r="L3" s="319"/>
      <c r="M3" s="319"/>
      <c r="N3" s="319"/>
      <c r="O3" s="319"/>
      <c r="P3" s="319"/>
      <c r="Q3" s="319"/>
      <c r="R3" s="319"/>
      <c r="S3" s="319"/>
      <c r="T3" s="63"/>
      <c r="U3" s="63"/>
      <c r="V3" s="63"/>
      <c r="W3" s="10"/>
      <c r="X3" s="10"/>
      <c r="Y3" s="12"/>
      <c r="Z3" s="12"/>
      <c r="AA3" s="12"/>
    </row>
    <row r="4" spans="1:28" ht="35.25" customHeight="1" x14ac:dyDescent="0.35">
      <c r="A4" s="1"/>
      <c r="B4" s="1"/>
      <c r="C4" s="10"/>
      <c r="D4" s="281"/>
      <c r="E4" s="281"/>
      <c r="F4" s="281"/>
      <c r="G4" s="281"/>
      <c r="H4" s="281"/>
      <c r="I4" s="281"/>
      <c r="J4" s="61"/>
      <c r="K4" s="320"/>
      <c r="L4" s="320"/>
      <c r="M4" s="320"/>
      <c r="N4" s="320"/>
      <c r="O4" s="320"/>
      <c r="P4" s="320"/>
      <c r="Q4" s="320"/>
      <c r="R4" s="320"/>
      <c r="S4" s="320"/>
      <c r="T4" s="61"/>
      <c r="U4" s="61"/>
      <c r="V4" s="61"/>
      <c r="W4" s="61"/>
      <c r="X4" s="14"/>
      <c r="Y4" s="21"/>
      <c r="Z4" s="22"/>
      <c r="AA4" s="22"/>
    </row>
    <row r="5" spans="1:28" ht="32.5" x14ac:dyDescent="0.6">
      <c r="A5" s="1"/>
      <c r="B5" s="15"/>
      <c r="C5" s="13"/>
      <c r="D5" s="284" t="s">
        <v>218</v>
      </c>
      <c r="E5" s="284"/>
      <c r="F5" s="284"/>
      <c r="G5" s="284"/>
      <c r="H5" s="284"/>
      <c r="I5" s="284"/>
      <c r="J5" s="26"/>
      <c r="K5" s="284" t="s">
        <v>673</v>
      </c>
      <c r="L5" s="284"/>
      <c r="M5" s="284"/>
      <c r="N5" s="284"/>
      <c r="O5" s="284"/>
      <c r="P5" s="284"/>
      <c r="Q5" s="284"/>
      <c r="R5" s="284"/>
      <c r="S5" s="27"/>
      <c r="T5" s="25"/>
      <c r="U5" s="25"/>
      <c r="V5" s="25"/>
      <c r="W5" s="9"/>
      <c r="X5" s="9"/>
      <c r="Y5" s="23"/>
    </row>
    <row r="6" spans="1:28" ht="33" customHeight="1" x14ac:dyDescent="0.8">
      <c r="A6" s="1"/>
      <c r="B6" s="15"/>
      <c r="C6" s="15"/>
      <c r="D6" s="28" t="s">
        <v>296</v>
      </c>
      <c r="E6" s="28" t="s">
        <v>16</v>
      </c>
      <c r="F6" s="28" t="s">
        <v>19</v>
      </c>
      <c r="G6" s="28" t="s">
        <v>20</v>
      </c>
      <c r="H6" s="28" t="s">
        <v>21</v>
      </c>
      <c r="I6" s="28" t="s">
        <v>22</v>
      </c>
      <c r="J6" s="29"/>
      <c r="K6" s="44" t="s">
        <v>221</v>
      </c>
      <c r="L6" s="66"/>
      <c r="M6" s="30"/>
      <c r="N6" s="30"/>
      <c r="O6" s="30"/>
      <c r="P6" s="30"/>
      <c r="Q6" s="30"/>
      <c r="R6" s="31"/>
      <c r="S6" s="31"/>
      <c r="T6" s="25"/>
      <c r="U6" s="25"/>
      <c r="V6" s="25"/>
      <c r="W6" s="9"/>
      <c r="X6" s="9"/>
      <c r="Y6" s="23"/>
    </row>
    <row r="7" spans="1:28" ht="78" customHeight="1" outlineLevel="1" x14ac:dyDescent="0.35">
      <c r="A7" s="1"/>
      <c r="B7" s="267" t="s">
        <v>222</v>
      </c>
      <c r="C7" s="267"/>
      <c r="D7" s="67" t="str">
        <f>IF(F7="","",IF(AND(I7=3,H7=3,G7=3,F7=3),"Melhor Pratica",
IF(AND(H7=3,G7=3,F7=3),"Mais que cumpre",
IF(AND(G7=3,F7=3),"Cumpre",
IF(F7=3,"Parcial","Não cumpre")))))</f>
        <v>Mais que cumpre</v>
      </c>
      <c r="E7" s="47">
        <f>IF($D7="Não cumpre",0,IF($D7="Parcial",$E$18*0.4,IF($D7="Cumpre",$E$18*0.7,IF($D7="Mais que cumpre",$E$18*0.85,IF($D7="Melhor Pratica",$E$18,0)))))</f>
        <v>1.2749999999999999E-2</v>
      </c>
      <c r="F7" s="48">
        <f>IF($K$24&lt;&gt;"",IF($K$24=3,3,IF($K$24=2,2,1)),"")</f>
        <v>3</v>
      </c>
      <c r="G7" s="48">
        <f>IF($N$24&lt;&gt;"",IF($N$24=3,3,IF($N$24=2,2,1)),"")</f>
        <v>3</v>
      </c>
      <c r="H7" s="48">
        <f>IF($Q$24&lt;&gt;"",IF($Q$24=3,3,IF($Q$24=2,2,1)),"")</f>
        <v>3</v>
      </c>
      <c r="I7" s="48">
        <f>IF($T$24&lt;&gt;"",IF($T$24=3,3,IF($T$24=2,2,1)),"")</f>
        <v>2</v>
      </c>
      <c r="J7" s="32"/>
      <c r="K7" s="49" t="s">
        <v>674</v>
      </c>
      <c r="L7" s="46" t="s">
        <v>224</v>
      </c>
      <c r="M7" s="271" t="s">
        <v>694</v>
      </c>
      <c r="N7" s="271"/>
      <c r="O7" s="271"/>
      <c r="P7" s="46" t="s">
        <v>226</v>
      </c>
      <c r="Q7" s="271" t="s">
        <v>695</v>
      </c>
      <c r="R7" s="271"/>
      <c r="S7" s="271"/>
      <c r="U7" s="25"/>
      <c r="V7" s="25"/>
      <c r="W7" s="9"/>
      <c r="X7" s="9"/>
      <c r="Y7" s="23"/>
    </row>
    <row r="8" spans="1:28" ht="14.25" customHeight="1" outlineLevel="1" x14ac:dyDescent="0.35">
      <c r="A8" s="1"/>
      <c r="B8" s="64"/>
      <c r="C8" s="64"/>
      <c r="D8" s="67"/>
      <c r="E8" s="47"/>
      <c r="F8" s="48"/>
      <c r="G8" s="48"/>
      <c r="H8" s="48"/>
      <c r="I8" s="48"/>
      <c r="J8" s="32"/>
      <c r="K8" s="49"/>
      <c r="L8" s="46"/>
      <c r="M8" s="271"/>
      <c r="N8" s="271"/>
      <c r="O8" s="271"/>
      <c r="P8" s="46"/>
      <c r="Q8" s="271"/>
      <c r="R8" s="271"/>
      <c r="S8" s="271"/>
      <c r="U8" s="25"/>
      <c r="V8" s="25"/>
      <c r="W8" s="9"/>
      <c r="X8" s="9"/>
      <c r="Y8" s="23"/>
    </row>
    <row r="9" spans="1:28" ht="9.75" customHeight="1" x14ac:dyDescent="0.45">
      <c r="A9" s="1"/>
      <c r="B9" s="1"/>
      <c r="C9" s="1"/>
      <c r="D9" s="34"/>
      <c r="E9" s="35"/>
      <c r="F9" s="35"/>
      <c r="G9" s="35"/>
      <c r="H9" s="35"/>
      <c r="I9" s="35"/>
      <c r="J9" s="35"/>
      <c r="K9" s="35"/>
      <c r="L9" s="35"/>
      <c r="M9" s="35"/>
      <c r="N9" s="35"/>
      <c r="O9" s="35"/>
      <c r="P9" s="35"/>
      <c r="Q9" s="92">
        <f>IF(Q10="Junho",6,IF(Q10="Julho",7,IF(Q10="Agosto",8,IF(Q10="Setembro",9,IF(Q10="Outubro",10,"")))))</f>
        <v>8</v>
      </c>
      <c r="R9" s="35"/>
      <c r="S9" s="92" t="str">
        <f>IF(S10="Junho",6,IF(S10="Julho",7,IF(S10="Agosto",8,IF(S10="Setembro",9,IF(S10="Outubro",10,"")))))</f>
        <v/>
      </c>
      <c r="T9" s="33"/>
      <c r="U9" s="33"/>
      <c r="V9" s="33"/>
      <c r="W9" s="1"/>
      <c r="X9" s="1"/>
    </row>
    <row r="10" spans="1:28" ht="59.25" customHeight="1" outlineLevel="1" x14ac:dyDescent="0.35">
      <c r="A10" s="1"/>
      <c r="B10" s="273" t="s">
        <v>676</v>
      </c>
      <c r="C10" s="273"/>
      <c r="D10" s="110" t="s">
        <v>249</v>
      </c>
      <c r="E10" s="51">
        <f>IF($D10="Não cumpre",0,IF($D10="Parcial",$E$18*0.4,IF($D10="Cumpre",$E$18*0.7,IF($D10="Mais que cumpre",$E$18*0.85,IF($D10="Melhor Pratica",$E$18,0)))))</f>
        <v>0</v>
      </c>
      <c r="F10" s="52" t="str">
        <f>IF(K20="D","D","-")</f>
        <v>-</v>
      </c>
      <c r="G10" s="52" t="str">
        <f>IF(N20="D","D","-")</f>
        <v>-</v>
      </c>
      <c r="H10" s="52" t="str">
        <f>IF(Q20="D","D","-")</f>
        <v>-</v>
      </c>
      <c r="I10" s="52" t="str">
        <f>IF(T20="D","D","-")</f>
        <v>-</v>
      </c>
      <c r="J10" s="32"/>
      <c r="K10" s="65" t="s">
        <v>677</v>
      </c>
      <c r="L10" s="50" t="s">
        <v>230</v>
      </c>
      <c r="M10" s="74">
        <v>3</v>
      </c>
      <c r="N10" s="50" t="s">
        <v>231</v>
      </c>
      <c r="O10" s="53" t="s">
        <v>696</v>
      </c>
      <c r="P10" s="50" t="s">
        <v>233</v>
      </c>
      <c r="Q10" s="91" t="s">
        <v>303</v>
      </c>
      <c r="R10" s="50" t="s">
        <v>235</v>
      </c>
      <c r="S10" s="91" t="s">
        <v>679</v>
      </c>
      <c r="T10" s="50" t="s">
        <v>237</v>
      </c>
      <c r="U10" s="53" t="s">
        <v>355</v>
      </c>
      <c r="V10" s="25"/>
      <c r="W10" s="9"/>
      <c r="X10" s="9"/>
      <c r="Y10" s="23"/>
    </row>
    <row r="11" spans="1:28" ht="20.5" x14ac:dyDescent="0.4">
      <c r="A11" s="1"/>
      <c r="B11" s="17"/>
      <c r="C11" s="17"/>
      <c r="D11" s="36"/>
      <c r="E11" s="31"/>
      <c r="F11" s="37"/>
      <c r="G11" s="37"/>
      <c r="H11" s="37"/>
      <c r="I11" s="37"/>
      <c r="J11" s="31"/>
      <c r="K11" s="25"/>
      <c r="L11" s="25"/>
      <c r="M11" s="25"/>
      <c r="N11" s="25"/>
      <c r="O11" s="25"/>
      <c r="P11" s="25"/>
      <c r="Q11" s="25"/>
      <c r="R11" s="25"/>
      <c r="S11" s="25"/>
      <c r="T11" s="25"/>
      <c r="U11" s="25"/>
      <c r="V11" s="25"/>
      <c r="W11" s="9"/>
      <c r="X11" s="9"/>
      <c r="Y11" s="23"/>
    </row>
    <row r="12" spans="1:28" ht="18" customHeight="1" outlineLevel="1" x14ac:dyDescent="0.35">
      <c r="A12" s="1"/>
      <c r="B12" s="274" t="s">
        <v>680</v>
      </c>
      <c r="C12" s="274"/>
      <c r="D12" s="276" t="str">
        <f>IF(F12="","",IF(AND(I12=3,H12=3,G12=3,F12=3),"Melhor Pratica",
IF(AND(H12=3,G12=3,F12=3),"Mais que cumpre",
IF(AND(G12=3,F12=3),"Cumpre",
IF(F12=3,"Parcial","Não cumpre")))))</f>
        <v/>
      </c>
      <c r="E12" s="277">
        <f>IF($D12="Não cumpre",0,IF($D12="Parcial",$E$18*0.4,IF($D12="Cumpre",$E$18*0.7,IF($D12="Mais que cumpre",$E$18*0.85,IF($D12="Melhor Pratica",$E$18,0)))))</f>
        <v>0</v>
      </c>
      <c r="F12" s="272" t="str">
        <f>IF($L$24&lt;&gt;"",IF($L$24=3,3,IF($L$24=2,2,1)),"")</f>
        <v/>
      </c>
      <c r="G12" s="272" t="str">
        <f>IF($O$24&lt;&gt;"",IF($O$24=3,3,IF($O$24=2,2,1)),"")</f>
        <v/>
      </c>
      <c r="H12" s="272" t="str">
        <f>IF($R$24&lt;&gt;"",IF($R$24=3,3,IF($R$24=2,2,1)),"")</f>
        <v/>
      </c>
      <c r="I12" s="272" t="str">
        <f>IF($U$24&lt;&gt;"",IF($U$24=3,3,IF($U$24=2,2,1)),"")</f>
        <v/>
      </c>
      <c r="J12" s="32"/>
      <c r="K12" s="305" t="s">
        <v>240</v>
      </c>
      <c r="L12" s="278"/>
      <c r="M12" s="285"/>
      <c r="N12" s="286"/>
      <c r="O12" s="305" t="s">
        <v>240</v>
      </c>
      <c r="P12" s="278"/>
      <c r="Q12" s="285"/>
      <c r="R12" s="286"/>
      <c r="S12" s="278" t="s">
        <v>240</v>
      </c>
      <c r="T12" s="278"/>
      <c r="U12" s="318"/>
      <c r="V12" s="318"/>
      <c r="W12" s="9"/>
      <c r="X12" s="9"/>
      <c r="Y12" s="23"/>
      <c r="Z12" s="2"/>
      <c r="AA12" s="2"/>
      <c r="AB12" s="2"/>
    </row>
    <row r="13" spans="1:28" ht="35.25" customHeight="1" outlineLevel="1" x14ac:dyDescent="0.35">
      <c r="A13" s="1"/>
      <c r="B13" s="275"/>
      <c r="C13" s="275"/>
      <c r="D13" s="276"/>
      <c r="E13" s="277"/>
      <c r="F13" s="272"/>
      <c r="G13" s="272"/>
      <c r="H13" s="272"/>
      <c r="I13" s="272"/>
      <c r="J13" s="32"/>
      <c r="K13" s="168" t="s">
        <v>33</v>
      </c>
      <c r="L13" s="287" t="s">
        <v>242</v>
      </c>
      <c r="M13" s="287"/>
      <c r="N13" s="169" t="s">
        <v>243</v>
      </c>
      <c r="O13" s="168" t="s">
        <v>33</v>
      </c>
      <c r="P13" s="287" t="s">
        <v>242</v>
      </c>
      <c r="Q13" s="287"/>
      <c r="R13" s="169" t="s">
        <v>243</v>
      </c>
      <c r="S13" s="100" t="s">
        <v>33</v>
      </c>
      <c r="T13" s="287" t="s">
        <v>242</v>
      </c>
      <c r="U13" s="287"/>
      <c r="V13" s="100" t="s">
        <v>243</v>
      </c>
      <c r="W13" s="1"/>
      <c r="X13" s="1"/>
      <c r="Z13" s="3"/>
      <c r="AA13" s="4"/>
      <c r="AB13" s="5"/>
    </row>
    <row r="14" spans="1:28" ht="18.75" customHeight="1" outlineLevel="1" x14ac:dyDescent="0.35">
      <c r="A14" s="1"/>
      <c r="B14" s="275"/>
      <c r="C14" s="275"/>
      <c r="D14" s="276"/>
      <c r="E14" s="277"/>
      <c r="F14" s="38"/>
      <c r="G14" s="38"/>
      <c r="H14" s="38"/>
      <c r="I14" s="38"/>
      <c r="J14" s="32"/>
      <c r="K14" s="270"/>
      <c r="L14" s="292"/>
      <c r="M14" s="292"/>
      <c r="N14" s="269"/>
      <c r="O14" s="270"/>
      <c r="P14" s="292"/>
      <c r="Q14" s="292"/>
      <c r="R14" s="269"/>
      <c r="S14" s="268"/>
      <c r="T14" s="292"/>
      <c r="U14" s="292"/>
      <c r="V14" s="268"/>
      <c r="W14" s="1"/>
      <c r="X14" s="1"/>
      <c r="Z14" s="6"/>
      <c r="AA14" s="7"/>
      <c r="AB14" s="8"/>
    </row>
    <row r="15" spans="1:28" ht="21" customHeight="1" outlineLevel="1" x14ac:dyDescent="0.35">
      <c r="A15" s="1"/>
      <c r="B15" s="275"/>
      <c r="C15" s="275"/>
      <c r="D15" s="288" t="str">
        <f>IF(S10&lt;&gt;"",IF(OR(S14="finalizado",O14="finalizado",K14="finalizado"),"Finalizado",
IF(OR(AND(S10=U12,S14&lt;&gt;"finalizado"),AND(S10=Q12,O14&lt;&gt;"finalizado"),AND(S10=M12,K14&lt;&gt;"finalizado")),"Atrasado","À Tempo")),"Não Planificado")</f>
        <v>À Tempo</v>
      </c>
      <c r="E15" s="288"/>
      <c r="F15" s="288"/>
      <c r="G15" s="288"/>
      <c r="H15" s="288"/>
      <c r="I15" s="288"/>
      <c r="J15" s="26"/>
      <c r="K15" s="270"/>
      <c r="L15" s="292"/>
      <c r="M15" s="292"/>
      <c r="N15" s="269"/>
      <c r="O15" s="270"/>
      <c r="P15" s="292"/>
      <c r="Q15" s="292"/>
      <c r="R15" s="269"/>
      <c r="S15" s="268"/>
      <c r="T15" s="292"/>
      <c r="U15" s="292"/>
      <c r="V15" s="268"/>
      <c r="W15" s="1"/>
      <c r="X15" s="1"/>
      <c r="Z15" s="6"/>
      <c r="AA15" s="7"/>
      <c r="AB15" s="7"/>
    </row>
    <row r="16" spans="1:28" ht="21" customHeight="1" x14ac:dyDescent="0.4">
      <c r="A16" s="1"/>
      <c r="B16" s="17"/>
      <c r="C16" s="17"/>
      <c r="D16" s="9"/>
      <c r="E16" s="86" t="str">
        <f>IF(COUNTA(F16:I16)=0,"NBC","BC")</f>
        <v>BC</v>
      </c>
      <c r="F16" s="86"/>
      <c r="G16" s="86"/>
      <c r="H16" s="86" t="s">
        <v>248</v>
      </c>
      <c r="I16" s="9"/>
      <c r="J16" s="16"/>
      <c r="K16" s="9"/>
      <c r="L16" s="9"/>
      <c r="M16" s="9"/>
      <c r="N16" s="9"/>
      <c r="O16" s="9"/>
      <c r="P16" s="9"/>
      <c r="Q16" s="9"/>
      <c r="R16" s="9"/>
      <c r="S16" s="9"/>
      <c r="T16" s="9"/>
      <c r="U16" s="9"/>
      <c r="V16" s="9"/>
      <c r="W16" s="9"/>
      <c r="X16" s="9"/>
      <c r="Y16" s="23"/>
    </row>
    <row r="17" spans="1:25" ht="21" customHeight="1" x14ac:dyDescent="0.4">
      <c r="A17" s="1"/>
      <c r="B17" s="17"/>
      <c r="C17" s="17"/>
      <c r="D17" s="9"/>
      <c r="E17" s="9"/>
      <c r="F17" s="9"/>
      <c r="G17" s="9"/>
      <c r="H17" s="9"/>
      <c r="I17" s="9"/>
      <c r="J17" s="16"/>
      <c r="K17" s="290" t="s">
        <v>246</v>
      </c>
      <c r="L17" s="291"/>
      <c r="M17" s="296"/>
      <c r="N17" s="290" t="s">
        <v>247</v>
      </c>
      <c r="O17" s="291"/>
      <c r="P17" s="296"/>
      <c r="Q17" s="290" t="s">
        <v>681</v>
      </c>
      <c r="R17" s="291"/>
      <c r="S17" s="296"/>
      <c r="T17" s="290" t="s">
        <v>682</v>
      </c>
      <c r="U17" s="291"/>
      <c r="V17" s="296"/>
      <c r="W17" s="9"/>
      <c r="X17" s="9"/>
      <c r="Y17" s="23"/>
    </row>
    <row r="18" spans="1:25" ht="20.25" customHeight="1" outlineLevel="2" x14ac:dyDescent="0.35">
      <c r="A18" s="1"/>
      <c r="B18" s="289" t="s">
        <v>316</v>
      </c>
      <c r="C18" s="289"/>
      <c r="D18" s="42" t="s">
        <v>16</v>
      </c>
      <c r="E18" s="39">
        <v>1.4999999999999999E-2</v>
      </c>
      <c r="F18" s="127"/>
      <c r="G18" s="127"/>
      <c r="H18" s="127"/>
      <c r="I18" s="127"/>
      <c r="J18" s="9"/>
      <c r="K18" s="270" t="s">
        <v>697</v>
      </c>
      <c r="L18" s="268"/>
      <c r="M18" s="269"/>
      <c r="N18" s="270" t="s">
        <v>698</v>
      </c>
      <c r="O18" s="268"/>
      <c r="P18" s="269"/>
      <c r="Q18" s="270" t="s">
        <v>699</v>
      </c>
      <c r="R18" s="268"/>
      <c r="S18" s="269"/>
      <c r="T18" s="270" t="s">
        <v>700</v>
      </c>
      <c r="U18" s="268"/>
      <c r="V18" s="269"/>
      <c r="W18" s="9"/>
      <c r="X18" s="9"/>
      <c r="Y18" s="23"/>
    </row>
    <row r="19" spans="1:25" ht="141.75" customHeight="1" outlineLevel="2" x14ac:dyDescent="0.35">
      <c r="A19" s="1"/>
      <c r="B19" s="289"/>
      <c r="C19" s="289"/>
      <c r="D19" s="42" t="s">
        <v>255</v>
      </c>
      <c r="E19" s="311" t="s">
        <v>701</v>
      </c>
      <c r="F19" s="311"/>
      <c r="G19" s="311"/>
      <c r="H19" s="311"/>
      <c r="I19" s="311"/>
      <c r="J19" s="25"/>
      <c r="K19" s="270"/>
      <c r="L19" s="268"/>
      <c r="M19" s="269"/>
      <c r="N19" s="270"/>
      <c r="O19" s="268"/>
      <c r="P19" s="269"/>
      <c r="Q19" s="270"/>
      <c r="R19" s="268"/>
      <c r="S19" s="269"/>
      <c r="T19" s="270"/>
      <c r="U19" s="268"/>
      <c r="V19" s="269"/>
      <c r="W19" s="9"/>
      <c r="X19" s="9"/>
      <c r="Y19" s="23"/>
    </row>
    <row r="20" spans="1:25" ht="18.75" customHeight="1" outlineLevel="2" x14ac:dyDescent="0.35">
      <c r="A20" s="1"/>
      <c r="B20" s="289"/>
      <c r="C20" s="289"/>
      <c r="D20" s="293" t="s">
        <v>37</v>
      </c>
      <c r="E20" s="294" t="s">
        <v>89</v>
      </c>
      <c r="F20" s="294"/>
      <c r="G20" s="294"/>
      <c r="H20" s="294"/>
      <c r="I20" s="294"/>
      <c r="J20" s="25"/>
      <c r="K20" s="270"/>
      <c r="L20" s="268"/>
      <c r="M20" s="269"/>
      <c r="N20" s="270"/>
      <c r="O20" s="268"/>
      <c r="P20" s="269"/>
      <c r="Q20" s="270"/>
      <c r="R20" s="268"/>
      <c r="S20" s="269"/>
      <c r="T20" s="270"/>
      <c r="U20" s="268"/>
      <c r="V20" s="269"/>
      <c r="W20" s="9"/>
      <c r="X20" s="9"/>
      <c r="Y20" s="23"/>
    </row>
    <row r="21" spans="1:25" ht="40.5" customHeight="1" outlineLevel="2" x14ac:dyDescent="0.35">
      <c r="A21" s="18">
        <v>5.0000000000000001E-3</v>
      </c>
      <c r="B21" s="289"/>
      <c r="C21" s="289"/>
      <c r="D21" s="293"/>
      <c r="E21" s="294"/>
      <c r="F21" s="294"/>
      <c r="G21" s="294"/>
      <c r="H21" s="294"/>
      <c r="I21" s="294"/>
      <c r="J21" s="25"/>
      <c r="K21" s="270" t="s">
        <v>702</v>
      </c>
      <c r="L21" s="268"/>
      <c r="M21" s="269"/>
      <c r="N21" s="270" t="s">
        <v>436</v>
      </c>
      <c r="O21" s="268"/>
      <c r="P21" s="269"/>
      <c r="Q21" s="270" t="s">
        <v>703</v>
      </c>
      <c r="R21" s="268"/>
      <c r="S21" s="269"/>
      <c r="T21" s="270" t="s">
        <v>703</v>
      </c>
      <c r="U21" s="268"/>
      <c r="V21" s="269"/>
      <c r="W21" s="9"/>
      <c r="X21" s="9"/>
      <c r="Y21" s="23"/>
    </row>
    <row r="22" spans="1:25" ht="14.5" x14ac:dyDescent="0.35">
      <c r="A22" s="1"/>
      <c r="B22" s="9"/>
      <c r="C22" s="9"/>
      <c r="D22" s="9"/>
      <c r="E22" s="9"/>
      <c r="F22" s="9"/>
      <c r="G22" s="9"/>
      <c r="H22" s="9"/>
      <c r="I22" s="9"/>
      <c r="J22" s="9"/>
      <c r="K22" s="68"/>
      <c r="L22" s="9"/>
      <c r="M22" s="9"/>
      <c r="N22" s="9"/>
      <c r="O22" s="9"/>
      <c r="P22" s="9"/>
      <c r="Q22" s="9"/>
      <c r="R22" s="9"/>
      <c r="S22" s="9"/>
      <c r="T22" s="9"/>
      <c r="U22" s="9"/>
      <c r="V22" s="69"/>
      <c r="W22" s="9"/>
      <c r="X22" s="9"/>
      <c r="Y22" s="23"/>
    </row>
    <row r="23" spans="1:25" ht="41" x14ac:dyDescent="0.35">
      <c r="A23" s="1"/>
      <c r="B23" s="9"/>
      <c r="C23" s="9"/>
      <c r="D23" s="9"/>
      <c r="G23" s="9"/>
      <c r="H23" s="9"/>
      <c r="K23" s="54" t="s">
        <v>9</v>
      </c>
      <c r="L23" s="24" t="s">
        <v>261</v>
      </c>
      <c r="M23" s="55" t="s">
        <v>262</v>
      </c>
      <c r="N23" s="54" t="s">
        <v>9</v>
      </c>
      <c r="O23" s="24" t="s">
        <v>261</v>
      </c>
      <c r="P23" s="55" t="s">
        <v>262</v>
      </c>
      <c r="Q23" s="54" t="s">
        <v>9</v>
      </c>
      <c r="R23" s="24" t="s">
        <v>261</v>
      </c>
      <c r="S23" s="55" t="s">
        <v>262</v>
      </c>
      <c r="T23" s="54" t="s">
        <v>9</v>
      </c>
      <c r="U23" s="24" t="s">
        <v>261</v>
      </c>
      <c r="V23" s="55" t="s">
        <v>262</v>
      </c>
      <c r="X23" s="9"/>
      <c r="Y23" s="23"/>
    </row>
    <row r="24" spans="1:25" ht="36.75" customHeight="1" x14ac:dyDescent="0.35">
      <c r="A24" s="1"/>
      <c r="B24" s="9"/>
      <c r="C24" s="9"/>
      <c r="D24" s="9"/>
      <c r="F24" s="297" t="s">
        <v>690</v>
      </c>
      <c r="G24" s="298" t="s">
        <v>33</v>
      </c>
      <c r="H24" s="298"/>
      <c r="I24" s="298"/>
      <c r="K24" s="56">
        <v>3</v>
      </c>
      <c r="L24" s="40"/>
      <c r="M24" s="295"/>
      <c r="N24" s="56">
        <v>3</v>
      </c>
      <c r="O24" s="40"/>
      <c r="P24" s="295"/>
      <c r="Q24" s="56">
        <v>3</v>
      </c>
      <c r="R24" s="40"/>
      <c r="S24" s="295"/>
      <c r="T24" s="56">
        <v>2</v>
      </c>
      <c r="U24" s="40"/>
      <c r="V24" s="295"/>
      <c r="X24" s="9"/>
      <c r="Y24" s="23"/>
    </row>
    <row r="25" spans="1:25" ht="19.5" customHeight="1" x14ac:dyDescent="0.35">
      <c r="A25" s="1"/>
      <c r="B25" s="9"/>
      <c r="C25" s="9"/>
      <c r="D25" s="9"/>
      <c r="F25" s="297"/>
      <c r="G25" s="298"/>
      <c r="H25" s="298"/>
      <c r="I25" s="298"/>
      <c r="K25" s="57"/>
      <c r="L25" s="43"/>
      <c r="M25" s="295"/>
      <c r="N25" s="57"/>
      <c r="O25" s="43"/>
      <c r="P25" s="295"/>
      <c r="Q25" s="57"/>
      <c r="R25" s="43"/>
      <c r="S25" s="295"/>
      <c r="T25" s="57"/>
      <c r="U25" s="43"/>
      <c r="V25" s="295"/>
      <c r="X25" s="9"/>
      <c r="Y25" s="23"/>
    </row>
    <row r="26" spans="1:25" ht="208.5" customHeight="1" x14ac:dyDescent="0.35">
      <c r="A26" s="1"/>
      <c r="B26" s="9"/>
      <c r="C26" s="9"/>
      <c r="D26" s="9"/>
      <c r="F26" s="297"/>
      <c r="G26" s="298" t="s">
        <v>242</v>
      </c>
      <c r="H26" s="298"/>
      <c r="I26" s="298"/>
      <c r="K26" s="58" t="s">
        <v>704</v>
      </c>
      <c r="L26" s="45"/>
      <c r="M26" s="295"/>
      <c r="N26" s="58" t="s">
        <v>705</v>
      </c>
      <c r="O26" s="45"/>
      <c r="P26" s="295"/>
      <c r="Q26" s="58" t="s">
        <v>706</v>
      </c>
      <c r="R26" s="45"/>
      <c r="S26" s="295"/>
      <c r="T26" s="58" t="s">
        <v>707</v>
      </c>
      <c r="U26" s="45"/>
      <c r="V26" s="295"/>
      <c r="X26" s="9"/>
      <c r="Y26" s="23"/>
    </row>
    <row r="27" spans="1:25" ht="18" customHeight="1" x14ac:dyDescent="0.35">
      <c r="A27" s="1"/>
      <c r="B27" s="9"/>
      <c r="C27" s="9"/>
      <c r="D27" s="9"/>
      <c r="F27" s="297"/>
      <c r="G27" s="298" t="s">
        <v>266</v>
      </c>
      <c r="H27" s="298"/>
      <c r="I27" s="298"/>
      <c r="K27" s="59"/>
      <c r="L27" s="25"/>
      <c r="M27" s="60"/>
      <c r="N27" s="59"/>
      <c r="O27" s="25"/>
      <c r="P27" s="101"/>
      <c r="Q27" s="59"/>
      <c r="R27" s="25"/>
      <c r="S27" s="60"/>
      <c r="T27" s="59"/>
      <c r="U27" s="25"/>
      <c r="V27" s="60"/>
      <c r="X27" s="9"/>
      <c r="Y27" s="23"/>
    </row>
    <row r="28" spans="1:25" ht="18" customHeight="1" x14ac:dyDescent="0.35">
      <c r="A28" s="1"/>
      <c r="B28" s="9"/>
      <c r="C28" s="9"/>
      <c r="D28" s="9"/>
      <c r="F28" s="297"/>
      <c r="G28" s="298"/>
      <c r="H28" s="298"/>
      <c r="I28" s="298"/>
      <c r="K28" s="59"/>
      <c r="L28" s="25"/>
      <c r="M28" s="60"/>
      <c r="N28" s="59"/>
      <c r="O28" s="25"/>
      <c r="P28" s="101"/>
      <c r="Q28" s="59"/>
      <c r="R28" s="25"/>
      <c r="S28" s="60"/>
      <c r="T28" s="59"/>
      <c r="U28" s="25"/>
      <c r="V28" s="60"/>
      <c r="X28" s="9"/>
      <c r="Y28" s="23"/>
    </row>
    <row r="29" spans="1:25" ht="18" customHeight="1" x14ac:dyDescent="0.35">
      <c r="A29" s="1"/>
      <c r="B29" s="9"/>
      <c r="C29" s="9"/>
      <c r="D29" s="9"/>
      <c r="F29" s="297"/>
      <c r="G29" s="298"/>
      <c r="H29" s="298"/>
      <c r="I29" s="298"/>
      <c r="K29" s="59"/>
      <c r="L29" s="25"/>
      <c r="M29" s="60"/>
      <c r="N29" s="59"/>
      <c r="O29" s="25"/>
      <c r="P29" s="101"/>
      <c r="Q29" s="59"/>
      <c r="R29" s="25"/>
      <c r="S29" s="60"/>
      <c r="T29" s="59"/>
      <c r="U29" s="25"/>
      <c r="V29" s="60"/>
      <c r="X29" s="9"/>
      <c r="Y29" s="23"/>
    </row>
    <row r="30" spans="1:25" ht="18" customHeight="1" x14ac:dyDescent="0.35">
      <c r="A30" s="1"/>
      <c r="B30" s="9"/>
      <c r="C30" s="9"/>
      <c r="D30" s="9"/>
      <c r="F30" s="297"/>
      <c r="G30" s="298"/>
      <c r="H30" s="298"/>
      <c r="I30" s="298"/>
      <c r="K30" s="59"/>
      <c r="L30" s="25"/>
      <c r="M30" s="60"/>
      <c r="N30" s="59"/>
      <c r="O30" s="25"/>
      <c r="P30" s="101"/>
      <c r="Q30" s="59"/>
      <c r="R30" s="25"/>
      <c r="S30" s="60"/>
      <c r="T30" s="59"/>
      <c r="U30" s="25"/>
      <c r="V30" s="60"/>
      <c r="X30" s="9"/>
      <c r="Y30" s="23"/>
    </row>
    <row r="31" spans="1:25" ht="18" customHeight="1" x14ac:dyDescent="0.35">
      <c r="A31" s="1"/>
      <c r="B31" s="9"/>
      <c r="C31" s="9"/>
      <c r="D31" s="9"/>
      <c r="F31" s="297"/>
      <c r="G31" s="298"/>
      <c r="H31" s="298"/>
      <c r="I31" s="298"/>
      <c r="K31" s="59"/>
      <c r="L31" s="25"/>
      <c r="M31" s="60"/>
      <c r="N31" s="59"/>
      <c r="O31" s="25"/>
      <c r="P31" s="101"/>
      <c r="Q31" s="59"/>
      <c r="R31" s="25"/>
      <c r="S31" s="60"/>
      <c r="T31" s="59"/>
      <c r="U31" s="25"/>
      <c r="V31" s="60"/>
      <c r="X31" s="9"/>
      <c r="Y31" s="23"/>
    </row>
    <row r="32" spans="1:25" ht="18" customHeight="1" x14ac:dyDescent="0.35">
      <c r="A32" s="1"/>
      <c r="B32" s="9"/>
      <c r="C32" s="9"/>
      <c r="D32" s="9"/>
      <c r="F32" s="297"/>
      <c r="G32" s="298"/>
      <c r="H32" s="298"/>
      <c r="I32" s="298"/>
      <c r="K32" s="59"/>
      <c r="L32" s="25"/>
      <c r="M32" s="60"/>
      <c r="N32" s="59"/>
      <c r="O32" s="25"/>
      <c r="P32" s="101"/>
      <c r="Q32" s="59"/>
      <c r="R32" s="25"/>
      <c r="S32" s="60"/>
      <c r="T32" s="59"/>
      <c r="U32" s="25"/>
      <c r="V32" s="60"/>
      <c r="X32" s="9"/>
      <c r="Y32" s="23"/>
    </row>
    <row r="33" spans="1:25" ht="18" customHeight="1" x14ac:dyDescent="0.35">
      <c r="A33" s="1"/>
      <c r="B33" s="9"/>
      <c r="C33" s="9"/>
      <c r="D33" s="9"/>
      <c r="F33" s="297"/>
      <c r="G33" s="298"/>
      <c r="H33" s="298"/>
      <c r="I33" s="298"/>
      <c r="K33" s="59"/>
      <c r="L33" s="25"/>
      <c r="M33" s="60"/>
      <c r="N33" s="59"/>
      <c r="O33" s="25"/>
      <c r="P33" s="101"/>
      <c r="Q33" s="59"/>
      <c r="R33" s="25"/>
      <c r="S33" s="60"/>
      <c r="T33" s="59"/>
      <c r="U33" s="25"/>
      <c r="V33" s="60"/>
      <c r="X33" s="9"/>
      <c r="Y33" s="23"/>
    </row>
    <row r="34" spans="1:25" ht="18" customHeight="1" x14ac:dyDescent="0.35">
      <c r="A34" s="1"/>
      <c r="B34" s="9"/>
      <c r="C34" s="9"/>
      <c r="D34" s="9"/>
      <c r="F34" s="297"/>
      <c r="G34" s="298"/>
      <c r="H34" s="298"/>
      <c r="I34" s="298"/>
      <c r="K34" s="59"/>
      <c r="L34" s="25"/>
      <c r="M34" s="60"/>
      <c r="N34" s="59"/>
      <c r="O34" s="25"/>
      <c r="P34" s="101"/>
      <c r="Q34" s="59"/>
      <c r="R34" s="25"/>
      <c r="S34" s="60"/>
      <c r="T34" s="59"/>
      <c r="U34" s="25"/>
      <c r="V34" s="60"/>
      <c r="X34" s="9"/>
      <c r="Y34" s="23"/>
    </row>
    <row r="35" spans="1:25" ht="18" customHeight="1" x14ac:dyDescent="0.35">
      <c r="A35" s="1"/>
      <c r="B35" s="9"/>
      <c r="C35" s="9"/>
      <c r="D35" s="9"/>
      <c r="F35" s="297"/>
      <c r="G35" s="298"/>
      <c r="H35" s="298"/>
      <c r="I35" s="298"/>
      <c r="K35" s="59"/>
      <c r="L35" s="25"/>
      <c r="M35" s="60"/>
      <c r="N35" s="59"/>
      <c r="O35" s="25"/>
      <c r="P35" s="101"/>
      <c r="Q35" s="59"/>
      <c r="R35" s="25"/>
      <c r="S35" s="60"/>
      <c r="T35" s="59"/>
      <c r="U35" s="25"/>
      <c r="V35" s="60"/>
      <c r="X35" s="9"/>
      <c r="Y35" s="23"/>
    </row>
    <row r="36" spans="1:25" ht="18" customHeight="1" x14ac:dyDescent="0.35">
      <c r="A36" s="1"/>
      <c r="B36" s="9"/>
      <c r="C36" s="9"/>
      <c r="D36" s="9"/>
      <c r="F36" s="297"/>
      <c r="G36" s="298"/>
      <c r="H36" s="298"/>
      <c r="I36" s="298"/>
      <c r="K36" s="59"/>
      <c r="L36" s="25"/>
      <c r="M36" s="60"/>
      <c r="N36" s="59"/>
      <c r="O36" s="25"/>
      <c r="P36" s="101"/>
      <c r="Q36" s="59"/>
      <c r="R36" s="25"/>
      <c r="S36" s="60"/>
      <c r="T36" s="59"/>
      <c r="U36" s="25"/>
      <c r="V36" s="60"/>
      <c r="X36" s="9"/>
      <c r="Y36" s="23"/>
    </row>
    <row r="37" spans="1:25" ht="18" customHeight="1" x14ac:dyDescent="0.35">
      <c r="A37" s="1"/>
      <c r="B37" s="9"/>
      <c r="C37" s="9"/>
      <c r="D37" s="9"/>
      <c r="F37" s="297"/>
      <c r="G37" s="298"/>
      <c r="H37" s="298"/>
      <c r="I37" s="298"/>
      <c r="K37" s="59"/>
      <c r="L37" s="25"/>
      <c r="M37" s="60"/>
      <c r="N37" s="59"/>
      <c r="O37" s="25"/>
      <c r="P37" s="101"/>
      <c r="Q37" s="59"/>
      <c r="R37" s="25"/>
      <c r="S37" s="60"/>
      <c r="T37" s="59"/>
      <c r="U37" s="25"/>
      <c r="V37" s="60"/>
      <c r="X37" s="9"/>
      <c r="Y37" s="23"/>
    </row>
    <row r="38" spans="1:25" ht="18" customHeight="1" x14ac:dyDescent="0.35">
      <c r="A38" s="1"/>
      <c r="B38" s="9"/>
      <c r="C38" s="9"/>
      <c r="D38" s="9"/>
      <c r="F38" s="297"/>
      <c r="G38" s="298"/>
      <c r="H38" s="298"/>
      <c r="I38" s="298"/>
      <c r="K38" s="59"/>
      <c r="L38" s="25"/>
      <c r="M38" s="60"/>
      <c r="N38" s="59"/>
      <c r="O38" s="25"/>
      <c r="P38" s="101"/>
      <c r="Q38" s="59"/>
      <c r="R38" s="25"/>
      <c r="S38" s="60"/>
      <c r="T38" s="59"/>
      <c r="U38" s="25"/>
      <c r="V38" s="60"/>
      <c r="X38" s="9"/>
      <c r="Y38" s="23"/>
    </row>
    <row r="39" spans="1:25" ht="18" customHeight="1" x14ac:dyDescent="0.35">
      <c r="A39" s="1"/>
      <c r="B39" s="9"/>
      <c r="C39" s="9"/>
      <c r="D39" s="9"/>
      <c r="F39" s="297"/>
      <c r="G39" s="298"/>
      <c r="H39" s="298"/>
      <c r="I39" s="298"/>
      <c r="K39" s="59"/>
      <c r="L39" s="25"/>
      <c r="M39" s="60"/>
      <c r="N39" s="59"/>
      <c r="O39" s="25"/>
      <c r="P39" s="101"/>
      <c r="Q39" s="59"/>
      <c r="R39" s="25"/>
      <c r="S39" s="60"/>
      <c r="T39" s="59"/>
      <c r="U39" s="25"/>
      <c r="V39" s="60"/>
      <c r="X39" s="9"/>
      <c r="Y39" s="23"/>
    </row>
    <row r="40" spans="1:25" ht="18" customHeight="1" x14ac:dyDescent="0.35">
      <c r="A40" s="1"/>
      <c r="B40" s="9"/>
      <c r="C40" s="9"/>
      <c r="D40" s="9"/>
      <c r="F40" s="297"/>
      <c r="G40" s="298"/>
      <c r="H40" s="298"/>
      <c r="I40" s="298"/>
      <c r="K40" s="59"/>
      <c r="L40" s="25"/>
      <c r="M40" s="60"/>
      <c r="N40" s="59"/>
      <c r="O40" s="25"/>
      <c r="P40" s="101"/>
      <c r="Q40" s="59"/>
      <c r="R40" s="25"/>
      <c r="S40" s="60"/>
      <c r="T40" s="59"/>
      <c r="U40" s="25"/>
      <c r="V40" s="60"/>
      <c r="X40" s="9"/>
      <c r="Y40" s="23"/>
    </row>
    <row r="41" spans="1:25" ht="18" customHeight="1" x14ac:dyDescent="0.35">
      <c r="A41" s="1"/>
      <c r="B41" s="9"/>
      <c r="C41" s="9"/>
      <c r="D41" s="9"/>
      <c r="F41" s="297"/>
      <c r="G41" s="298"/>
      <c r="H41" s="298"/>
      <c r="I41" s="298"/>
      <c r="K41" s="59"/>
      <c r="L41" s="25"/>
      <c r="M41" s="60"/>
      <c r="N41" s="59"/>
      <c r="O41" s="25"/>
      <c r="P41" s="101"/>
      <c r="Q41" s="59"/>
      <c r="R41" s="25"/>
      <c r="S41" s="60"/>
      <c r="T41" s="59"/>
      <c r="U41" s="25"/>
      <c r="V41" s="60"/>
      <c r="X41" s="9"/>
      <c r="Y41" s="23"/>
    </row>
    <row r="42" spans="1:25" ht="18" customHeight="1" x14ac:dyDescent="0.35">
      <c r="A42" s="1"/>
      <c r="B42" s="9"/>
      <c r="C42" s="9"/>
      <c r="D42" s="9"/>
      <c r="F42" s="297"/>
      <c r="G42" s="298"/>
      <c r="H42" s="298"/>
      <c r="I42" s="298"/>
      <c r="K42" s="59"/>
      <c r="L42" s="25"/>
      <c r="M42" s="60"/>
      <c r="N42" s="59"/>
      <c r="O42" s="25"/>
      <c r="P42" s="101"/>
      <c r="Q42" s="59"/>
      <c r="R42" s="25"/>
      <c r="S42" s="60"/>
      <c r="T42" s="59"/>
      <c r="U42" s="25"/>
      <c r="V42" s="60"/>
      <c r="X42" s="9"/>
      <c r="Y42" s="23"/>
    </row>
    <row r="43" spans="1:25" ht="18" customHeight="1" x14ac:dyDescent="0.35">
      <c r="A43" s="1"/>
      <c r="B43" s="9"/>
      <c r="C43" s="9"/>
      <c r="D43" s="9"/>
      <c r="F43" s="297"/>
      <c r="G43" s="298"/>
      <c r="H43" s="298"/>
      <c r="I43" s="298"/>
      <c r="K43" s="59"/>
      <c r="L43" s="25"/>
      <c r="M43" s="60"/>
      <c r="N43" s="59"/>
      <c r="O43" s="25"/>
      <c r="P43" s="101"/>
      <c r="Q43" s="59"/>
      <c r="R43" s="25"/>
      <c r="S43" s="60"/>
      <c r="T43" s="59"/>
      <c r="U43" s="25"/>
      <c r="V43" s="60"/>
      <c r="X43" s="9"/>
      <c r="Y43" s="23"/>
    </row>
    <row r="44" spans="1:25" ht="18" customHeight="1" x14ac:dyDescent="0.35">
      <c r="A44" s="1"/>
      <c r="B44" s="9"/>
      <c r="C44" s="9"/>
      <c r="D44" s="9"/>
      <c r="F44" s="297"/>
      <c r="G44" s="298"/>
      <c r="H44" s="298"/>
      <c r="I44" s="298"/>
      <c r="K44" s="59"/>
      <c r="L44" s="25"/>
      <c r="M44" s="60"/>
      <c r="N44" s="59"/>
      <c r="O44" s="25"/>
      <c r="P44" s="101"/>
      <c r="Q44" s="59"/>
      <c r="R44" s="25"/>
      <c r="S44" s="60"/>
      <c r="T44" s="59"/>
      <c r="U44" s="25"/>
      <c r="V44" s="60"/>
      <c r="X44" s="9"/>
      <c r="Y44" s="23"/>
    </row>
    <row r="45" spans="1:25" ht="18" customHeight="1" x14ac:dyDescent="0.35">
      <c r="A45" s="1"/>
      <c r="B45" s="9"/>
      <c r="C45" s="9"/>
      <c r="D45" s="9"/>
      <c r="F45" s="297"/>
      <c r="G45" s="298"/>
      <c r="H45" s="298"/>
      <c r="I45" s="298"/>
      <c r="K45" s="59"/>
      <c r="L45" s="25"/>
      <c r="M45" s="60"/>
      <c r="N45" s="59"/>
      <c r="O45" s="25"/>
      <c r="P45" s="101"/>
      <c r="Q45" s="59"/>
      <c r="R45" s="25"/>
      <c r="S45" s="60"/>
      <c r="T45" s="59"/>
      <c r="U45" s="25"/>
      <c r="V45" s="60"/>
      <c r="X45" s="9"/>
      <c r="Y45" s="23"/>
    </row>
    <row r="46" spans="1:25" ht="18" customHeight="1" x14ac:dyDescent="0.35">
      <c r="A46" s="1"/>
      <c r="B46" s="9"/>
      <c r="C46" s="9"/>
      <c r="D46" s="9"/>
      <c r="F46" s="297"/>
      <c r="G46" s="298"/>
      <c r="H46" s="298"/>
      <c r="I46" s="298"/>
      <c r="K46" s="59"/>
      <c r="L46" s="25"/>
      <c r="M46" s="60"/>
      <c r="N46" s="59"/>
      <c r="O46" s="25"/>
      <c r="P46" s="101"/>
      <c r="Q46" s="59"/>
      <c r="R46" s="25"/>
      <c r="S46" s="60"/>
      <c r="T46" s="59"/>
      <c r="U46" s="25"/>
      <c r="V46" s="60"/>
      <c r="X46" s="9"/>
      <c r="Y46" s="23"/>
    </row>
    <row r="47" spans="1:25" ht="18" customHeight="1" x14ac:dyDescent="0.35">
      <c r="A47" s="1"/>
      <c r="B47" s="9"/>
      <c r="C47" s="9"/>
      <c r="D47" s="9"/>
      <c r="F47" s="297"/>
      <c r="G47" s="298"/>
      <c r="H47" s="298"/>
      <c r="I47" s="298"/>
      <c r="K47" s="59"/>
      <c r="L47" s="25"/>
      <c r="M47" s="60"/>
      <c r="N47" s="59"/>
      <c r="O47" s="25"/>
      <c r="P47" s="101"/>
      <c r="Q47" s="59"/>
      <c r="R47" s="25"/>
      <c r="S47" s="60"/>
      <c r="T47" s="59"/>
      <c r="U47" s="25"/>
      <c r="V47" s="60"/>
      <c r="X47" s="9"/>
      <c r="Y47" s="23"/>
    </row>
    <row r="48" spans="1:25" ht="18" customHeight="1" x14ac:dyDescent="0.35">
      <c r="A48" s="1"/>
      <c r="B48" s="9"/>
      <c r="C48" s="9"/>
      <c r="D48" s="9"/>
      <c r="F48" s="297"/>
      <c r="G48" s="298"/>
      <c r="H48" s="298"/>
      <c r="I48" s="298"/>
      <c r="K48" s="59"/>
      <c r="L48" s="25"/>
      <c r="M48" s="60"/>
      <c r="N48" s="59"/>
      <c r="O48" s="25"/>
      <c r="P48" s="101"/>
      <c r="Q48" s="59"/>
      <c r="R48" s="25"/>
      <c r="S48" s="60"/>
      <c r="T48" s="59"/>
      <c r="U48" s="25"/>
      <c r="V48" s="60"/>
      <c r="X48" s="9"/>
      <c r="Y48" s="23"/>
    </row>
    <row r="49" spans="1:25" ht="18" customHeight="1" x14ac:dyDescent="0.35">
      <c r="A49" s="1"/>
      <c r="B49" s="9"/>
      <c r="C49" s="9"/>
      <c r="D49" s="9"/>
      <c r="F49" s="297"/>
      <c r="G49" s="298"/>
      <c r="H49" s="298"/>
      <c r="I49" s="298"/>
      <c r="K49" s="59"/>
      <c r="L49" s="25"/>
      <c r="M49" s="60"/>
      <c r="N49" s="59"/>
      <c r="O49" s="25"/>
      <c r="P49" s="60"/>
      <c r="Q49" s="59"/>
      <c r="R49" s="25"/>
      <c r="S49" s="60"/>
      <c r="T49" s="59"/>
      <c r="U49" s="25"/>
      <c r="V49" s="60"/>
      <c r="X49" s="9"/>
      <c r="Y49" s="23"/>
    </row>
    <row r="50" spans="1:25" ht="14.5" x14ac:dyDescent="0.35">
      <c r="S50" s="1"/>
      <c r="V50" s="1"/>
    </row>
    <row r="51" spans="1:25" ht="15" customHeight="1" x14ac:dyDescent="0.35"/>
  </sheetData>
  <mergeCells count="63">
    <mergeCell ref="F24:F49"/>
    <mergeCell ref="G24:I25"/>
    <mergeCell ref="M24:M26"/>
    <mergeCell ref="P24:P26"/>
    <mergeCell ref="S24:S26"/>
    <mergeCell ref="V24:V26"/>
    <mergeCell ref="G26:I26"/>
    <mergeCell ref="G27:I49"/>
    <mergeCell ref="Q20:S20"/>
    <mergeCell ref="T20:V20"/>
    <mergeCell ref="K21:M21"/>
    <mergeCell ref="N21:P21"/>
    <mergeCell ref="Q21:S21"/>
    <mergeCell ref="T21:V21"/>
    <mergeCell ref="T18:V19"/>
    <mergeCell ref="E19:I19"/>
    <mergeCell ref="D20:D21"/>
    <mergeCell ref="E20:I21"/>
    <mergeCell ref="K20:M20"/>
    <mergeCell ref="N20:P20"/>
    <mergeCell ref="D15:I15"/>
    <mergeCell ref="B18:C21"/>
    <mergeCell ref="K18:M19"/>
    <mergeCell ref="N18:P19"/>
    <mergeCell ref="Q18:S19"/>
    <mergeCell ref="Q17:S17"/>
    <mergeCell ref="T17:V17"/>
    <mergeCell ref="S12:T12"/>
    <mergeCell ref="U12:V12"/>
    <mergeCell ref="L13:M13"/>
    <mergeCell ref="P13:Q13"/>
    <mergeCell ref="T13:U13"/>
    <mergeCell ref="L14:M15"/>
    <mergeCell ref="N14:N15"/>
    <mergeCell ref="O14:O15"/>
    <mergeCell ref="P14:Q15"/>
    <mergeCell ref="Q12:R12"/>
    <mergeCell ref="R14:R15"/>
    <mergeCell ref="S14:S15"/>
    <mergeCell ref="T14:U15"/>
    <mergeCell ref="V14:V15"/>
    <mergeCell ref="K12:L12"/>
    <mergeCell ref="M12:N12"/>
    <mergeCell ref="O12:P12"/>
    <mergeCell ref="K17:M17"/>
    <mergeCell ref="N17:P17"/>
    <mergeCell ref="K14:K15"/>
    <mergeCell ref="B7:C7"/>
    <mergeCell ref="M7:O8"/>
    <mergeCell ref="Q7:S8"/>
    <mergeCell ref="G12:G13"/>
    <mergeCell ref="D2:I2"/>
    <mergeCell ref="D3:I4"/>
    <mergeCell ref="K3:S4"/>
    <mergeCell ref="D5:I5"/>
    <mergeCell ref="K5:R5"/>
    <mergeCell ref="B10:C10"/>
    <mergeCell ref="B12:C15"/>
    <mergeCell ref="D12:D14"/>
    <mergeCell ref="E12:E14"/>
    <mergeCell ref="F12:F13"/>
    <mergeCell ref="H12:H13"/>
    <mergeCell ref="I12:I13"/>
  </mergeCells>
  <conditionalFormatting sqref="D15:I15">
    <cfRule type="containsText" dxfId="463" priority="2" operator="containsText" text="Finalizado">
      <formula>NOT(ISERROR(SEARCH("Finalizado",D15)))</formula>
    </cfRule>
    <cfRule type="containsText" dxfId="462" priority="3" operator="containsText" text="No Planificado">
      <formula>NOT(ISERROR(SEARCH("No Planificado",D15)))</formula>
    </cfRule>
    <cfRule type="containsText" dxfId="461" priority="4" operator="containsText" text="A Tiempo">
      <formula>NOT(ISERROR(SEARCH("A Tiempo",D15)))</formula>
    </cfRule>
    <cfRule type="containsText" dxfId="460" priority="5" operator="containsText" text="Retrasado">
      <formula>NOT(ISERROR(SEARCH("Retrasado",D15)))</formula>
    </cfRule>
  </conditionalFormatting>
  <conditionalFormatting sqref="F7:F8">
    <cfRule type="iconSet" priority="9">
      <iconSet showValue="0">
        <cfvo type="percent" val="0"/>
        <cfvo type="num" val="2"/>
        <cfvo type="num" val="3"/>
      </iconSet>
    </cfRule>
  </conditionalFormatting>
  <conditionalFormatting sqref="F12 F14">
    <cfRule type="iconSet" priority="7">
      <iconSet showValue="0">
        <cfvo type="percent" val="0"/>
        <cfvo type="num" val="2"/>
        <cfvo type="num" val="3"/>
      </iconSet>
    </cfRule>
  </conditionalFormatting>
  <conditionalFormatting sqref="G7:I8">
    <cfRule type="iconSet" priority="8">
      <iconSet showValue="0">
        <cfvo type="percent" val="0"/>
        <cfvo type="num" val="2"/>
        <cfvo type="num" val="3"/>
      </iconSet>
    </cfRule>
  </conditionalFormatting>
  <conditionalFormatting sqref="G12:I12 G14:I14">
    <cfRule type="iconSet" priority="6">
      <iconSet showValue="0">
        <cfvo type="percent" val="0"/>
        <cfvo type="num" val="2"/>
        <cfvo type="num" val="3"/>
      </iconSet>
    </cfRule>
  </conditionalFormatting>
  <conditionalFormatting sqref="K24:L24 N24:O24 Q24:R24 T24:U24">
    <cfRule type="iconSet" priority="10">
      <iconSet showValue="0">
        <cfvo type="percent" val="0"/>
        <cfvo type="num" val="2"/>
        <cfvo type="num" val="3"/>
      </iconSet>
    </cfRule>
  </conditionalFormatting>
  <conditionalFormatting sqref="K25:L25">
    <cfRule type="containsText" dxfId="459" priority="20" operator="containsText" text="PENDIENTE">
      <formula>NOT(ISERROR(SEARCH("PENDIENTE",K25)))</formula>
    </cfRule>
    <cfRule type="containsText" dxfId="458" priority="21" operator="containsText" text="NO VALIDADO">
      <formula>NOT(ISERROR(SEARCH("NO VALIDADO",K25)))</formula>
    </cfRule>
    <cfRule type="containsText" dxfId="457" priority="22" operator="containsText" text="VALIDADO">
      <formula>NOT(ISERROR(SEARCH("VALIDADO",K25)))</formula>
    </cfRule>
  </conditionalFormatting>
  <conditionalFormatting sqref="N25:O25">
    <cfRule type="containsText" dxfId="456" priority="17" operator="containsText" text="PENDIENTE">
      <formula>NOT(ISERROR(SEARCH("PENDIENTE",N25)))</formula>
    </cfRule>
    <cfRule type="containsText" dxfId="455" priority="18" operator="containsText" text="NO VALIDADO">
      <formula>NOT(ISERROR(SEARCH("NO VALIDADO",N25)))</formula>
    </cfRule>
    <cfRule type="containsText" dxfId="454" priority="19" operator="containsText" text="VALIDADO">
      <formula>NOT(ISERROR(SEARCH("VALIDADO",N25)))</formula>
    </cfRule>
  </conditionalFormatting>
  <conditionalFormatting sqref="Q25:R25">
    <cfRule type="containsText" dxfId="453" priority="14" operator="containsText" text="PENDIENTE">
      <formula>NOT(ISERROR(SEARCH("PENDIENTE",Q25)))</formula>
    </cfRule>
    <cfRule type="containsText" dxfId="452" priority="15" operator="containsText" text="NO VALIDADO">
      <formula>NOT(ISERROR(SEARCH("NO VALIDADO",Q25)))</formula>
    </cfRule>
    <cfRule type="containsText" dxfId="451" priority="16" operator="containsText" text="VALIDADO">
      <formula>NOT(ISERROR(SEARCH("VALIDADO",Q25)))</formula>
    </cfRule>
  </conditionalFormatting>
  <conditionalFormatting sqref="T25:U25">
    <cfRule type="containsText" dxfId="450" priority="11" operator="containsText" text="PENDIENTE">
      <formula>NOT(ISERROR(SEARCH("PENDIENTE",T25)))</formula>
    </cfRule>
    <cfRule type="containsText" dxfId="449" priority="12" operator="containsText" text="NO VALIDADO">
      <formula>NOT(ISERROR(SEARCH("NO VALIDADO",T25)))</formula>
    </cfRule>
    <cfRule type="containsText" dxfId="448" priority="13" operator="containsText" text="VALIDADO">
      <formula>NOT(ISERROR(SEARCH("VALIDADO",T25)))</formula>
    </cfRule>
  </conditionalFormatting>
  <dataValidations count="6">
    <dataValidation type="list" allowBlank="1" showInputMessage="1" showErrorMessage="1" sqref="D10" xr:uid="{9B01F2FB-E3B1-4696-9CC9-E95AE8DB522E}">
      <formula1>"No Cumple, Parcial,Cumple,Más que Cumple,Mejor Práctica"</formula1>
    </dataValidation>
    <dataValidation type="list" allowBlank="1" showInputMessage="1" showErrorMessage="1" sqref="S10 Q10" xr:uid="{A3387070-BA02-4E7C-8060-7F2B77C8FB85}">
      <formula1>"Junio,Julio,Agosto,Septiembre,Octubre"</formula1>
    </dataValidation>
    <dataValidation type="list" allowBlank="1" showInputMessage="1" showErrorMessage="1" sqref="O10" xr:uid="{D6ABEDDE-806C-4AC3-A50A-9F4369CB5CC8}">
      <formula1>"Alta,Baja,No Planificado"</formula1>
    </dataValidation>
    <dataValidation type="list" allowBlank="1" showInputMessage="1" showErrorMessage="1" sqref="AB14:AB15 R14:R15 N14:N15 V14:V15" xr:uid="{E663BCE8-8B0C-451E-B77A-A94A2DEBF76B}">
      <formula1>"No Cumple, Parcial, Cumple, Más que Cumple, Mejor Práctica"</formula1>
    </dataValidation>
    <dataValidation type="list" allowBlank="1" showInputMessage="1" showErrorMessage="1" sqref="M12 Q12 U12" xr:uid="{161DEE61-2EDC-48D6-BCC9-7710FFBF219E}">
      <formula1>"Mayo,Junio,Julio,Agosto,Septiembre,Octubre"</formula1>
    </dataValidation>
    <dataValidation type="list" allowBlank="1" showInputMessage="1" showErrorMessage="1" sqref="K14:K15 O14:O15 S14:S15" xr:uid="{068B33CA-1342-41D9-B368-598FB4ACDEBA}">
      <formula1>"No Iniciado, En Progreso,Finalizado"</formula1>
    </dataValidation>
  </dataValidations>
  <pageMargins left="0.511811024" right="0.511811024" top="0.78740157499999996" bottom="0.78740157499999996" header="0.31496062000000002" footer="0.31496062000000002"/>
  <pageSetup paperSize="9" orientation="portrait" r:id="rId1"/>
  <drawing r:id="rId2"/>
  <extLst>
    <ext xmlns:x14="http://schemas.microsoft.com/office/spreadsheetml/2009/9/main" uri="{78C0D931-6437-407d-A8EE-F0AAD7539E65}">
      <x14:conditionalFormattings>
        <x14:conditionalFormatting xmlns:xm="http://schemas.microsoft.com/office/excel/2006/main">
          <x14:cfRule type="iconSet" priority="1" id="{2F0A237F-11BF-412C-8F42-EDD7D84CAA1B}">
            <x14:iconSet iconSet="3Stars" showValue="0">
              <x14:cfvo type="percent">
                <xm:f>0</xm:f>
              </x14:cfvo>
              <x14:cfvo type="num">
                <xm:f>2</xm:f>
              </x14:cfvo>
              <x14:cfvo type="num">
                <xm:f>3</xm:f>
              </x14:cfvo>
            </x14:iconSet>
          </x14:cfRule>
          <xm:sqref>M10</xm:sqref>
        </x14:conditionalFormatting>
      </x14:conditionalFormattings>
    </ext>
  </extLst>
</worksheet>
</file>

<file path=xl/worksheets/sheet5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1E4FB85-63AE-4211-8DC5-616C77D07193}">
  <dimension ref="A1:AB51"/>
  <sheetViews>
    <sheetView showGridLines="0" zoomScale="50" zoomScaleNormal="50" workbookViewId="0">
      <pane xSplit="3" ySplit="4" topLeftCell="F14" activePane="bottomRight" state="frozen"/>
      <selection activeCell="O2" sqref="O2"/>
      <selection pane="topRight" activeCell="O2" sqref="O2"/>
      <selection pane="bottomLeft" activeCell="O2" sqref="O2"/>
      <selection pane="bottomRight"/>
    </sheetView>
  </sheetViews>
  <sheetFormatPr defaultColWidth="0" defaultRowHeight="15" customHeight="1" zeroHeight="1" outlineLevelRow="2" outlineLevelCol="1" x14ac:dyDescent="0.35"/>
  <cols>
    <col min="1" max="1" width="1.26953125" customWidth="1"/>
    <col min="2" max="2" width="4.7265625" customWidth="1"/>
    <col min="3" max="3" width="20.1796875" customWidth="1"/>
    <col min="4" max="4" width="17.453125" customWidth="1" outlineLevel="1"/>
    <col min="5" max="5" width="10" customWidth="1" outlineLevel="1"/>
    <col min="6" max="8" width="6.1796875" customWidth="1" outlineLevel="1"/>
    <col min="9" max="9" width="6.26953125" customWidth="1" outlineLevel="1"/>
    <col min="10" max="10" width="2.1796875" customWidth="1"/>
    <col min="11" max="23" width="23" customWidth="1"/>
    <col min="24" max="24" width="17" hidden="1" customWidth="1"/>
    <col min="25" max="25" width="16.453125" hidden="1" customWidth="1"/>
    <col min="26" max="26" width="10.54296875" hidden="1" customWidth="1"/>
    <col min="27" max="27" width="16.81640625" hidden="1" customWidth="1"/>
    <col min="28" max="28" width="14.54296875" hidden="1" customWidth="1"/>
  </cols>
  <sheetData>
    <row r="1" spans="1:28" ht="11.25" customHeight="1" x14ac:dyDescent="0.35">
      <c r="A1" s="13"/>
      <c r="B1" s="13"/>
      <c r="C1" s="13"/>
      <c r="D1" s="13"/>
      <c r="E1" s="13"/>
      <c r="F1" s="13"/>
      <c r="G1" s="13"/>
      <c r="H1" s="13"/>
      <c r="I1" s="13"/>
      <c r="J1" s="13"/>
      <c r="K1" s="13"/>
      <c r="L1" s="13"/>
      <c r="M1" s="13"/>
      <c r="N1" s="13"/>
      <c r="O1" s="13"/>
      <c r="P1" s="13"/>
      <c r="Q1" s="13"/>
      <c r="R1" s="13"/>
      <c r="S1" s="13"/>
      <c r="T1" s="13"/>
      <c r="U1" s="13"/>
      <c r="V1" s="13"/>
      <c r="W1" s="13"/>
      <c r="X1" s="13"/>
      <c r="Y1" s="19"/>
      <c r="Z1" s="19"/>
      <c r="AA1" s="19"/>
    </row>
    <row r="2" spans="1:28" ht="43.5" customHeight="1" x14ac:dyDescent="0.5">
      <c r="A2" s="1"/>
      <c r="C2" s="11"/>
      <c r="D2" s="279" t="s">
        <v>0</v>
      </c>
      <c r="E2" s="279"/>
      <c r="F2" s="279"/>
      <c r="G2" s="279"/>
      <c r="H2" s="279"/>
      <c r="I2" s="279"/>
      <c r="J2" s="62"/>
      <c r="K2" s="62"/>
      <c r="L2" s="62"/>
      <c r="M2" s="62"/>
      <c r="N2" s="62"/>
      <c r="O2" s="62"/>
      <c r="P2" s="62"/>
      <c r="Q2" s="62"/>
      <c r="R2" s="62"/>
      <c r="S2" s="62"/>
      <c r="T2" s="62"/>
      <c r="U2" s="62"/>
      <c r="V2" s="62"/>
      <c r="W2" s="11"/>
      <c r="X2" s="11"/>
      <c r="Y2" s="20"/>
      <c r="Z2" s="20"/>
      <c r="AA2" s="20"/>
    </row>
    <row r="3" spans="1:28" ht="19.5" customHeight="1" x14ac:dyDescent="0.35">
      <c r="A3" s="1"/>
      <c r="C3" s="10"/>
      <c r="D3" s="280" t="s">
        <v>1</v>
      </c>
      <c r="E3" s="280"/>
      <c r="F3" s="280"/>
      <c r="G3" s="280"/>
      <c r="H3" s="280"/>
      <c r="I3" s="280"/>
      <c r="J3" s="63"/>
      <c r="K3" s="319" t="s">
        <v>708</v>
      </c>
      <c r="L3" s="319"/>
      <c r="M3" s="319"/>
      <c r="N3" s="319"/>
      <c r="O3" s="319"/>
      <c r="P3" s="319"/>
      <c r="Q3" s="319"/>
      <c r="R3" s="319"/>
      <c r="S3" s="319"/>
      <c r="T3" s="63"/>
      <c r="U3" s="63"/>
      <c r="V3" s="63"/>
      <c r="W3" s="10"/>
      <c r="X3" s="10"/>
      <c r="Y3" s="12"/>
      <c r="Z3" s="12"/>
      <c r="AA3" s="12"/>
    </row>
    <row r="4" spans="1:28" ht="35.25" customHeight="1" x14ac:dyDescent="0.35">
      <c r="A4" s="1"/>
      <c r="B4" s="1"/>
      <c r="C4" s="10"/>
      <c r="D4" s="281"/>
      <c r="E4" s="281"/>
      <c r="F4" s="281"/>
      <c r="G4" s="281"/>
      <c r="H4" s="281"/>
      <c r="I4" s="281"/>
      <c r="J4" s="61"/>
      <c r="K4" s="320"/>
      <c r="L4" s="320"/>
      <c r="M4" s="320"/>
      <c r="N4" s="320"/>
      <c r="O4" s="320"/>
      <c r="P4" s="320"/>
      <c r="Q4" s="320"/>
      <c r="R4" s="320"/>
      <c r="S4" s="320"/>
      <c r="T4" s="61"/>
      <c r="U4" s="61"/>
      <c r="V4" s="61"/>
      <c r="W4" s="61"/>
      <c r="X4" s="14"/>
      <c r="Y4" s="21"/>
      <c r="Z4" s="22"/>
      <c r="AA4" s="22"/>
    </row>
    <row r="5" spans="1:28" ht="32.5" x14ac:dyDescent="0.6">
      <c r="A5" s="1"/>
      <c r="B5" s="15"/>
      <c r="C5" s="13"/>
      <c r="D5" s="284" t="s">
        <v>218</v>
      </c>
      <c r="E5" s="284"/>
      <c r="F5" s="284"/>
      <c r="G5" s="284"/>
      <c r="H5" s="284"/>
      <c r="I5" s="284"/>
      <c r="J5" s="26"/>
      <c r="K5" s="284" t="s">
        <v>673</v>
      </c>
      <c r="L5" s="284"/>
      <c r="M5" s="284"/>
      <c r="N5" s="284"/>
      <c r="O5" s="284"/>
      <c r="P5" s="284"/>
      <c r="Q5" s="284"/>
      <c r="R5" s="284"/>
      <c r="S5" s="27"/>
      <c r="T5" s="25"/>
      <c r="U5" s="25"/>
      <c r="V5" s="25"/>
      <c r="W5" s="9"/>
      <c r="X5" s="9"/>
      <c r="Y5" s="23"/>
    </row>
    <row r="6" spans="1:28" ht="33" customHeight="1" x14ac:dyDescent="0.8">
      <c r="A6" s="1"/>
      <c r="B6" s="15"/>
      <c r="C6" s="15"/>
      <c r="D6" s="28" t="s">
        <v>296</v>
      </c>
      <c r="E6" s="28" t="s">
        <v>16</v>
      </c>
      <c r="F6" s="28" t="s">
        <v>19</v>
      </c>
      <c r="G6" s="28" t="s">
        <v>20</v>
      </c>
      <c r="H6" s="28" t="s">
        <v>21</v>
      </c>
      <c r="I6" s="28" t="s">
        <v>22</v>
      </c>
      <c r="J6" s="29"/>
      <c r="K6" s="44" t="s">
        <v>221</v>
      </c>
      <c r="L6" s="66"/>
      <c r="M6" s="30"/>
      <c r="N6" s="30"/>
      <c r="O6" s="30"/>
      <c r="P6" s="30"/>
      <c r="Q6" s="30"/>
      <c r="R6" s="31"/>
      <c r="S6" s="31"/>
      <c r="T6" s="25"/>
      <c r="U6" s="25"/>
      <c r="V6" s="25"/>
      <c r="W6" s="9"/>
      <c r="X6" s="9"/>
      <c r="Y6" s="23"/>
    </row>
    <row r="7" spans="1:28" ht="78" customHeight="1" outlineLevel="1" x14ac:dyDescent="0.35">
      <c r="A7" s="1"/>
      <c r="B7" s="267" t="s">
        <v>222</v>
      </c>
      <c r="C7" s="267"/>
      <c r="D7" s="67" t="str">
        <f>IF(F7="","",IF(AND(I7=3,H7=3,G7=3,F7=3),"Melhor Pratica",
IF(AND(H7=3,G7=3,F7=3),"Mais que cumpre",
IF(AND(G7=3,F7=3),"Cumpre",
IF(F7=3,"Parcial","Não cumpre")))))</f>
        <v>Parcial</v>
      </c>
      <c r="E7" s="47">
        <f>IF($D7="Não cumpre",0,IF($D7="Parcial",$E$18*0.4,IF($D7="Cumpre",$E$18*0.7,IF($D7="Mais que cumpre",$E$18*0.85,IF($D7="Melhor Pratica",$E$18,0)))))</f>
        <v>6.0000000000000001E-3</v>
      </c>
      <c r="F7" s="48">
        <f>IF($K$24&lt;&gt;"",IF($K$24=3,3,IF($K$24=2,2,1)),"")</f>
        <v>3</v>
      </c>
      <c r="G7" s="48" t="str">
        <f>IF($N$24&lt;&gt;"",IF($N$24=3,3,IF($N$24=2,2,1)),"")</f>
        <v/>
      </c>
      <c r="H7" s="48" t="str">
        <f>IF($Q$24&lt;&gt;"",IF($Q$24=3,3,IF($Q$24=2,2,1)),"")</f>
        <v/>
      </c>
      <c r="I7" s="48" t="str">
        <f>IF($T$24&lt;&gt;"",IF($T$24=3,3,IF($T$24=2,2,1)),"")</f>
        <v/>
      </c>
      <c r="J7" s="32"/>
      <c r="K7" s="49" t="s">
        <v>674</v>
      </c>
      <c r="L7" s="46" t="s">
        <v>224</v>
      </c>
      <c r="M7" s="271" t="s">
        <v>709</v>
      </c>
      <c r="N7" s="271"/>
      <c r="O7" s="271"/>
      <c r="P7" s="46" t="s">
        <v>226</v>
      </c>
      <c r="Q7" s="271"/>
      <c r="R7" s="271"/>
      <c r="S7" s="271"/>
      <c r="U7" s="25"/>
      <c r="V7" s="25"/>
      <c r="W7" s="9"/>
      <c r="X7" s="9"/>
      <c r="Y7" s="23"/>
    </row>
    <row r="8" spans="1:28" ht="14.25" customHeight="1" outlineLevel="1" x14ac:dyDescent="0.35">
      <c r="A8" s="1"/>
      <c r="B8" s="64"/>
      <c r="C8" s="64"/>
      <c r="D8" s="67"/>
      <c r="E8" s="47"/>
      <c r="F8" s="48"/>
      <c r="G8" s="48"/>
      <c r="H8" s="48"/>
      <c r="I8" s="48"/>
      <c r="J8" s="32"/>
      <c r="K8" s="49"/>
      <c r="L8" s="46"/>
      <c r="M8" s="271"/>
      <c r="N8" s="271"/>
      <c r="O8" s="271"/>
      <c r="P8" s="46"/>
      <c r="Q8" s="271"/>
      <c r="R8" s="271"/>
      <c r="S8" s="271"/>
      <c r="U8" s="25"/>
      <c r="V8" s="25"/>
      <c r="W8" s="9"/>
      <c r="X8" s="9"/>
      <c r="Y8" s="23"/>
    </row>
    <row r="9" spans="1:28" ht="9.75" customHeight="1" x14ac:dyDescent="0.45">
      <c r="A9" s="1"/>
      <c r="B9" s="1"/>
      <c r="C9" s="1"/>
      <c r="D9" s="34"/>
      <c r="E9" s="35"/>
      <c r="F9" s="35"/>
      <c r="G9" s="35"/>
      <c r="H9" s="35"/>
      <c r="I9" s="35"/>
      <c r="J9" s="35"/>
      <c r="K9" s="35"/>
      <c r="L9" s="35"/>
      <c r="M9" s="35"/>
      <c r="N9" s="35"/>
      <c r="O9" s="35"/>
      <c r="P9" s="35"/>
      <c r="Q9" s="92">
        <f>IF(Q10="Junho",6,IF(Q10="Julho",7,IF(Q10="Agosto",8,IF(Q10="Setembro",9,IF(Q10="Outubro",10,"")))))</f>
        <v>8</v>
      </c>
      <c r="R9" s="35"/>
      <c r="S9" s="92" t="str">
        <f>IF(S10="Junho",6,IF(S10="Julho",7,IF(S10="Agosto",8,IF(S10="Setembro",9,IF(S10="Outubro",10,"")))))</f>
        <v/>
      </c>
      <c r="T9" s="33"/>
      <c r="U9" s="33"/>
      <c r="V9" s="33"/>
      <c r="W9" s="1"/>
      <c r="X9" s="1"/>
    </row>
    <row r="10" spans="1:28" ht="59.25" customHeight="1" outlineLevel="1" x14ac:dyDescent="0.35">
      <c r="A10" s="1"/>
      <c r="B10" s="273" t="s">
        <v>676</v>
      </c>
      <c r="C10" s="273"/>
      <c r="D10" s="110" t="s">
        <v>228</v>
      </c>
      <c r="E10" s="51">
        <f>IF($D10="Não cumpre",0,IF($D10="Parcial",$E$18*0.4,IF($D10="Cumpre",$E$18*0.7,IF($D10="Mais que cumpre",$E$18*0.85,IF($D10="Melhor Pratica",$E$18,0)))))</f>
        <v>1.2749999999999999E-2</v>
      </c>
      <c r="F10" s="52" t="str">
        <f>IF(K20="D","D","-")</f>
        <v>D</v>
      </c>
      <c r="G10" s="52" t="str">
        <f>IF(N20="D","D","-")</f>
        <v>D</v>
      </c>
      <c r="H10" s="52" t="str">
        <f>IF(Q20="D","D","-")</f>
        <v>D</v>
      </c>
      <c r="I10" s="52" t="str">
        <f>IF(T20="D","D","-")</f>
        <v>-</v>
      </c>
      <c r="J10" s="32"/>
      <c r="K10" s="65" t="s">
        <v>677</v>
      </c>
      <c r="L10" s="50" t="s">
        <v>230</v>
      </c>
      <c r="M10" s="74">
        <v>3</v>
      </c>
      <c r="N10" s="50" t="s">
        <v>231</v>
      </c>
      <c r="O10" s="53" t="s">
        <v>343</v>
      </c>
      <c r="P10" s="50" t="s">
        <v>233</v>
      </c>
      <c r="Q10" s="91" t="s">
        <v>303</v>
      </c>
      <c r="R10" s="50" t="s">
        <v>235</v>
      </c>
      <c r="S10" s="91" t="s">
        <v>710</v>
      </c>
      <c r="T10" s="50" t="s">
        <v>237</v>
      </c>
      <c r="U10" s="53" t="s">
        <v>355</v>
      </c>
      <c r="V10" s="25"/>
      <c r="W10" s="9"/>
      <c r="X10" s="9"/>
      <c r="Y10" s="23"/>
    </row>
    <row r="11" spans="1:28" ht="20.5" x14ac:dyDescent="0.4">
      <c r="A11" s="1"/>
      <c r="B11" s="17"/>
      <c r="C11" s="17"/>
      <c r="D11" s="36"/>
      <c r="E11" s="31"/>
      <c r="F11" s="37"/>
      <c r="G11" s="37"/>
      <c r="H11" s="37"/>
      <c r="I11" s="37"/>
      <c r="J11" s="31"/>
      <c r="K11" s="25"/>
      <c r="L11" s="25"/>
      <c r="M11" s="25"/>
      <c r="N11" s="25"/>
      <c r="O11" s="25"/>
      <c r="P11" s="25"/>
      <c r="Q11" s="25"/>
      <c r="R11" s="25"/>
      <c r="S11" s="25"/>
      <c r="T11" s="25"/>
      <c r="U11" s="25"/>
      <c r="V11" s="25"/>
      <c r="W11" s="9"/>
      <c r="X11" s="9"/>
      <c r="Y11" s="23"/>
    </row>
    <row r="12" spans="1:28" ht="18" customHeight="1" outlineLevel="1" x14ac:dyDescent="0.35">
      <c r="A12" s="1"/>
      <c r="B12" s="274" t="s">
        <v>680</v>
      </c>
      <c r="C12" s="274"/>
      <c r="D12" s="276" t="str">
        <f>IF(F12="","",IF(AND(I12=3,H12=3,G12=3,F12=3),"Melhor Pratica",
IF(AND(H12=3,G12=3,F12=3),"Mais que cumpre",
IF(AND(G12=3,F12=3),"Cumpre",
IF(F12=3,"Parcial","Não cumpre")))))</f>
        <v>Melhor Pratica</v>
      </c>
      <c r="E12" s="277">
        <f>IF($D12="Não cumpre",0,IF($D12="Parcial",$E$18*0.4,IF($D12="Cumpre",$E$18*0.7,IF($D12="Mais que cumpre",$E$18*0.85,IF($D12="Melhor Pratica",$E$18,0)))))</f>
        <v>1.4999999999999999E-2</v>
      </c>
      <c r="F12" s="272">
        <f>IF($L$24&lt;&gt;"",IF($L$24=3,3,IF($L$24=2,2,1)),"")</f>
        <v>3</v>
      </c>
      <c r="G12" s="272">
        <f>IF($O$24&lt;&gt;"",IF($O$24=3,3,IF($O$24=2,2,1)),"")</f>
        <v>3</v>
      </c>
      <c r="H12" s="272">
        <f>IF($R$24&lt;&gt;"",IF($R$24=3,3,IF($R$24=2,2,1)),"")</f>
        <v>3</v>
      </c>
      <c r="I12" s="272">
        <f>IF($U$24&lt;&gt;"",IF($U$24=3,3,IF($U$24=2,2,1)),"")</f>
        <v>3</v>
      </c>
      <c r="J12" s="32"/>
      <c r="K12" s="305" t="s">
        <v>240</v>
      </c>
      <c r="L12" s="278"/>
      <c r="M12" s="285"/>
      <c r="N12" s="286"/>
      <c r="O12" s="305" t="s">
        <v>240</v>
      </c>
      <c r="P12" s="278"/>
      <c r="Q12" s="285"/>
      <c r="R12" s="286"/>
      <c r="S12" s="278" t="s">
        <v>240</v>
      </c>
      <c r="T12" s="278"/>
      <c r="U12" s="318"/>
      <c r="V12" s="318"/>
      <c r="W12" s="9"/>
      <c r="X12" s="9"/>
      <c r="Y12" s="23"/>
      <c r="Z12" s="2"/>
      <c r="AA12" s="2"/>
      <c r="AB12" s="2"/>
    </row>
    <row r="13" spans="1:28" ht="35.25" customHeight="1" outlineLevel="1" x14ac:dyDescent="0.35">
      <c r="A13" s="1"/>
      <c r="B13" s="275"/>
      <c r="C13" s="275"/>
      <c r="D13" s="276"/>
      <c r="E13" s="277"/>
      <c r="F13" s="272"/>
      <c r="G13" s="272"/>
      <c r="H13" s="272"/>
      <c r="I13" s="272"/>
      <c r="J13" s="32"/>
      <c r="K13" s="168" t="s">
        <v>33</v>
      </c>
      <c r="L13" s="287" t="s">
        <v>242</v>
      </c>
      <c r="M13" s="287"/>
      <c r="N13" s="169" t="s">
        <v>243</v>
      </c>
      <c r="O13" s="168" t="s">
        <v>33</v>
      </c>
      <c r="P13" s="287" t="s">
        <v>242</v>
      </c>
      <c r="Q13" s="287"/>
      <c r="R13" s="169" t="s">
        <v>243</v>
      </c>
      <c r="S13" s="100" t="s">
        <v>33</v>
      </c>
      <c r="T13" s="287" t="s">
        <v>242</v>
      </c>
      <c r="U13" s="287"/>
      <c r="V13" s="100" t="s">
        <v>243</v>
      </c>
      <c r="W13" s="1"/>
      <c r="X13" s="1"/>
      <c r="Z13" s="3"/>
      <c r="AA13" s="4"/>
      <c r="AB13" s="5"/>
    </row>
    <row r="14" spans="1:28" ht="18.75" customHeight="1" outlineLevel="1" x14ac:dyDescent="0.35">
      <c r="A14" s="1"/>
      <c r="B14" s="275"/>
      <c r="C14" s="275"/>
      <c r="D14" s="276"/>
      <c r="E14" s="277"/>
      <c r="F14" s="38"/>
      <c r="G14" s="38"/>
      <c r="H14" s="38"/>
      <c r="I14" s="38"/>
      <c r="J14" s="32"/>
      <c r="K14" s="270"/>
      <c r="L14" s="292"/>
      <c r="M14" s="292"/>
      <c r="N14" s="269"/>
      <c r="O14" s="270"/>
      <c r="P14" s="292"/>
      <c r="Q14" s="292"/>
      <c r="R14" s="269"/>
      <c r="S14" s="268"/>
      <c r="T14" s="292"/>
      <c r="U14" s="292"/>
      <c r="V14" s="268"/>
      <c r="W14" s="1"/>
      <c r="X14" s="1"/>
      <c r="Z14" s="6"/>
      <c r="AA14" s="7"/>
      <c r="AB14" s="8"/>
    </row>
    <row r="15" spans="1:28" ht="21" customHeight="1" outlineLevel="1" x14ac:dyDescent="0.35">
      <c r="A15" s="1"/>
      <c r="B15" s="275"/>
      <c r="C15" s="275"/>
      <c r="D15" s="288" t="str">
        <f>IF(S10&lt;&gt;"",IF(OR(S14="finalizado",O14="finalizado",K14="finalizado"),"Finalizado",
IF(OR(AND(S10=U12,S14&lt;&gt;"finalizado"),AND(S10=Q12,O14&lt;&gt;"finalizado"),AND(S10=M12,K14&lt;&gt;"finalizado")),"Atrasado","À Tempo")),"Não Planificado")</f>
        <v>À Tempo</v>
      </c>
      <c r="E15" s="288"/>
      <c r="F15" s="288"/>
      <c r="G15" s="288"/>
      <c r="H15" s="288"/>
      <c r="I15" s="288"/>
      <c r="J15" s="26"/>
      <c r="K15" s="270"/>
      <c r="L15" s="292"/>
      <c r="M15" s="292"/>
      <c r="N15" s="269"/>
      <c r="O15" s="270"/>
      <c r="P15" s="292"/>
      <c r="Q15" s="292"/>
      <c r="R15" s="269"/>
      <c r="S15" s="268"/>
      <c r="T15" s="292"/>
      <c r="U15" s="292"/>
      <c r="V15" s="268"/>
      <c r="W15" s="1"/>
      <c r="X15" s="1"/>
      <c r="Z15" s="6"/>
      <c r="AA15" s="7"/>
      <c r="AB15" s="7"/>
    </row>
    <row r="16" spans="1:28" ht="21" customHeight="1" x14ac:dyDescent="0.4">
      <c r="A16" s="1"/>
      <c r="B16" s="17"/>
      <c r="C16" s="17"/>
      <c r="D16" s="9"/>
      <c r="E16" s="86" t="str">
        <f>IF(COUNTA(F16:I16)=0,"NBC","BC")</f>
        <v>NBC</v>
      </c>
      <c r="F16" s="86"/>
      <c r="G16" s="86"/>
      <c r="H16" s="86"/>
      <c r="I16" s="9"/>
      <c r="J16" s="16"/>
      <c r="K16" s="9"/>
      <c r="L16" s="9"/>
      <c r="M16" s="9"/>
      <c r="N16" s="9"/>
      <c r="O16" s="9"/>
      <c r="P16" s="9"/>
      <c r="Q16" s="9"/>
      <c r="R16" s="9"/>
      <c r="S16" s="9"/>
      <c r="T16" s="9"/>
      <c r="U16" s="9"/>
      <c r="V16" s="9"/>
      <c r="W16" s="9"/>
      <c r="X16" s="9"/>
      <c r="Y16" s="23"/>
    </row>
    <row r="17" spans="1:25" ht="21" customHeight="1" x14ac:dyDescent="0.4">
      <c r="A17" s="1"/>
      <c r="B17" s="17"/>
      <c r="C17" s="17"/>
      <c r="D17" s="9"/>
      <c r="E17" s="9"/>
      <c r="F17" s="9"/>
      <c r="G17" s="9"/>
      <c r="H17" s="9"/>
      <c r="I17" s="9"/>
      <c r="J17" s="16"/>
      <c r="K17" s="290" t="s">
        <v>246</v>
      </c>
      <c r="L17" s="291"/>
      <c r="M17" s="296"/>
      <c r="N17" s="290" t="s">
        <v>247</v>
      </c>
      <c r="O17" s="291"/>
      <c r="P17" s="296"/>
      <c r="Q17" s="290" t="s">
        <v>681</v>
      </c>
      <c r="R17" s="291"/>
      <c r="S17" s="296"/>
      <c r="T17" s="290" t="s">
        <v>682</v>
      </c>
      <c r="U17" s="291"/>
      <c r="V17" s="296"/>
      <c r="W17" s="9"/>
      <c r="X17" s="9"/>
      <c r="Y17" s="23"/>
    </row>
    <row r="18" spans="1:25" ht="20.25" customHeight="1" outlineLevel="2" x14ac:dyDescent="0.35">
      <c r="A18" s="1"/>
      <c r="B18" s="289" t="s">
        <v>316</v>
      </c>
      <c r="C18" s="289"/>
      <c r="D18" s="42" t="s">
        <v>16</v>
      </c>
      <c r="E18" s="39">
        <v>1.4999999999999999E-2</v>
      </c>
      <c r="F18" s="127"/>
      <c r="G18" s="127"/>
      <c r="H18" s="127"/>
      <c r="I18" s="127"/>
      <c r="J18" s="9"/>
      <c r="K18" s="270" t="s">
        <v>711</v>
      </c>
      <c r="L18" s="268"/>
      <c r="M18" s="269"/>
      <c r="N18" s="270" t="s">
        <v>712</v>
      </c>
      <c r="O18" s="268"/>
      <c r="P18" s="269"/>
      <c r="Q18" s="270" t="s">
        <v>713</v>
      </c>
      <c r="R18" s="268"/>
      <c r="S18" s="269"/>
      <c r="T18" s="270" t="s">
        <v>714</v>
      </c>
      <c r="U18" s="268"/>
      <c r="V18" s="269"/>
      <c r="W18" s="9"/>
      <c r="X18" s="9"/>
      <c r="Y18" s="23"/>
    </row>
    <row r="19" spans="1:25" ht="141.75" customHeight="1" outlineLevel="2" x14ac:dyDescent="0.35">
      <c r="A19" s="1"/>
      <c r="B19" s="289"/>
      <c r="C19" s="289"/>
      <c r="D19" s="42" t="s">
        <v>255</v>
      </c>
      <c r="E19" s="311" t="s">
        <v>715</v>
      </c>
      <c r="F19" s="311"/>
      <c r="G19" s="311"/>
      <c r="H19" s="311"/>
      <c r="I19" s="311"/>
      <c r="J19" s="25"/>
      <c r="K19" s="270"/>
      <c r="L19" s="268"/>
      <c r="M19" s="269"/>
      <c r="N19" s="270"/>
      <c r="O19" s="268"/>
      <c r="P19" s="269"/>
      <c r="Q19" s="270"/>
      <c r="R19" s="268"/>
      <c r="S19" s="269"/>
      <c r="T19" s="270"/>
      <c r="U19" s="268"/>
      <c r="V19" s="269"/>
      <c r="W19" s="9"/>
      <c r="X19" s="9"/>
      <c r="Y19" s="23"/>
    </row>
    <row r="20" spans="1:25" ht="18.75" customHeight="1" outlineLevel="2" x14ac:dyDescent="0.35">
      <c r="A20" s="1"/>
      <c r="B20" s="289"/>
      <c r="C20" s="289"/>
      <c r="D20" s="293" t="s">
        <v>37</v>
      </c>
      <c r="E20" s="294" t="s">
        <v>89</v>
      </c>
      <c r="F20" s="294"/>
      <c r="G20" s="294"/>
      <c r="H20" s="294"/>
      <c r="I20" s="294"/>
      <c r="J20" s="25"/>
      <c r="K20" s="270" t="s">
        <v>307</v>
      </c>
      <c r="L20" s="268"/>
      <c r="M20" s="269"/>
      <c r="N20" s="270" t="s">
        <v>307</v>
      </c>
      <c r="O20" s="268"/>
      <c r="P20" s="269"/>
      <c r="Q20" s="270" t="s">
        <v>307</v>
      </c>
      <c r="R20" s="268"/>
      <c r="S20" s="269"/>
      <c r="T20" s="270"/>
      <c r="U20" s="268"/>
      <c r="V20" s="269"/>
      <c r="W20" s="9"/>
      <c r="X20" s="9"/>
      <c r="Y20" s="23"/>
    </row>
    <row r="21" spans="1:25" ht="40.5" customHeight="1" outlineLevel="2" x14ac:dyDescent="0.35">
      <c r="A21" s="18">
        <v>5.0000000000000001E-3</v>
      </c>
      <c r="B21" s="289"/>
      <c r="C21" s="289"/>
      <c r="D21" s="293"/>
      <c r="E21" s="294"/>
      <c r="F21" s="294"/>
      <c r="G21" s="294"/>
      <c r="H21" s="294"/>
      <c r="I21" s="294"/>
      <c r="J21" s="25"/>
      <c r="K21" s="270" t="s">
        <v>622</v>
      </c>
      <c r="L21" s="268"/>
      <c r="M21" s="269"/>
      <c r="N21" s="270" t="s">
        <v>592</v>
      </c>
      <c r="O21" s="268"/>
      <c r="P21" s="269"/>
      <c r="Q21" s="270" t="s">
        <v>349</v>
      </c>
      <c r="R21" s="268"/>
      <c r="S21" s="269"/>
      <c r="T21" s="270" t="s">
        <v>716</v>
      </c>
      <c r="U21" s="268"/>
      <c r="V21" s="269"/>
      <c r="W21" s="9"/>
      <c r="X21" s="9"/>
      <c r="Y21" s="23"/>
    </row>
    <row r="22" spans="1:25" ht="14.5" x14ac:dyDescent="0.35">
      <c r="A22" s="1"/>
      <c r="B22" s="9"/>
      <c r="C22" s="9"/>
      <c r="D22" s="9"/>
      <c r="E22" s="9"/>
      <c r="F22" s="9"/>
      <c r="G22" s="9"/>
      <c r="H22" s="9"/>
      <c r="I22" s="9"/>
      <c r="J22" s="9"/>
      <c r="K22" s="68"/>
      <c r="L22" s="9"/>
      <c r="M22" s="9"/>
      <c r="N22" s="9"/>
      <c r="O22" s="9"/>
      <c r="P22" s="9"/>
      <c r="Q22" s="9"/>
      <c r="R22" s="9"/>
      <c r="S22" s="9"/>
      <c r="T22" s="9"/>
      <c r="U22" s="9"/>
      <c r="V22" s="69"/>
      <c r="W22" s="9"/>
      <c r="X22" s="9"/>
      <c r="Y22" s="23"/>
    </row>
    <row r="23" spans="1:25" ht="41" x14ac:dyDescent="0.35">
      <c r="A23" s="1"/>
      <c r="B23" s="9"/>
      <c r="C23" s="9"/>
      <c r="D23" s="9"/>
      <c r="G23" s="9"/>
      <c r="H23" s="9"/>
      <c r="K23" s="54" t="s">
        <v>9</v>
      </c>
      <c r="L23" s="24" t="s">
        <v>261</v>
      </c>
      <c r="M23" s="55" t="s">
        <v>262</v>
      </c>
      <c r="N23" s="54" t="s">
        <v>9</v>
      </c>
      <c r="O23" s="24" t="s">
        <v>261</v>
      </c>
      <c r="P23" s="55" t="s">
        <v>262</v>
      </c>
      <c r="Q23" s="54" t="s">
        <v>9</v>
      </c>
      <c r="R23" s="24" t="s">
        <v>261</v>
      </c>
      <c r="S23" s="55" t="s">
        <v>262</v>
      </c>
      <c r="T23" s="54" t="s">
        <v>9</v>
      </c>
      <c r="U23" s="24" t="s">
        <v>261</v>
      </c>
      <c r="V23" s="55" t="s">
        <v>262</v>
      </c>
      <c r="X23" s="9"/>
      <c r="Y23" s="23"/>
    </row>
    <row r="24" spans="1:25" ht="36.75" customHeight="1" x14ac:dyDescent="0.35">
      <c r="A24" s="1"/>
      <c r="B24" s="9"/>
      <c r="C24" s="9"/>
      <c r="D24" s="9"/>
      <c r="F24" s="297" t="s">
        <v>690</v>
      </c>
      <c r="G24" s="298" t="s">
        <v>33</v>
      </c>
      <c r="H24" s="298"/>
      <c r="I24" s="298"/>
      <c r="K24" s="56">
        <v>3</v>
      </c>
      <c r="L24" s="40">
        <v>3</v>
      </c>
      <c r="M24" s="295"/>
      <c r="N24" s="56"/>
      <c r="O24" s="40">
        <v>3</v>
      </c>
      <c r="P24" s="295"/>
      <c r="Q24" s="56"/>
      <c r="R24" s="40">
        <v>3</v>
      </c>
      <c r="S24" s="295"/>
      <c r="T24" s="56"/>
      <c r="U24" s="40">
        <v>3</v>
      </c>
      <c r="V24" s="295"/>
      <c r="X24" s="9"/>
      <c r="Y24" s="23"/>
    </row>
    <row r="25" spans="1:25" ht="19.5" customHeight="1" x14ac:dyDescent="0.35">
      <c r="A25" s="1"/>
      <c r="B25" s="9"/>
      <c r="C25" s="9"/>
      <c r="D25" s="9"/>
      <c r="F25" s="297"/>
      <c r="G25" s="298"/>
      <c r="H25" s="298"/>
      <c r="I25" s="298"/>
      <c r="K25" s="57"/>
      <c r="L25" s="43"/>
      <c r="M25" s="295"/>
      <c r="N25" s="57"/>
      <c r="O25" s="43"/>
      <c r="P25" s="295"/>
      <c r="Q25" s="57"/>
      <c r="R25" s="43"/>
      <c r="S25" s="295"/>
      <c r="T25" s="57"/>
      <c r="U25" s="43"/>
      <c r="V25" s="295"/>
      <c r="X25" s="9"/>
      <c r="Y25" s="23"/>
    </row>
    <row r="26" spans="1:25" ht="208.5" customHeight="1" x14ac:dyDescent="0.35">
      <c r="A26" s="1"/>
      <c r="B26" s="9"/>
      <c r="C26" s="9"/>
      <c r="D26" s="9"/>
      <c r="F26" s="297"/>
      <c r="G26" s="298" t="s">
        <v>242</v>
      </c>
      <c r="H26" s="298"/>
      <c r="I26" s="298"/>
      <c r="K26" s="58" t="s">
        <v>717</v>
      </c>
      <c r="L26" s="45" t="s">
        <v>1134</v>
      </c>
      <c r="M26" s="295"/>
      <c r="N26" s="58"/>
      <c r="O26" s="45" t="s">
        <v>1135</v>
      </c>
      <c r="P26" s="295"/>
      <c r="Q26" s="58"/>
      <c r="R26" s="45" t="s">
        <v>1136</v>
      </c>
      <c r="S26" s="295"/>
      <c r="T26" s="58"/>
      <c r="U26" s="45" t="s">
        <v>1140</v>
      </c>
      <c r="V26" s="295"/>
      <c r="X26" s="9"/>
      <c r="Y26" s="23"/>
    </row>
    <row r="27" spans="1:25" ht="18" customHeight="1" x14ac:dyDescent="0.35">
      <c r="A27" s="1"/>
      <c r="B27" s="9"/>
      <c r="C27" s="9"/>
      <c r="D27" s="9"/>
      <c r="F27" s="297"/>
      <c r="G27" s="298" t="s">
        <v>266</v>
      </c>
      <c r="H27" s="298"/>
      <c r="I27" s="298"/>
      <c r="K27" s="59"/>
      <c r="L27" s="25"/>
      <c r="M27" s="60"/>
      <c r="N27" s="59"/>
      <c r="O27" s="25"/>
      <c r="P27" s="101"/>
      <c r="Q27" s="59"/>
      <c r="R27" s="25"/>
      <c r="S27" s="60"/>
      <c r="T27" s="59"/>
      <c r="U27" s="25"/>
      <c r="V27" s="60"/>
      <c r="X27" s="9"/>
      <c r="Y27" s="23"/>
    </row>
    <row r="28" spans="1:25" ht="18" customHeight="1" x14ac:dyDescent="0.35">
      <c r="A28" s="1"/>
      <c r="B28" s="9"/>
      <c r="C28" s="9"/>
      <c r="D28" s="9"/>
      <c r="F28" s="297"/>
      <c r="G28" s="298"/>
      <c r="H28" s="298"/>
      <c r="I28" s="298"/>
      <c r="K28" s="59"/>
      <c r="L28" s="25"/>
      <c r="M28" s="60"/>
      <c r="N28" s="59"/>
      <c r="O28" s="25"/>
      <c r="P28" s="101"/>
      <c r="Q28" s="59"/>
      <c r="R28" s="25"/>
      <c r="S28" s="60"/>
      <c r="T28" s="59"/>
      <c r="U28" s="25"/>
      <c r="V28" s="60"/>
      <c r="X28" s="9"/>
      <c r="Y28" s="23"/>
    </row>
    <row r="29" spans="1:25" ht="18" customHeight="1" x14ac:dyDescent="0.35">
      <c r="A29" s="1"/>
      <c r="B29" s="9"/>
      <c r="C29" s="9"/>
      <c r="D29" s="9"/>
      <c r="F29" s="297"/>
      <c r="G29" s="298"/>
      <c r="H29" s="298"/>
      <c r="I29" s="298"/>
      <c r="K29" s="59"/>
      <c r="L29" s="25"/>
      <c r="M29" s="60"/>
      <c r="N29" s="59"/>
      <c r="O29" s="25"/>
      <c r="P29" s="101"/>
      <c r="Q29" s="59"/>
      <c r="R29" s="25"/>
      <c r="S29" s="60"/>
      <c r="T29" s="59"/>
      <c r="U29" s="25"/>
      <c r="V29" s="60"/>
      <c r="X29" s="9"/>
      <c r="Y29" s="23"/>
    </row>
    <row r="30" spans="1:25" ht="18" customHeight="1" x14ac:dyDescent="0.35">
      <c r="A30" s="1"/>
      <c r="B30" s="9"/>
      <c r="C30" s="9"/>
      <c r="D30" s="9"/>
      <c r="F30" s="297"/>
      <c r="G30" s="298"/>
      <c r="H30" s="298"/>
      <c r="I30" s="298"/>
      <c r="K30" s="59"/>
      <c r="L30" s="25"/>
      <c r="M30" s="60"/>
      <c r="N30" s="59"/>
      <c r="O30" s="25"/>
      <c r="P30" s="101"/>
      <c r="Q30" s="59"/>
      <c r="R30" s="25"/>
      <c r="S30" s="60"/>
      <c r="T30" s="59"/>
      <c r="U30" s="25"/>
      <c r="V30" s="60"/>
      <c r="X30" s="9"/>
      <c r="Y30" s="23"/>
    </row>
    <row r="31" spans="1:25" ht="18" customHeight="1" x14ac:dyDescent="0.35">
      <c r="A31" s="1"/>
      <c r="B31" s="9"/>
      <c r="C31" s="9"/>
      <c r="D31" s="9"/>
      <c r="F31" s="297"/>
      <c r="G31" s="298"/>
      <c r="H31" s="298"/>
      <c r="I31" s="298"/>
      <c r="K31" s="59"/>
      <c r="L31" s="25"/>
      <c r="M31" s="60"/>
      <c r="N31" s="59"/>
      <c r="O31" s="25"/>
      <c r="P31" s="101"/>
      <c r="Q31" s="59"/>
      <c r="R31" s="25"/>
      <c r="S31" s="60"/>
      <c r="T31" s="59"/>
      <c r="U31" s="25"/>
      <c r="V31" s="60"/>
      <c r="X31" s="9"/>
      <c r="Y31" s="23"/>
    </row>
    <row r="32" spans="1:25" ht="18" customHeight="1" x14ac:dyDescent="0.35">
      <c r="A32" s="1"/>
      <c r="B32" s="9"/>
      <c r="C32" s="9"/>
      <c r="D32" s="9"/>
      <c r="F32" s="297"/>
      <c r="G32" s="298"/>
      <c r="H32" s="298"/>
      <c r="I32" s="298"/>
      <c r="K32" s="59"/>
      <c r="L32" s="25"/>
      <c r="M32" s="60"/>
      <c r="N32" s="59"/>
      <c r="O32" s="25"/>
      <c r="P32" s="101"/>
      <c r="Q32" s="59"/>
      <c r="R32" s="25"/>
      <c r="S32" s="60"/>
      <c r="T32" s="59"/>
      <c r="U32" s="25"/>
      <c r="V32" s="60"/>
      <c r="X32" s="9"/>
      <c r="Y32" s="23"/>
    </row>
    <row r="33" spans="1:25" ht="18" customHeight="1" x14ac:dyDescent="0.35">
      <c r="A33" s="1"/>
      <c r="B33" s="9"/>
      <c r="C33" s="9"/>
      <c r="D33" s="9"/>
      <c r="F33" s="297"/>
      <c r="G33" s="298"/>
      <c r="H33" s="298"/>
      <c r="I33" s="298"/>
      <c r="K33" s="59"/>
      <c r="L33" s="25"/>
      <c r="M33" s="60"/>
      <c r="N33" s="59"/>
      <c r="O33" s="25"/>
      <c r="P33" s="101"/>
      <c r="Q33" s="59"/>
      <c r="R33" s="25"/>
      <c r="S33" s="60"/>
      <c r="T33" s="59"/>
      <c r="U33" s="25"/>
      <c r="V33" s="60"/>
      <c r="X33" s="9"/>
      <c r="Y33" s="23"/>
    </row>
    <row r="34" spans="1:25" ht="18" customHeight="1" x14ac:dyDescent="0.35">
      <c r="A34" s="1"/>
      <c r="B34" s="9"/>
      <c r="C34" s="9"/>
      <c r="D34" s="9"/>
      <c r="F34" s="297"/>
      <c r="G34" s="298"/>
      <c r="H34" s="298"/>
      <c r="I34" s="298"/>
      <c r="K34" s="59"/>
      <c r="L34" s="25"/>
      <c r="M34" s="60"/>
      <c r="N34" s="59"/>
      <c r="O34" s="25"/>
      <c r="P34" s="101"/>
      <c r="Q34" s="59"/>
      <c r="R34" s="25"/>
      <c r="S34" s="60"/>
      <c r="T34" s="59"/>
      <c r="U34" s="25"/>
      <c r="V34" s="60"/>
      <c r="X34" s="9"/>
      <c r="Y34" s="23"/>
    </row>
    <row r="35" spans="1:25" ht="18" customHeight="1" x14ac:dyDescent="0.35">
      <c r="A35" s="1"/>
      <c r="B35" s="9"/>
      <c r="C35" s="9"/>
      <c r="D35" s="9"/>
      <c r="F35" s="297"/>
      <c r="G35" s="298"/>
      <c r="H35" s="298"/>
      <c r="I35" s="298"/>
      <c r="K35" s="59"/>
      <c r="L35" s="25"/>
      <c r="M35" s="60"/>
      <c r="N35" s="59"/>
      <c r="O35" s="25"/>
      <c r="P35" s="101"/>
      <c r="Q35" s="59"/>
      <c r="R35" s="25"/>
      <c r="S35" s="60"/>
      <c r="T35" s="59"/>
      <c r="U35" s="25"/>
      <c r="V35" s="60"/>
      <c r="X35" s="9"/>
      <c r="Y35" s="23"/>
    </row>
    <row r="36" spans="1:25" ht="18" customHeight="1" x14ac:dyDescent="0.35">
      <c r="A36" s="1"/>
      <c r="B36" s="9"/>
      <c r="C36" s="9"/>
      <c r="D36" s="9"/>
      <c r="F36" s="297"/>
      <c r="G36" s="298"/>
      <c r="H36" s="298"/>
      <c r="I36" s="298"/>
      <c r="K36" s="59"/>
      <c r="L36" s="25"/>
      <c r="M36" s="60"/>
      <c r="N36" s="59"/>
      <c r="O36" s="25"/>
      <c r="P36" s="101"/>
      <c r="Q36" s="59"/>
      <c r="R36" s="25"/>
      <c r="S36" s="60"/>
      <c r="T36" s="59"/>
      <c r="U36" s="25"/>
      <c r="V36" s="60"/>
      <c r="X36" s="9"/>
      <c r="Y36" s="23"/>
    </row>
    <row r="37" spans="1:25" ht="18" customHeight="1" x14ac:dyDescent="0.35">
      <c r="A37" s="1"/>
      <c r="B37" s="9"/>
      <c r="C37" s="9"/>
      <c r="D37" s="9"/>
      <c r="F37" s="297"/>
      <c r="G37" s="298"/>
      <c r="H37" s="298"/>
      <c r="I37" s="298"/>
      <c r="K37" s="59"/>
      <c r="L37" s="25"/>
      <c r="M37" s="60"/>
      <c r="N37" s="59"/>
      <c r="O37" s="25"/>
      <c r="P37" s="101"/>
      <c r="Q37" s="59"/>
      <c r="R37" s="25"/>
      <c r="S37" s="60"/>
      <c r="T37" s="59"/>
      <c r="U37" s="25"/>
      <c r="V37" s="60"/>
      <c r="X37" s="9"/>
      <c r="Y37" s="23"/>
    </row>
    <row r="38" spans="1:25" ht="18" customHeight="1" x14ac:dyDescent="0.35">
      <c r="A38" s="1"/>
      <c r="B38" s="9"/>
      <c r="C38" s="9"/>
      <c r="D38" s="9"/>
      <c r="F38" s="297"/>
      <c r="G38" s="298"/>
      <c r="H38" s="298"/>
      <c r="I38" s="298"/>
      <c r="K38" s="59"/>
      <c r="L38" s="25"/>
      <c r="M38" s="60"/>
      <c r="N38" s="59"/>
      <c r="O38" s="25"/>
      <c r="P38" s="101"/>
      <c r="Q38" s="59"/>
      <c r="R38" s="25"/>
      <c r="S38" s="60"/>
      <c r="T38" s="59"/>
      <c r="U38" s="25"/>
      <c r="V38" s="60"/>
      <c r="X38" s="9"/>
      <c r="Y38" s="23"/>
    </row>
    <row r="39" spans="1:25" ht="18" customHeight="1" x14ac:dyDescent="0.35">
      <c r="A39" s="1"/>
      <c r="B39" s="9"/>
      <c r="C39" s="9"/>
      <c r="D39" s="9"/>
      <c r="F39" s="297"/>
      <c r="G39" s="298"/>
      <c r="H39" s="298"/>
      <c r="I39" s="298"/>
      <c r="K39" s="59"/>
      <c r="L39" s="25"/>
      <c r="M39" s="60"/>
      <c r="N39" s="59"/>
      <c r="O39" s="25"/>
      <c r="P39" s="101"/>
      <c r="Q39" s="59"/>
      <c r="R39" s="25"/>
      <c r="S39" s="60"/>
      <c r="T39" s="59"/>
      <c r="U39" s="25"/>
      <c r="V39" s="60"/>
      <c r="X39" s="9"/>
      <c r="Y39" s="23"/>
    </row>
    <row r="40" spans="1:25" ht="18" customHeight="1" x14ac:dyDescent="0.35">
      <c r="A40" s="1"/>
      <c r="B40" s="9"/>
      <c r="C40" s="9"/>
      <c r="D40" s="9"/>
      <c r="F40" s="297"/>
      <c r="G40" s="298"/>
      <c r="H40" s="298"/>
      <c r="I40" s="298"/>
      <c r="K40" s="59"/>
      <c r="L40" s="25"/>
      <c r="M40" s="60"/>
      <c r="N40" s="59"/>
      <c r="O40" s="25"/>
      <c r="P40" s="101"/>
      <c r="Q40" s="59"/>
      <c r="R40" s="25"/>
      <c r="S40" s="60"/>
      <c r="T40" s="59"/>
      <c r="U40" s="25"/>
      <c r="V40" s="60"/>
      <c r="X40" s="9"/>
      <c r="Y40" s="23"/>
    </row>
    <row r="41" spans="1:25" ht="18" customHeight="1" x14ac:dyDescent="0.35">
      <c r="A41" s="1"/>
      <c r="B41" s="9"/>
      <c r="C41" s="9"/>
      <c r="D41" s="9"/>
      <c r="F41" s="297"/>
      <c r="G41" s="298"/>
      <c r="H41" s="298"/>
      <c r="I41" s="298"/>
      <c r="K41" s="59"/>
      <c r="L41" s="25"/>
      <c r="M41" s="60"/>
      <c r="N41" s="59"/>
      <c r="O41" s="25"/>
      <c r="P41" s="101"/>
      <c r="Q41" s="59"/>
      <c r="R41" s="25"/>
      <c r="S41" s="60"/>
      <c r="T41" s="59"/>
      <c r="U41" s="25"/>
      <c r="V41" s="60"/>
      <c r="X41" s="9"/>
      <c r="Y41" s="23"/>
    </row>
    <row r="42" spans="1:25" ht="18" customHeight="1" x14ac:dyDescent="0.35">
      <c r="A42" s="1"/>
      <c r="B42" s="9"/>
      <c r="C42" s="9"/>
      <c r="D42" s="9"/>
      <c r="F42" s="297"/>
      <c r="G42" s="298"/>
      <c r="H42" s="298"/>
      <c r="I42" s="298"/>
      <c r="K42" s="59"/>
      <c r="L42" s="25"/>
      <c r="M42" s="60"/>
      <c r="N42" s="59"/>
      <c r="O42" s="25"/>
      <c r="P42" s="101"/>
      <c r="Q42" s="59"/>
      <c r="R42" s="25"/>
      <c r="S42" s="60"/>
      <c r="T42" s="59"/>
      <c r="U42" s="25"/>
      <c r="V42" s="60"/>
      <c r="X42" s="9"/>
      <c r="Y42" s="23"/>
    </row>
    <row r="43" spans="1:25" ht="18" customHeight="1" x14ac:dyDescent="0.35">
      <c r="A43" s="1"/>
      <c r="B43" s="9"/>
      <c r="C43" s="9"/>
      <c r="D43" s="9"/>
      <c r="F43" s="297"/>
      <c r="G43" s="298"/>
      <c r="H43" s="298"/>
      <c r="I43" s="298"/>
      <c r="K43" s="59"/>
      <c r="L43" s="25"/>
      <c r="M43" s="60"/>
      <c r="N43" s="59"/>
      <c r="O43" s="25"/>
      <c r="P43" s="101"/>
      <c r="Q43" s="59"/>
      <c r="R43" s="25"/>
      <c r="S43" s="60"/>
      <c r="T43" s="59"/>
      <c r="U43" s="25"/>
      <c r="V43" s="60"/>
      <c r="X43" s="9"/>
      <c r="Y43" s="23"/>
    </row>
    <row r="44" spans="1:25" ht="18" customHeight="1" x14ac:dyDescent="0.35">
      <c r="A44" s="1"/>
      <c r="B44" s="9"/>
      <c r="C44" s="9"/>
      <c r="D44" s="9"/>
      <c r="F44" s="297"/>
      <c r="G44" s="298"/>
      <c r="H44" s="298"/>
      <c r="I44" s="298"/>
      <c r="K44" s="59"/>
      <c r="L44" s="25"/>
      <c r="M44" s="60"/>
      <c r="N44" s="59"/>
      <c r="O44" s="25"/>
      <c r="P44" s="101"/>
      <c r="Q44" s="59"/>
      <c r="R44" s="25"/>
      <c r="S44" s="60"/>
      <c r="T44" s="59"/>
      <c r="U44" s="25"/>
      <c r="V44" s="60"/>
      <c r="X44" s="9"/>
      <c r="Y44" s="23"/>
    </row>
    <row r="45" spans="1:25" ht="18" customHeight="1" x14ac:dyDescent="0.35">
      <c r="A45" s="1"/>
      <c r="B45" s="9"/>
      <c r="C45" s="9"/>
      <c r="D45" s="9"/>
      <c r="F45" s="297"/>
      <c r="G45" s="298"/>
      <c r="H45" s="298"/>
      <c r="I45" s="298"/>
      <c r="K45" s="59"/>
      <c r="L45" s="25"/>
      <c r="M45" s="60"/>
      <c r="N45" s="59"/>
      <c r="O45" s="25"/>
      <c r="P45" s="101"/>
      <c r="Q45" s="59"/>
      <c r="R45" s="25"/>
      <c r="S45" s="60"/>
      <c r="T45" s="59"/>
      <c r="U45" s="25"/>
      <c r="V45" s="60"/>
      <c r="X45" s="9"/>
      <c r="Y45" s="23"/>
    </row>
    <row r="46" spans="1:25" ht="18" customHeight="1" x14ac:dyDescent="0.35">
      <c r="A46" s="1"/>
      <c r="B46" s="9"/>
      <c r="C46" s="9"/>
      <c r="D46" s="9"/>
      <c r="F46" s="297"/>
      <c r="G46" s="298"/>
      <c r="H46" s="298"/>
      <c r="I46" s="298"/>
      <c r="K46" s="59"/>
      <c r="L46" s="25"/>
      <c r="M46" s="60"/>
      <c r="N46" s="59"/>
      <c r="O46" s="25"/>
      <c r="P46" s="101"/>
      <c r="Q46" s="59"/>
      <c r="R46" s="25"/>
      <c r="S46" s="60"/>
      <c r="T46" s="59"/>
      <c r="U46" s="25"/>
      <c r="V46" s="60"/>
      <c r="X46" s="9"/>
      <c r="Y46" s="23"/>
    </row>
    <row r="47" spans="1:25" ht="18" customHeight="1" x14ac:dyDescent="0.35">
      <c r="A47" s="1"/>
      <c r="B47" s="9"/>
      <c r="C47" s="9"/>
      <c r="D47" s="9"/>
      <c r="F47" s="297"/>
      <c r="G47" s="298"/>
      <c r="H47" s="298"/>
      <c r="I47" s="298"/>
      <c r="K47" s="59"/>
      <c r="L47" s="25"/>
      <c r="M47" s="60"/>
      <c r="N47" s="59"/>
      <c r="O47" s="25"/>
      <c r="P47" s="101"/>
      <c r="Q47" s="59"/>
      <c r="R47" s="25"/>
      <c r="S47" s="60"/>
      <c r="T47" s="59"/>
      <c r="U47" s="25"/>
      <c r="V47" s="60"/>
      <c r="X47" s="9"/>
      <c r="Y47" s="23"/>
    </row>
    <row r="48" spans="1:25" ht="18" customHeight="1" x14ac:dyDescent="0.35">
      <c r="A48" s="1"/>
      <c r="B48" s="9"/>
      <c r="C48" s="9"/>
      <c r="D48" s="9"/>
      <c r="F48" s="297"/>
      <c r="G48" s="298"/>
      <c r="H48" s="298"/>
      <c r="I48" s="298"/>
      <c r="K48" s="59"/>
      <c r="L48" s="25"/>
      <c r="M48" s="60"/>
      <c r="N48" s="59"/>
      <c r="O48" s="25"/>
      <c r="P48" s="101"/>
      <c r="Q48" s="59"/>
      <c r="R48" s="25"/>
      <c r="S48" s="60"/>
      <c r="T48" s="59"/>
      <c r="U48" s="25"/>
      <c r="V48" s="60"/>
      <c r="X48" s="9"/>
      <c r="Y48" s="23"/>
    </row>
    <row r="49" spans="1:25" ht="18" customHeight="1" x14ac:dyDescent="0.35">
      <c r="A49" s="1"/>
      <c r="B49" s="9"/>
      <c r="C49" s="9"/>
      <c r="D49" s="9"/>
      <c r="F49" s="297"/>
      <c r="G49" s="298"/>
      <c r="H49" s="298"/>
      <c r="I49" s="298"/>
      <c r="K49" s="59"/>
      <c r="L49" s="25"/>
      <c r="M49" s="60"/>
      <c r="N49" s="59"/>
      <c r="O49" s="25"/>
      <c r="P49" s="60"/>
      <c r="Q49" s="59"/>
      <c r="R49" s="25"/>
      <c r="S49" s="60"/>
      <c r="T49" s="59"/>
      <c r="U49" s="25"/>
      <c r="V49" s="60"/>
      <c r="X49" s="9"/>
      <c r="Y49" s="23"/>
    </row>
    <row r="50" spans="1:25" ht="14.5" x14ac:dyDescent="0.35">
      <c r="S50" s="1"/>
      <c r="V50" s="1"/>
    </row>
    <row r="51" spans="1:25" ht="15" customHeight="1" x14ac:dyDescent="0.35"/>
  </sheetData>
  <mergeCells count="63">
    <mergeCell ref="F24:F49"/>
    <mergeCell ref="G24:I25"/>
    <mergeCell ref="M24:M26"/>
    <mergeCell ref="P24:P26"/>
    <mergeCell ref="S24:S26"/>
    <mergeCell ref="V24:V26"/>
    <mergeCell ref="G26:I26"/>
    <mergeCell ref="G27:I49"/>
    <mergeCell ref="Q20:S20"/>
    <mergeCell ref="T20:V20"/>
    <mergeCell ref="K21:M21"/>
    <mergeCell ref="N21:P21"/>
    <mergeCell ref="Q21:S21"/>
    <mergeCell ref="T21:V21"/>
    <mergeCell ref="T18:V19"/>
    <mergeCell ref="E19:I19"/>
    <mergeCell ref="D20:D21"/>
    <mergeCell ref="E20:I21"/>
    <mergeCell ref="K20:M20"/>
    <mergeCell ref="N20:P20"/>
    <mergeCell ref="D15:I15"/>
    <mergeCell ref="B18:C21"/>
    <mergeCell ref="K18:M19"/>
    <mergeCell ref="N18:P19"/>
    <mergeCell ref="Q18:S19"/>
    <mergeCell ref="Q17:S17"/>
    <mergeCell ref="T17:V17"/>
    <mergeCell ref="S12:T12"/>
    <mergeCell ref="U12:V12"/>
    <mergeCell ref="L13:M13"/>
    <mergeCell ref="P13:Q13"/>
    <mergeCell ref="T13:U13"/>
    <mergeCell ref="L14:M15"/>
    <mergeCell ref="N14:N15"/>
    <mergeCell ref="O14:O15"/>
    <mergeCell ref="P14:Q15"/>
    <mergeCell ref="Q12:R12"/>
    <mergeCell ref="R14:R15"/>
    <mergeCell ref="S14:S15"/>
    <mergeCell ref="T14:U15"/>
    <mergeCell ref="V14:V15"/>
    <mergeCell ref="K12:L12"/>
    <mergeCell ref="M12:N12"/>
    <mergeCell ref="O12:P12"/>
    <mergeCell ref="K17:M17"/>
    <mergeCell ref="N17:P17"/>
    <mergeCell ref="K14:K15"/>
    <mergeCell ref="B7:C7"/>
    <mergeCell ref="M7:O8"/>
    <mergeCell ref="Q7:S8"/>
    <mergeCell ref="G12:G13"/>
    <mergeCell ref="D2:I2"/>
    <mergeCell ref="D3:I4"/>
    <mergeCell ref="K3:S4"/>
    <mergeCell ref="D5:I5"/>
    <mergeCell ref="K5:R5"/>
    <mergeCell ref="B10:C10"/>
    <mergeCell ref="B12:C15"/>
    <mergeCell ref="D12:D14"/>
    <mergeCell ref="E12:E14"/>
    <mergeCell ref="F12:F13"/>
    <mergeCell ref="H12:H13"/>
    <mergeCell ref="I12:I13"/>
  </mergeCells>
  <conditionalFormatting sqref="D15:I15">
    <cfRule type="containsText" dxfId="447" priority="2" operator="containsText" text="Finalizado">
      <formula>NOT(ISERROR(SEARCH("Finalizado",D15)))</formula>
    </cfRule>
    <cfRule type="containsText" dxfId="446" priority="3" operator="containsText" text="No Planificado">
      <formula>NOT(ISERROR(SEARCH("No Planificado",D15)))</formula>
    </cfRule>
    <cfRule type="containsText" dxfId="445" priority="4" operator="containsText" text="A Tiempo">
      <formula>NOT(ISERROR(SEARCH("A Tiempo",D15)))</formula>
    </cfRule>
    <cfRule type="containsText" dxfId="444" priority="5" operator="containsText" text="Retrasado">
      <formula>NOT(ISERROR(SEARCH("Retrasado",D15)))</formula>
    </cfRule>
  </conditionalFormatting>
  <conditionalFormatting sqref="F7:F8">
    <cfRule type="iconSet" priority="9">
      <iconSet showValue="0">
        <cfvo type="percent" val="0"/>
        <cfvo type="num" val="2"/>
        <cfvo type="num" val="3"/>
      </iconSet>
    </cfRule>
  </conditionalFormatting>
  <conditionalFormatting sqref="F12 F14">
    <cfRule type="iconSet" priority="7">
      <iconSet showValue="0">
        <cfvo type="percent" val="0"/>
        <cfvo type="num" val="2"/>
        <cfvo type="num" val="3"/>
      </iconSet>
    </cfRule>
  </conditionalFormatting>
  <conditionalFormatting sqref="G7:I8">
    <cfRule type="iconSet" priority="8">
      <iconSet showValue="0">
        <cfvo type="percent" val="0"/>
        <cfvo type="num" val="2"/>
        <cfvo type="num" val="3"/>
      </iconSet>
    </cfRule>
  </conditionalFormatting>
  <conditionalFormatting sqref="G12:I12 G14:I14">
    <cfRule type="iconSet" priority="6">
      <iconSet showValue="0">
        <cfvo type="percent" val="0"/>
        <cfvo type="num" val="2"/>
        <cfvo type="num" val="3"/>
      </iconSet>
    </cfRule>
  </conditionalFormatting>
  <conditionalFormatting sqref="K24:L24 N24:O24 Q24:R24 T24:U24">
    <cfRule type="iconSet" priority="10">
      <iconSet showValue="0">
        <cfvo type="percent" val="0"/>
        <cfvo type="num" val="2"/>
        <cfvo type="num" val="3"/>
      </iconSet>
    </cfRule>
  </conditionalFormatting>
  <conditionalFormatting sqref="K25:L25">
    <cfRule type="containsText" dxfId="443" priority="20" operator="containsText" text="PENDIENTE">
      <formula>NOT(ISERROR(SEARCH("PENDIENTE",K25)))</formula>
    </cfRule>
    <cfRule type="containsText" dxfId="442" priority="21" operator="containsText" text="NO VALIDADO">
      <formula>NOT(ISERROR(SEARCH("NO VALIDADO",K25)))</formula>
    </cfRule>
    <cfRule type="containsText" dxfId="441" priority="22" operator="containsText" text="VALIDADO">
      <formula>NOT(ISERROR(SEARCH("VALIDADO",K25)))</formula>
    </cfRule>
  </conditionalFormatting>
  <conditionalFormatting sqref="N25:O25">
    <cfRule type="containsText" dxfId="440" priority="17" operator="containsText" text="PENDIENTE">
      <formula>NOT(ISERROR(SEARCH("PENDIENTE",N25)))</formula>
    </cfRule>
    <cfRule type="containsText" dxfId="439" priority="18" operator="containsText" text="NO VALIDADO">
      <formula>NOT(ISERROR(SEARCH("NO VALIDADO",N25)))</formula>
    </cfRule>
    <cfRule type="containsText" dxfId="438" priority="19" operator="containsText" text="VALIDADO">
      <formula>NOT(ISERROR(SEARCH("VALIDADO",N25)))</formula>
    </cfRule>
  </conditionalFormatting>
  <conditionalFormatting sqref="Q25:R25">
    <cfRule type="containsText" dxfId="437" priority="14" operator="containsText" text="PENDIENTE">
      <formula>NOT(ISERROR(SEARCH("PENDIENTE",Q25)))</formula>
    </cfRule>
    <cfRule type="containsText" dxfId="436" priority="15" operator="containsText" text="NO VALIDADO">
      <formula>NOT(ISERROR(SEARCH("NO VALIDADO",Q25)))</formula>
    </cfRule>
    <cfRule type="containsText" dxfId="435" priority="16" operator="containsText" text="VALIDADO">
      <formula>NOT(ISERROR(SEARCH("VALIDADO",Q25)))</formula>
    </cfRule>
  </conditionalFormatting>
  <conditionalFormatting sqref="T25:U25">
    <cfRule type="containsText" dxfId="434" priority="11" operator="containsText" text="PENDIENTE">
      <formula>NOT(ISERROR(SEARCH("PENDIENTE",T25)))</formula>
    </cfRule>
    <cfRule type="containsText" dxfId="433" priority="12" operator="containsText" text="NO VALIDADO">
      <formula>NOT(ISERROR(SEARCH("NO VALIDADO",T25)))</formula>
    </cfRule>
    <cfRule type="containsText" dxfId="432" priority="13" operator="containsText" text="VALIDADO">
      <formula>NOT(ISERROR(SEARCH("VALIDADO",T25)))</formula>
    </cfRule>
  </conditionalFormatting>
  <dataValidations count="6">
    <dataValidation type="list" allowBlank="1" showInputMessage="1" showErrorMessage="1" sqref="K14:K15 O14:O15 S14:S15" xr:uid="{80959537-9541-4EEE-A529-3E01074BEF20}">
      <formula1>"No Iniciado, En Progreso,Finalizado"</formula1>
    </dataValidation>
    <dataValidation type="list" allowBlank="1" showInputMessage="1" showErrorMessage="1" sqref="M12 Q12 U12" xr:uid="{B16CA1C4-AC58-45CB-AFF7-E8917ADD0272}">
      <formula1>"Mayo,Junio,Julio,Agosto,Septiembre,Octubre"</formula1>
    </dataValidation>
    <dataValidation type="list" allowBlank="1" showInputMessage="1" showErrorMessage="1" sqref="AB14:AB15 R14:R15 N14:N15 V14:V15" xr:uid="{CAD9CB89-236D-453F-959D-620590923740}">
      <formula1>"No Cumple, Parcial, Cumple, Más que Cumple, Mejor Práctica"</formula1>
    </dataValidation>
    <dataValidation type="list" allowBlank="1" showInputMessage="1" showErrorMessage="1" sqref="O10" xr:uid="{1344CD7D-6A9D-4158-BF1D-DE4E80B79724}">
      <formula1>"Alta,Baja,No Planificado"</formula1>
    </dataValidation>
    <dataValidation type="list" allowBlank="1" showInputMessage="1" showErrorMessage="1" sqref="S10 Q10" xr:uid="{28300785-06B3-494B-8D98-02FE24D859BD}">
      <formula1>"Junio,Julio,Agosto,Septiembre,Octubre"</formula1>
    </dataValidation>
    <dataValidation type="list" allowBlank="1" showInputMessage="1" showErrorMessage="1" sqref="D10" xr:uid="{8973244A-575E-4428-8A98-3FDBBC6D3133}">
      <formula1>"No Cumple, Parcial,Cumple,Más que Cumple,Mejor Práctica"</formula1>
    </dataValidation>
  </dataValidations>
  <pageMargins left="0.511811024" right="0.511811024" top="0.78740157499999996" bottom="0.78740157499999996" header="0.31496062000000002" footer="0.31496062000000002"/>
  <pageSetup paperSize="9" orientation="portrait" r:id="rId1"/>
  <drawing r:id="rId2"/>
  <extLst>
    <ext xmlns:x14="http://schemas.microsoft.com/office/spreadsheetml/2009/9/main" uri="{78C0D931-6437-407d-A8EE-F0AAD7539E65}">
      <x14:conditionalFormattings>
        <x14:conditionalFormatting xmlns:xm="http://schemas.microsoft.com/office/excel/2006/main">
          <x14:cfRule type="iconSet" priority="1" id="{6FBE2D17-5BC1-4677-B542-F8ABA0DBF154}">
            <x14:iconSet iconSet="3Stars" showValue="0">
              <x14:cfvo type="percent">
                <xm:f>0</xm:f>
              </x14:cfvo>
              <x14:cfvo type="num">
                <xm:f>2</xm:f>
              </x14:cfvo>
              <x14:cfvo type="num">
                <xm:f>3</xm:f>
              </x14:cfvo>
            </x14:iconSet>
          </x14:cfRule>
          <xm:sqref>M10</xm:sqref>
        </x14:conditionalFormatting>
      </x14:conditionalFormattings>
    </ext>
  </extLst>
</worksheet>
</file>

<file path=xl/worksheets/sheet5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D5D78C2-F699-43D5-88BA-357AE9305995}">
  <dimension ref="A1:AB51"/>
  <sheetViews>
    <sheetView showGridLines="0" zoomScale="50" zoomScaleNormal="50" workbookViewId="0">
      <pane xSplit="3" ySplit="4" topLeftCell="D18" activePane="bottomRight" state="frozen"/>
      <selection activeCell="O2" sqref="O2"/>
      <selection pane="topRight" activeCell="O2" sqref="O2"/>
      <selection pane="bottomLeft" activeCell="O2" sqref="O2"/>
      <selection pane="bottomRight"/>
    </sheetView>
  </sheetViews>
  <sheetFormatPr defaultColWidth="0" defaultRowHeight="15" customHeight="1" zeroHeight="1" outlineLevelRow="2" outlineLevelCol="1" x14ac:dyDescent="0.35"/>
  <cols>
    <col min="1" max="1" width="1.26953125" customWidth="1"/>
    <col min="2" max="2" width="4.7265625" customWidth="1"/>
    <col min="3" max="3" width="20.1796875" customWidth="1"/>
    <col min="4" max="4" width="17.453125" customWidth="1" outlineLevel="1"/>
    <col min="5" max="5" width="10" customWidth="1" outlineLevel="1"/>
    <col min="6" max="8" width="6.1796875" customWidth="1" outlineLevel="1"/>
    <col min="9" max="9" width="6.26953125" customWidth="1" outlineLevel="1"/>
    <col min="10" max="10" width="2.1796875" customWidth="1"/>
    <col min="11" max="23" width="23" customWidth="1"/>
    <col min="24" max="24" width="17" hidden="1" customWidth="1"/>
    <col min="25" max="25" width="16.453125" hidden="1" customWidth="1"/>
    <col min="26" max="26" width="10.54296875" hidden="1" customWidth="1"/>
    <col min="27" max="27" width="16.81640625" hidden="1" customWidth="1"/>
    <col min="28" max="28" width="14.54296875" hidden="1" customWidth="1"/>
  </cols>
  <sheetData>
    <row r="1" spans="1:28" ht="11.25" customHeight="1" x14ac:dyDescent="0.35">
      <c r="A1" s="13"/>
      <c r="B1" s="13"/>
      <c r="C1" s="13"/>
      <c r="D1" s="13"/>
      <c r="E1" s="13"/>
      <c r="F1" s="13"/>
      <c r="G1" s="13"/>
      <c r="H1" s="13"/>
      <c r="I1" s="13"/>
      <c r="J1" s="13"/>
      <c r="K1" s="13"/>
      <c r="L1" s="13"/>
      <c r="M1" s="13"/>
      <c r="N1" s="13"/>
      <c r="O1" s="13"/>
      <c r="P1" s="13"/>
      <c r="Q1" s="13"/>
      <c r="R1" s="13"/>
      <c r="S1" s="13"/>
      <c r="T1" s="13"/>
      <c r="U1" s="13"/>
      <c r="V1" s="13"/>
      <c r="W1" s="13"/>
      <c r="X1" s="13"/>
      <c r="Y1" s="19"/>
      <c r="Z1" s="19"/>
      <c r="AA1" s="19"/>
    </row>
    <row r="2" spans="1:28" ht="43.5" customHeight="1" x14ac:dyDescent="0.5">
      <c r="A2" s="1"/>
      <c r="C2" s="11"/>
      <c r="D2" s="279" t="s">
        <v>0</v>
      </c>
      <c r="E2" s="279"/>
      <c r="F2" s="279"/>
      <c r="G2" s="279"/>
      <c r="H2" s="279"/>
      <c r="I2" s="279"/>
      <c r="J2" s="62"/>
      <c r="K2" s="62"/>
      <c r="L2" s="62"/>
      <c r="M2" s="62"/>
      <c r="N2" s="62"/>
      <c r="O2" s="62"/>
      <c r="P2" s="62"/>
      <c r="Q2" s="62"/>
      <c r="R2" s="62"/>
      <c r="S2" s="62"/>
      <c r="T2" s="62"/>
      <c r="U2" s="62"/>
      <c r="V2" s="62"/>
      <c r="W2" s="11"/>
      <c r="X2" s="11"/>
      <c r="Y2" s="20"/>
      <c r="Z2" s="20"/>
      <c r="AA2" s="20"/>
    </row>
    <row r="3" spans="1:28" ht="19.5" customHeight="1" x14ac:dyDescent="0.35">
      <c r="A3" s="1"/>
      <c r="C3" s="10"/>
      <c r="D3" s="280" t="s">
        <v>1</v>
      </c>
      <c r="E3" s="280"/>
      <c r="F3" s="280"/>
      <c r="G3" s="280"/>
      <c r="H3" s="280"/>
      <c r="I3" s="280"/>
      <c r="J3" s="63"/>
      <c r="K3" s="319" t="s">
        <v>718</v>
      </c>
      <c r="L3" s="319"/>
      <c r="M3" s="319"/>
      <c r="N3" s="319"/>
      <c r="O3" s="319"/>
      <c r="P3" s="319"/>
      <c r="Q3" s="319"/>
      <c r="R3" s="319"/>
      <c r="S3" s="319"/>
      <c r="T3" s="63"/>
      <c r="U3" s="63"/>
      <c r="V3" s="63"/>
      <c r="W3" s="10"/>
      <c r="X3" s="10"/>
      <c r="Y3" s="12"/>
      <c r="Z3" s="12"/>
      <c r="AA3" s="12"/>
    </row>
    <row r="4" spans="1:28" ht="35.25" customHeight="1" x14ac:dyDescent="0.35">
      <c r="A4" s="1"/>
      <c r="B4" s="1"/>
      <c r="C4" s="10"/>
      <c r="D4" s="281"/>
      <c r="E4" s="281"/>
      <c r="F4" s="281"/>
      <c r="G4" s="281"/>
      <c r="H4" s="281"/>
      <c r="I4" s="281"/>
      <c r="J4" s="61"/>
      <c r="K4" s="320"/>
      <c r="L4" s="320"/>
      <c r="M4" s="320"/>
      <c r="N4" s="320"/>
      <c r="O4" s="320"/>
      <c r="P4" s="320"/>
      <c r="Q4" s="320"/>
      <c r="R4" s="320"/>
      <c r="S4" s="320"/>
      <c r="T4" s="61"/>
      <c r="U4" s="61"/>
      <c r="V4" s="61"/>
      <c r="W4" s="61"/>
      <c r="X4" s="14"/>
      <c r="Y4" s="21"/>
      <c r="Z4" s="22"/>
      <c r="AA4" s="22"/>
    </row>
    <row r="5" spans="1:28" ht="32.5" x14ac:dyDescent="0.6">
      <c r="A5" s="1"/>
      <c r="B5" s="15"/>
      <c r="C5" s="13"/>
      <c r="D5" s="284" t="s">
        <v>218</v>
      </c>
      <c r="E5" s="284"/>
      <c r="F5" s="284"/>
      <c r="G5" s="284"/>
      <c r="H5" s="284"/>
      <c r="I5" s="284"/>
      <c r="J5" s="26"/>
      <c r="K5" s="284" t="s">
        <v>673</v>
      </c>
      <c r="L5" s="284"/>
      <c r="M5" s="284"/>
      <c r="N5" s="284"/>
      <c r="O5" s="284"/>
      <c r="P5" s="284"/>
      <c r="Q5" s="284"/>
      <c r="R5" s="284"/>
      <c r="S5" s="27"/>
      <c r="T5" s="25"/>
      <c r="U5" s="25"/>
      <c r="V5" s="25"/>
      <c r="W5" s="9"/>
      <c r="X5" s="9"/>
      <c r="Y5" s="23"/>
    </row>
    <row r="6" spans="1:28" ht="33" customHeight="1" x14ac:dyDescent="0.8">
      <c r="A6" s="1"/>
      <c r="B6" s="15"/>
      <c r="C6" s="15"/>
      <c r="D6" s="28" t="s">
        <v>296</v>
      </c>
      <c r="E6" s="28" t="s">
        <v>16</v>
      </c>
      <c r="F6" s="28" t="s">
        <v>19</v>
      </c>
      <c r="G6" s="28" t="s">
        <v>20</v>
      </c>
      <c r="H6" s="28" t="s">
        <v>21</v>
      </c>
      <c r="I6" s="28" t="s">
        <v>22</v>
      </c>
      <c r="J6" s="29"/>
      <c r="K6" s="44" t="s">
        <v>221</v>
      </c>
      <c r="L6" s="66"/>
      <c r="M6" s="30"/>
      <c r="N6" s="30"/>
      <c r="O6" s="30"/>
      <c r="P6" s="30"/>
      <c r="Q6" s="30"/>
      <c r="R6" s="31"/>
      <c r="S6" s="31"/>
      <c r="T6" s="25"/>
      <c r="U6" s="25"/>
      <c r="V6" s="25"/>
      <c r="W6" s="9"/>
      <c r="X6" s="9"/>
      <c r="Y6" s="23"/>
    </row>
    <row r="7" spans="1:28" ht="78" customHeight="1" outlineLevel="1" x14ac:dyDescent="0.35">
      <c r="A7" s="1"/>
      <c r="B7" s="267" t="s">
        <v>222</v>
      </c>
      <c r="C7" s="267"/>
      <c r="D7" s="67" t="str">
        <f>IF(F7="","",IF(AND(I7=3,H7=3,G7=3,F7=3),"Melhor Pratica",
IF(AND(H7=3,G7=3,F7=3),"Mais que cumpre",
IF(AND(G7=3,F7=3),"Cumpre",
IF(F7=3,"Parcial","Não cumpre")))))</f>
        <v>Cumpre</v>
      </c>
      <c r="E7" s="47">
        <f>IF($D7="Não cumpre",0,IF($D7="Parcial",$E$18*0.4,IF($D7="Cumpre",$E$18*0.7,IF($D7="Mais que cumpre",$E$18*0.85,IF($D7="Melhor Pratica",$E$18,0)))))</f>
        <v>1.3999999999999999E-2</v>
      </c>
      <c r="F7" s="48">
        <f>IF($K$24&lt;&gt;"",IF($K$24=3,3,IF($K$24=2,2,1)),"")</f>
        <v>3</v>
      </c>
      <c r="G7" s="48">
        <f>IF($N$24&lt;&gt;"",IF($N$24=3,3,IF($N$24=2,2,1)),"")</f>
        <v>3</v>
      </c>
      <c r="H7" s="48">
        <f>IF($Q$24&lt;&gt;"",IF($Q$24=3,3,IF($Q$24=2,2,1)),"")</f>
        <v>2</v>
      </c>
      <c r="I7" s="48" t="str">
        <f>IF($T$24&lt;&gt;"",IF($T$24=3,3,IF($T$24=2,2,1)),"")</f>
        <v/>
      </c>
      <c r="J7" s="32"/>
      <c r="K7" s="49" t="s">
        <v>674</v>
      </c>
      <c r="L7" s="46" t="s">
        <v>224</v>
      </c>
      <c r="M7" s="271" t="s">
        <v>719</v>
      </c>
      <c r="N7" s="271"/>
      <c r="O7" s="271"/>
      <c r="P7" s="46" t="s">
        <v>226</v>
      </c>
      <c r="Q7" s="271" t="s">
        <v>720</v>
      </c>
      <c r="R7" s="271"/>
      <c r="S7" s="271"/>
      <c r="U7" s="25"/>
      <c r="V7" s="25"/>
      <c r="W7" s="9"/>
      <c r="X7" s="9"/>
      <c r="Y7" s="23"/>
    </row>
    <row r="8" spans="1:28" ht="14.25" customHeight="1" outlineLevel="1" x14ac:dyDescent="0.35">
      <c r="A8" s="1"/>
      <c r="B8" s="64"/>
      <c r="C8" s="64"/>
      <c r="D8" s="67"/>
      <c r="E8" s="47"/>
      <c r="F8" s="48"/>
      <c r="G8" s="48"/>
      <c r="H8" s="48"/>
      <c r="I8" s="48"/>
      <c r="J8" s="32"/>
      <c r="K8" s="49"/>
      <c r="L8" s="46"/>
      <c r="M8" s="271"/>
      <c r="N8" s="271"/>
      <c r="O8" s="271"/>
      <c r="P8" s="46"/>
      <c r="Q8" s="271"/>
      <c r="R8" s="271"/>
      <c r="S8" s="271"/>
      <c r="U8" s="25"/>
      <c r="V8" s="25"/>
      <c r="W8" s="9"/>
      <c r="X8" s="9"/>
      <c r="Y8" s="23"/>
    </row>
    <row r="9" spans="1:28" ht="9.75" customHeight="1" x14ac:dyDescent="0.45">
      <c r="A9" s="1"/>
      <c r="B9" s="1"/>
      <c r="C9" s="1"/>
      <c r="D9" s="34"/>
      <c r="E9" s="35"/>
      <c r="F9" s="35"/>
      <c r="G9" s="35"/>
      <c r="H9" s="35"/>
      <c r="I9" s="35"/>
      <c r="J9" s="35"/>
      <c r="K9" s="35"/>
      <c r="L9" s="35"/>
      <c r="M9" s="35"/>
      <c r="N9" s="35"/>
      <c r="O9" s="35"/>
      <c r="P9" s="35"/>
      <c r="Q9" s="92" t="str">
        <f>IF(Q10="Junho",6,IF(Q10="Julho",7,IF(Q10="Agosto",8,IF(Q10="Setembro",9,IF(Q10="Outubro",10,"")))))</f>
        <v/>
      </c>
      <c r="R9" s="35"/>
      <c r="S9" s="92" t="str">
        <f>IF(S10="Junho",6,IF(S10="Julho",7,IF(S10="Agosto",8,IF(S10="Setembro",9,IF(S10="Outubro",10,"")))))</f>
        <v/>
      </c>
      <c r="T9" s="33"/>
      <c r="U9" s="33"/>
      <c r="V9" s="33"/>
      <c r="W9" s="1"/>
      <c r="X9" s="1"/>
    </row>
    <row r="10" spans="1:28" ht="59.25" customHeight="1" outlineLevel="1" x14ac:dyDescent="0.35">
      <c r="A10" s="1"/>
      <c r="B10" s="273" t="s">
        <v>676</v>
      </c>
      <c r="C10" s="273"/>
      <c r="D10" s="110" t="s">
        <v>228</v>
      </c>
      <c r="E10" s="51">
        <f>IF($D10="Não cumpre",0,IF($D10="Parcial",$E$18*0.4,IF($D10="Cumpre",$E$18*0.7,IF($D10="Mais que cumpre",$E$18*0.85,IF($D10="Melhor Pratica",$E$18,0)))))</f>
        <v>1.7000000000000001E-2</v>
      </c>
      <c r="F10" s="52" t="str">
        <f>IF(K20="D","D","-")</f>
        <v>-</v>
      </c>
      <c r="G10" s="52" t="str">
        <f>IF(N20="D","D","-")</f>
        <v>D</v>
      </c>
      <c r="H10" s="52" t="str">
        <f>IF(Q20="D","D","-")</f>
        <v>D</v>
      </c>
      <c r="I10" s="52" t="str">
        <f>IF(T20="D","D","-")</f>
        <v>-</v>
      </c>
      <c r="J10" s="32"/>
      <c r="K10" s="65" t="s">
        <v>677</v>
      </c>
      <c r="L10" s="50" t="s">
        <v>230</v>
      </c>
      <c r="M10" s="74">
        <v>3</v>
      </c>
      <c r="N10" s="50" t="s">
        <v>231</v>
      </c>
      <c r="O10" s="53" t="s">
        <v>343</v>
      </c>
      <c r="P10" s="50" t="s">
        <v>233</v>
      </c>
      <c r="Q10" s="91" t="s">
        <v>678</v>
      </c>
      <c r="R10" s="50" t="s">
        <v>235</v>
      </c>
      <c r="S10" s="91" t="s">
        <v>710</v>
      </c>
      <c r="T10" s="50" t="s">
        <v>237</v>
      </c>
      <c r="U10" s="53" t="s">
        <v>302</v>
      </c>
      <c r="V10" s="25"/>
      <c r="W10" s="9"/>
      <c r="X10" s="9"/>
      <c r="Y10" s="23"/>
    </row>
    <row r="11" spans="1:28" ht="20.5" x14ac:dyDescent="0.4">
      <c r="A11" s="1"/>
      <c r="B11" s="17"/>
      <c r="C11" s="17"/>
      <c r="D11" s="36"/>
      <c r="E11" s="31"/>
      <c r="F11" s="37"/>
      <c r="G11" s="37"/>
      <c r="H11" s="37"/>
      <c r="I11" s="37"/>
      <c r="J11" s="31"/>
      <c r="K11" s="25"/>
      <c r="L11" s="25"/>
      <c r="M11" s="25"/>
      <c r="N11" s="25"/>
      <c r="O11" s="25"/>
      <c r="P11" s="25"/>
      <c r="Q11" s="25"/>
      <c r="R11" s="25"/>
      <c r="S11" s="25"/>
      <c r="T11" s="25"/>
      <c r="U11" s="25"/>
      <c r="V11" s="25"/>
      <c r="W11" s="9"/>
      <c r="X11" s="9"/>
      <c r="Y11" s="23"/>
    </row>
    <row r="12" spans="1:28" ht="18" customHeight="1" outlineLevel="1" x14ac:dyDescent="0.35">
      <c r="A12" s="1"/>
      <c r="B12" s="274" t="s">
        <v>680</v>
      </c>
      <c r="C12" s="274"/>
      <c r="D12" s="276" t="str">
        <f>IF(F12="","",IF(AND(I12=3,H12=3,G12=3,F12=3),"Melhor Pratica",
IF(AND(H12=3,G12=3,F12=3),"Mais que cumpre",
IF(AND(G12=3,F12=3),"Cumpre",
IF(F12=3,"Parcial","Não cumpre")))))</f>
        <v>Mais que cumpre</v>
      </c>
      <c r="E12" s="277">
        <f>IF($D12="Não cumpre",0,IF($D12="Parcial",$E$18*0.4,IF($D12="Cumpre",$E$18*0.7,IF($D12="Mais que cumpre",$E$18*0.85,IF($D12="Melhor Pratica",$E$18,0)))))</f>
        <v>1.7000000000000001E-2</v>
      </c>
      <c r="F12" s="272">
        <f>IF($L$24&lt;&gt;"",IF($L$24=3,3,IF($L$24=2,2,1)),"")</f>
        <v>3</v>
      </c>
      <c r="G12" s="272">
        <f>IF($O$24&lt;&gt;"",IF($O$24=3,3,IF($O$24=2,2,1)),"")</f>
        <v>3</v>
      </c>
      <c r="H12" s="272">
        <f>IF($R$24&lt;&gt;"",IF($R$24=3,3,IF($R$24=2,2,1)),"")</f>
        <v>3</v>
      </c>
      <c r="I12" s="272" t="str">
        <f>IF($U$24&lt;&gt;"",IF($U$24=3,3,IF($U$24=2,2,1)),"")</f>
        <v/>
      </c>
      <c r="J12" s="32"/>
      <c r="K12" s="305" t="s">
        <v>240</v>
      </c>
      <c r="L12" s="278"/>
      <c r="M12" s="285"/>
      <c r="N12" s="286"/>
      <c r="O12" s="305" t="s">
        <v>240</v>
      </c>
      <c r="P12" s="278"/>
      <c r="Q12" s="285"/>
      <c r="R12" s="286"/>
      <c r="S12" s="278" t="s">
        <v>240</v>
      </c>
      <c r="T12" s="278"/>
      <c r="U12" s="318"/>
      <c r="V12" s="318"/>
      <c r="W12" s="9"/>
      <c r="X12" s="9"/>
      <c r="Y12" s="23"/>
      <c r="Z12" s="2"/>
      <c r="AA12" s="2"/>
      <c r="AB12" s="2"/>
    </row>
    <row r="13" spans="1:28" ht="35.25" customHeight="1" outlineLevel="1" x14ac:dyDescent="0.35">
      <c r="A13" s="1"/>
      <c r="B13" s="275"/>
      <c r="C13" s="275"/>
      <c r="D13" s="276"/>
      <c r="E13" s="277"/>
      <c r="F13" s="272"/>
      <c r="G13" s="272"/>
      <c r="H13" s="272"/>
      <c r="I13" s="272"/>
      <c r="J13" s="32"/>
      <c r="K13" s="168" t="s">
        <v>33</v>
      </c>
      <c r="L13" s="287" t="s">
        <v>242</v>
      </c>
      <c r="M13" s="287"/>
      <c r="N13" s="169" t="s">
        <v>243</v>
      </c>
      <c r="O13" s="168" t="s">
        <v>33</v>
      </c>
      <c r="P13" s="287" t="s">
        <v>242</v>
      </c>
      <c r="Q13" s="287"/>
      <c r="R13" s="169" t="s">
        <v>243</v>
      </c>
      <c r="S13" s="100" t="s">
        <v>33</v>
      </c>
      <c r="T13" s="287" t="s">
        <v>242</v>
      </c>
      <c r="U13" s="287"/>
      <c r="V13" s="100" t="s">
        <v>243</v>
      </c>
      <c r="W13" s="1"/>
      <c r="X13" s="1"/>
      <c r="Z13" s="3"/>
      <c r="AA13" s="4"/>
      <c r="AB13" s="5"/>
    </row>
    <row r="14" spans="1:28" ht="18.75" customHeight="1" outlineLevel="1" x14ac:dyDescent="0.35">
      <c r="A14" s="1"/>
      <c r="B14" s="275"/>
      <c r="C14" s="275"/>
      <c r="D14" s="276"/>
      <c r="E14" s="277"/>
      <c r="F14" s="38"/>
      <c r="G14" s="38"/>
      <c r="H14" s="38"/>
      <c r="I14" s="38"/>
      <c r="J14" s="32"/>
      <c r="K14" s="270"/>
      <c r="L14" s="292"/>
      <c r="M14" s="292"/>
      <c r="N14" s="269"/>
      <c r="O14" s="270"/>
      <c r="P14" s="292"/>
      <c r="Q14" s="292"/>
      <c r="R14" s="269"/>
      <c r="S14" s="268"/>
      <c r="T14" s="292"/>
      <c r="U14" s="292"/>
      <c r="V14" s="268"/>
      <c r="W14" s="1"/>
      <c r="X14" s="1"/>
      <c r="Z14" s="6"/>
      <c r="AA14" s="7"/>
      <c r="AB14" s="8"/>
    </row>
    <row r="15" spans="1:28" ht="21" customHeight="1" outlineLevel="1" x14ac:dyDescent="0.35">
      <c r="A15" s="1"/>
      <c r="B15" s="275"/>
      <c r="C15" s="275"/>
      <c r="D15" s="288" t="str">
        <f>IF(S10&lt;&gt;"",IF(OR(S14="finalizado",O14="finalizado",K14="finalizado"),"Finalizado",
IF(OR(AND(S10=U12,S14&lt;&gt;"finalizado"),AND(S10=Q12,O14&lt;&gt;"finalizado"),AND(S10=M12,K14&lt;&gt;"finalizado")),"Atrasado","À Tempo")),"Não Planificado")</f>
        <v>À Tempo</v>
      </c>
      <c r="E15" s="288"/>
      <c r="F15" s="288"/>
      <c r="G15" s="288"/>
      <c r="H15" s="288"/>
      <c r="I15" s="288"/>
      <c r="J15" s="26"/>
      <c r="K15" s="270"/>
      <c r="L15" s="292"/>
      <c r="M15" s="292"/>
      <c r="N15" s="269"/>
      <c r="O15" s="270"/>
      <c r="P15" s="292"/>
      <c r="Q15" s="292"/>
      <c r="R15" s="269"/>
      <c r="S15" s="268"/>
      <c r="T15" s="292"/>
      <c r="U15" s="292"/>
      <c r="V15" s="268"/>
      <c r="W15" s="1"/>
      <c r="X15" s="1"/>
      <c r="Z15" s="6"/>
      <c r="AA15" s="7"/>
      <c r="AB15" s="7"/>
    </row>
    <row r="16" spans="1:28" ht="21" customHeight="1" x14ac:dyDescent="0.4">
      <c r="A16" s="1"/>
      <c r="B16" s="17"/>
      <c r="C16" s="17"/>
      <c r="D16" s="9"/>
      <c r="E16" s="86" t="str">
        <f>IF(COUNTA(F16:I16)=0,"NBC","BC")</f>
        <v>NBC</v>
      </c>
      <c r="F16" s="86"/>
      <c r="G16" s="86"/>
      <c r="H16" s="86"/>
      <c r="I16" s="9"/>
      <c r="J16" s="16"/>
      <c r="K16" s="9"/>
      <c r="L16" s="9"/>
      <c r="M16" s="9"/>
      <c r="N16" s="9"/>
      <c r="O16" s="9"/>
      <c r="P16" s="9"/>
      <c r="Q16" s="9"/>
      <c r="R16" s="9"/>
      <c r="S16" s="9"/>
      <c r="T16" s="9"/>
      <c r="U16" s="9"/>
      <c r="V16" s="9"/>
      <c r="W16" s="9"/>
      <c r="X16" s="9"/>
      <c r="Y16" s="23"/>
    </row>
    <row r="17" spans="1:25" ht="21" customHeight="1" x14ac:dyDescent="0.4">
      <c r="A17" s="1"/>
      <c r="B17" s="17"/>
      <c r="C17" s="17"/>
      <c r="D17" s="9"/>
      <c r="E17" s="9"/>
      <c r="F17" s="9"/>
      <c r="G17" s="9"/>
      <c r="H17" s="9"/>
      <c r="I17" s="9"/>
      <c r="J17" s="16"/>
      <c r="K17" s="290" t="s">
        <v>246</v>
      </c>
      <c r="L17" s="291"/>
      <c r="M17" s="296"/>
      <c r="N17" s="290" t="s">
        <v>247</v>
      </c>
      <c r="O17" s="291"/>
      <c r="P17" s="296"/>
      <c r="Q17" s="290" t="s">
        <v>681</v>
      </c>
      <c r="R17" s="291"/>
      <c r="S17" s="296"/>
      <c r="T17" s="290" t="s">
        <v>682</v>
      </c>
      <c r="U17" s="291"/>
      <c r="V17" s="296"/>
      <c r="W17" s="9"/>
      <c r="X17" s="9"/>
      <c r="Y17" s="23"/>
    </row>
    <row r="18" spans="1:25" ht="20.25" customHeight="1" outlineLevel="2" x14ac:dyDescent="0.35">
      <c r="A18" s="1"/>
      <c r="B18" s="289" t="s">
        <v>316</v>
      </c>
      <c r="C18" s="289"/>
      <c r="D18" s="42" t="s">
        <v>16</v>
      </c>
      <c r="E18" s="39">
        <v>0.02</v>
      </c>
      <c r="F18" s="127"/>
      <c r="G18" s="127"/>
      <c r="H18" s="127"/>
      <c r="I18" s="127"/>
      <c r="J18" s="9"/>
      <c r="K18" s="270" t="s">
        <v>721</v>
      </c>
      <c r="L18" s="268"/>
      <c r="M18" s="269"/>
      <c r="N18" s="270" t="s">
        <v>722</v>
      </c>
      <c r="O18" s="268"/>
      <c r="P18" s="269"/>
      <c r="Q18" s="270" t="s">
        <v>723</v>
      </c>
      <c r="R18" s="268"/>
      <c r="S18" s="269"/>
      <c r="T18" s="270" t="s">
        <v>724</v>
      </c>
      <c r="U18" s="268"/>
      <c r="V18" s="269"/>
      <c r="W18" s="9"/>
      <c r="X18" s="9"/>
      <c r="Y18" s="23"/>
    </row>
    <row r="19" spans="1:25" ht="141.75" customHeight="1" outlineLevel="2" x14ac:dyDescent="0.35">
      <c r="A19" s="1"/>
      <c r="B19" s="289"/>
      <c r="C19" s="289"/>
      <c r="D19" s="42" t="s">
        <v>255</v>
      </c>
      <c r="E19" s="311" t="s">
        <v>725</v>
      </c>
      <c r="F19" s="311"/>
      <c r="G19" s="311"/>
      <c r="H19" s="311"/>
      <c r="I19" s="311"/>
      <c r="J19" s="25"/>
      <c r="K19" s="270"/>
      <c r="L19" s="268"/>
      <c r="M19" s="269"/>
      <c r="N19" s="270"/>
      <c r="O19" s="268"/>
      <c r="P19" s="269"/>
      <c r="Q19" s="270"/>
      <c r="R19" s="268"/>
      <c r="S19" s="269"/>
      <c r="T19" s="270"/>
      <c r="U19" s="268"/>
      <c r="V19" s="269"/>
      <c r="W19" s="9"/>
      <c r="X19" s="9"/>
      <c r="Y19" s="23"/>
    </row>
    <row r="20" spans="1:25" ht="18.75" customHeight="1" outlineLevel="2" x14ac:dyDescent="0.35">
      <c r="A20" s="1"/>
      <c r="B20" s="289"/>
      <c r="C20" s="289"/>
      <c r="D20" s="293" t="s">
        <v>37</v>
      </c>
      <c r="E20" s="294" t="s">
        <v>111</v>
      </c>
      <c r="F20" s="294"/>
      <c r="G20" s="294"/>
      <c r="H20" s="294"/>
      <c r="I20" s="294"/>
      <c r="J20" s="25"/>
      <c r="K20" s="270"/>
      <c r="L20" s="268"/>
      <c r="M20" s="269"/>
      <c r="N20" s="270" t="s">
        <v>307</v>
      </c>
      <c r="O20" s="268"/>
      <c r="P20" s="269"/>
      <c r="Q20" s="270" t="s">
        <v>307</v>
      </c>
      <c r="R20" s="268"/>
      <c r="S20" s="269"/>
      <c r="T20" s="270"/>
      <c r="U20" s="268"/>
      <c r="V20" s="269"/>
      <c r="W20" s="9"/>
      <c r="X20" s="9"/>
      <c r="Y20" s="23"/>
    </row>
    <row r="21" spans="1:25" ht="40.5" customHeight="1" outlineLevel="2" x14ac:dyDescent="0.35">
      <c r="A21" s="18">
        <v>5.0000000000000001E-3</v>
      </c>
      <c r="B21" s="289"/>
      <c r="C21" s="289"/>
      <c r="D21" s="293"/>
      <c r="E21" s="294"/>
      <c r="F21" s="294"/>
      <c r="G21" s="294"/>
      <c r="H21" s="294"/>
      <c r="I21" s="294"/>
      <c r="J21" s="25"/>
      <c r="K21" s="270" t="s">
        <v>726</v>
      </c>
      <c r="L21" s="268"/>
      <c r="M21" s="269"/>
      <c r="N21" s="270" t="s">
        <v>727</v>
      </c>
      <c r="O21" s="268"/>
      <c r="P21" s="269"/>
      <c r="Q21" s="270" t="s">
        <v>461</v>
      </c>
      <c r="R21" s="268"/>
      <c r="S21" s="269"/>
      <c r="T21" s="270" t="s">
        <v>658</v>
      </c>
      <c r="U21" s="268"/>
      <c r="V21" s="269"/>
      <c r="W21" s="9"/>
      <c r="X21" s="9"/>
      <c r="Y21" s="23"/>
    </row>
    <row r="22" spans="1:25" ht="14.5" x14ac:dyDescent="0.35">
      <c r="A22" s="1"/>
      <c r="B22" s="9"/>
      <c r="C22" s="9"/>
      <c r="D22" s="9"/>
      <c r="E22" s="9"/>
      <c r="F22" s="9"/>
      <c r="G22" s="9"/>
      <c r="H22" s="9"/>
      <c r="I22" s="9"/>
      <c r="J22" s="9"/>
      <c r="K22" s="68"/>
      <c r="L22" s="9"/>
      <c r="M22" s="9"/>
      <c r="N22" s="9"/>
      <c r="O22" s="9"/>
      <c r="P22" s="9"/>
      <c r="Q22" s="9"/>
      <c r="R22" s="9"/>
      <c r="S22" s="9"/>
      <c r="T22" s="9"/>
      <c r="U22" s="9"/>
      <c r="V22" s="69"/>
      <c r="W22" s="9"/>
      <c r="X22" s="9"/>
      <c r="Y22" s="23"/>
    </row>
    <row r="23" spans="1:25" ht="41" x14ac:dyDescent="0.35">
      <c r="A23" s="1"/>
      <c r="B23" s="9"/>
      <c r="C23" s="9"/>
      <c r="D23" s="9"/>
      <c r="G23" s="9"/>
      <c r="H23" s="9"/>
      <c r="K23" s="54" t="s">
        <v>9</v>
      </c>
      <c r="L23" s="24" t="s">
        <v>261</v>
      </c>
      <c r="M23" s="55" t="s">
        <v>262</v>
      </c>
      <c r="N23" s="54" t="s">
        <v>9</v>
      </c>
      <c r="O23" s="24" t="s">
        <v>261</v>
      </c>
      <c r="P23" s="55" t="s">
        <v>262</v>
      </c>
      <c r="Q23" s="54" t="s">
        <v>9</v>
      </c>
      <c r="R23" s="24" t="s">
        <v>261</v>
      </c>
      <c r="S23" s="55" t="s">
        <v>262</v>
      </c>
      <c r="T23" s="54" t="s">
        <v>9</v>
      </c>
      <c r="U23" s="24" t="s">
        <v>261</v>
      </c>
      <c r="V23" s="55" t="s">
        <v>262</v>
      </c>
      <c r="X23" s="9"/>
      <c r="Y23" s="23"/>
    </row>
    <row r="24" spans="1:25" ht="36.75" customHeight="1" x14ac:dyDescent="0.35">
      <c r="A24" s="1"/>
      <c r="B24" s="9"/>
      <c r="C24" s="9"/>
      <c r="D24" s="9"/>
      <c r="F24" s="297" t="s">
        <v>690</v>
      </c>
      <c r="G24" s="298" t="s">
        <v>33</v>
      </c>
      <c r="H24" s="298"/>
      <c r="I24" s="298"/>
      <c r="K24" s="56">
        <v>3</v>
      </c>
      <c r="L24" s="40">
        <v>3</v>
      </c>
      <c r="M24" s="295"/>
      <c r="N24" s="56">
        <v>3</v>
      </c>
      <c r="O24" s="40">
        <v>3</v>
      </c>
      <c r="P24" s="295"/>
      <c r="Q24" s="56">
        <v>2</v>
      </c>
      <c r="R24" s="40">
        <v>3</v>
      </c>
      <c r="S24" s="295"/>
      <c r="T24" s="56"/>
      <c r="U24" s="40"/>
      <c r="V24" s="295"/>
      <c r="X24" s="9"/>
      <c r="Y24" s="23"/>
    </row>
    <row r="25" spans="1:25" ht="19.5" customHeight="1" x14ac:dyDescent="0.35">
      <c r="A25" s="1"/>
      <c r="B25" s="9"/>
      <c r="C25" s="9"/>
      <c r="D25" s="9"/>
      <c r="F25" s="297"/>
      <c r="G25" s="298"/>
      <c r="H25" s="298"/>
      <c r="I25" s="298"/>
      <c r="K25" s="57"/>
      <c r="L25" s="43"/>
      <c r="M25" s="295"/>
      <c r="N25" s="57"/>
      <c r="O25" s="43"/>
      <c r="P25" s="295"/>
      <c r="Q25" s="57"/>
      <c r="R25" s="43"/>
      <c r="S25" s="295"/>
      <c r="T25" s="57"/>
      <c r="U25" s="43"/>
      <c r="V25" s="295"/>
      <c r="X25" s="9"/>
      <c r="Y25" s="23"/>
    </row>
    <row r="26" spans="1:25" ht="208.5" customHeight="1" x14ac:dyDescent="0.35">
      <c r="A26" s="1"/>
      <c r="B26" s="9"/>
      <c r="C26" s="9"/>
      <c r="D26" s="9"/>
      <c r="F26" s="297"/>
      <c r="G26" s="298" t="s">
        <v>242</v>
      </c>
      <c r="H26" s="298"/>
      <c r="I26" s="298"/>
      <c r="K26" s="58" t="s">
        <v>728</v>
      </c>
      <c r="L26" s="45"/>
      <c r="M26" s="295"/>
      <c r="N26" s="58" t="s">
        <v>729</v>
      </c>
      <c r="O26" s="45" t="s">
        <v>1137</v>
      </c>
      <c r="P26" s="295"/>
      <c r="Q26" s="58" t="s">
        <v>720</v>
      </c>
      <c r="R26" s="45" t="s">
        <v>1138</v>
      </c>
      <c r="S26" s="295"/>
      <c r="T26" s="58"/>
      <c r="U26" s="45"/>
      <c r="V26" s="295"/>
      <c r="X26" s="9"/>
      <c r="Y26" s="23"/>
    </row>
    <row r="27" spans="1:25" ht="18" customHeight="1" x14ac:dyDescent="0.35">
      <c r="A27" s="1"/>
      <c r="B27" s="9"/>
      <c r="C27" s="9"/>
      <c r="D27" s="9"/>
      <c r="F27" s="297"/>
      <c r="G27" s="298" t="s">
        <v>266</v>
      </c>
      <c r="H27" s="298"/>
      <c r="I27" s="298"/>
      <c r="K27" s="59"/>
      <c r="L27" s="25"/>
      <c r="M27" s="60"/>
      <c r="N27" s="59"/>
      <c r="O27" s="25"/>
      <c r="P27" s="101"/>
      <c r="Q27" s="59"/>
      <c r="R27" s="25"/>
      <c r="S27" s="60"/>
      <c r="T27" s="59"/>
      <c r="U27" s="25"/>
      <c r="V27" s="60"/>
      <c r="X27" s="9"/>
      <c r="Y27" s="23"/>
    </row>
    <row r="28" spans="1:25" ht="18" customHeight="1" x14ac:dyDescent="0.35">
      <c r="A28" s="1"/>
      <c r="B28" s="9"/>
      <c r="C28" s="9"/>
      <c r="D28" s="9"/>
      <c r="F28" s="297"/>
      <c r="G28" s="298"/>
      <c r="H28" s="298"/>
      <c r="I28" s="298"/>
      <c r="K28" s="59"/>
      <c r="L28" s="25"/>
      <c r="M28" s="60"/>
      <c r="N28" s="59"/>
      <c r="O28" s="25"/>
      <c r="P28" s="101"/>
      <c r="Q28" s="59"/>
      <c r="R28" s="25"/>
      <c r="S28" s="60"/>
      <c r="T28" s="59"/>
      <c r="U28" s="25"/>
      <c r="V28" s="60"/>
      <c r="X28" s="9"/>
      <c r="Y28" s="23"/>
    </row>
    <row r="29" spans="1:25" ht="18" customHeight="1" x14ac:dyDescent="0.35">
      <c r="A29" s="1"/>
      <c r="B29" s="9"/>
      <c r="C29" s="9"/>
      <c r="D29" s="9"/>
      <c r="F29" s="297"/>
      <c r="G29" s="298"/>
      <c r="H29" s="298"/>
      <c r="I29" s="298"/>
      <c r="K29" s="59"/>
      <c r="L29" s="25"/>
      <c r="M29" s="60"/>
      <c r="N29" s="59"/>
      <c r="O29" s="25"/>
      <c r="P29" s="101"/>
      <c r="Q29" s="59"/>
      <c r="R29" s="25"/>
      <c r="S29" s="60"/>
      <c r="T29" s="59"/>
      <c r="U29" s="25"/>
      <c r="V29" s="60"/>
      <c r="X29" s="9"/>
      <c r="Y29" s="23"/>
    </row>
    <row r="30" spans="1:25" ht="18" customHeight="1" x14ac:dyDescent="0.35">
      <c r="A30" s="1"/>
      <c r="B30" s="9"/>
      <c r="C30" s="9"/>
      <c r="D30" s="9"/>
      <c r="F30" s="297"/>
      <c r="G30" s="298"/>
      <c r="H30" s="298"/>
      <c r="I30" s="298"/>
      <c r="K30" s="59"/>
      <c r="L30" s="25"/>
      <c r="M30" s="60"/>
      <c r="N30" s="59"/>
      <c r="O30" s="25"/>
      <c r="P30" s="101"/>
      <c r="Q30" s="59"/>
      <c r="R30" s="25"/>
      <c r="S30" s="60"/>
      <c r="T30" s="59"/>
      <c r="U30" s="25"/>
      <c r="V30" s="60"/>
      <c r="X30" s="9"/>
      <c r="Y30" s="23"/>
    </row>
    <row r="31" spans="1:25" ht="18" customHeight="1" x14ac:dyDescent="0.35">
      <c r="A31" s="1"/>
      <c r="B31" s="9"/>
      <c r="C31" s="9"/>
      <c r="D31" s="9"/>
      <c r="F31" s="297"/>
      <c r="G31" s="298"/>
      <c r="H31" s="298"/>
      <c r="I31" s="298"/>
      <c r="K31" s="59"/>
      <c r="L31" s="25"/>
      <c r="M31" s="60"/>
      <c r="N31" s="59"/>
      <c r="O31" s="25"/>
      <c r="P31" s="101"/>
      <c r="Q31" s="59"/>
      <c r="R31" s="25"/>
      <c r="S31" s="60"/>
      <c r="T31" s="59"/>
      <c r="U31" s="25"/>
      <c r="V31" s="60"/>
      <c r="X31" s="9"/>
      <c r="Y31" s="23"/>
    </row>
    <row r="32" spans="1:25" ht="18" customHeight="1" x14ac:dyDescent="0.35">
      <c r="A32" s="1"/>
      <c r="B32" s="9"/>
      <c r="C32" s="9"/>
      <c r="D32" s="9"/>
      <c r="F32" s="297"/>
      <c r="G32" s="298"/>
      <c r="H32" s="298"/>
      <c r="I32" s="298"/>
      <c r="K32" s="59"/>
      <c r="L32" s="25"/>
      <c r="M32" s="60"/>
      <c r="N32" s="59"/>
      <c r="O32" s="25"/>
      <c r="P32" s="101"/>
      <c r="Q32" s="59"/>
      <c r="R32" s="25"/>
      <c r="S32" s="60"/>
      <c r="T32" s="59"/>
      <c r="U32" s="25"/>
      <c r="V32" s="60"/>
      <c r="X32" s="9"/>
      <c r="Y32" s="23"/>
    </row>
    <row r="33" spans="1:25" ht="18" customHeight="1" x14ac:dyDescent="0.35">
      <c r="A33" s="1"/>
      <c r="B33" s="9"/>
      <c r="C33" s="9"/>
      <c r="D33" s="9"/>
      <c r="F33" s="297"/>
      <c r="G33" s="298"/>
      <c r="H33" s="298"/>
      <c r="I33" s="298"/>
      <c r="K33" s="59"/>
      <c r="L33" s="25"/>
      <c r="M33" s="60"/>
      <c r="N33" s="59"/>
      <c r="O33" s="25"/>
      <c r="P33" s="101"/>
      <c r="Q33" s="59"/>
      <c r="R33" s="25"/>
      <c r="S33" s="60"/>
      <c r="T33" s="59"/>
      <c r="U33" s="25"/>
      <c r="V33" s="60"/>
      <c r="X33" s="9"/>
      <c r="Y33" s="23"/>
    </row>
    <row r="34" spans="1:25" ht="18" customHeight="1" x14ac:dyDescent="0.35">
      <c r="A34" s="1"/>
      <c r="B34" s="9"/>
      <c r="C34" s="9"/>
      <c r="D34" s="9"/>
      <c r="F34" s="297"/>
      <c r="G34" s="298"/>
      <c r="H34" s="298"/>
      <c r="I34" s="298"/>
      <c r="K34" s="59"/>
      <c r="L34" s="25"/>
      <c r="M34" s="60"/>
      <c r="N34" s="59"/>
      <c r="O34" s="25"/>
      <c r="P34" s="101"/>
      <c r="Q34" s="59"/>
      <c r="R34" s="25"/>
      <c r="S34" s="60"/>
      <c r="T34" s="59"/>
      <c r="U34" s="25"/>
      <c r="V34" s="60"/>
      <c r="X34" s="9"/>
      <c r="Y34" s="23"/>
    </row>
    <row r="35" spans="1:25" ht="18" customHeight="1" x14ac:dyDescent="0.35">
      <c r="A35" s="1"/>
      <c r="B35" s="9"/>
      <c r="C35" s="9"/>
      <c r="D35" s="9"/>
      <c r="F35" s="297"/>
      <c r="G35" s="298"/>
      <c r="H35" s="298"/>
      <c r="I35" s="298"/>
      <c r="K35" s="59"/>
      <c r="L35" s="25"/>
      <c r="M35" s="60"/>
      <c r="N35" s="59"/>
      <c r="O35" s="25"/>
      <c r="P35" s="101"/>
      <c r="Q35" s="59"/>
      <c r="R35" s="25"/>
      <c r="S35" s="60"/>
      <c r="T35" s="59"/>
      <c r="U35" s="25"/>
      <c r="V35" s="60"/>
      <c r="X35" s="9"/>
      <c r="Y35" s="23"/>
    </row>
    <row r="36" spans="1:25" ht="18" customHeight="1" x14ac:dyDescent="0.35">
      <c r="A36" s="1"/>
      <c r="B36" s="9"/>
      <c r="C36" s="9"/>
      <c r="D36" s="9"/>
      <c r="F36" s="297"/>
      <c r="G36" s="298"/>
      <c r="H36" s="298"/>
      <c r="I36" s="298"/>
      <c r="K36" s="59"/>
      <c r="L36" s="25"/>
      <c r="M36" s="60"/>
      <c r="N36" s="59"/>
      <c r="O36" s="25"/>
      <c r="P36" s="101"/>
      <c r="Q36" s="59"/>
      <c r="R36" s="25"/>
      <c r="S36" s="60"/>
      <c r="T36" s="59"/>
      <c r="U36" s="25"/>
      <c r="V36" s="60"/>
      <c r="X36" s="9"/>
      <c r="Y36" s="23"/>
    </row>
    <row r="37" spans="1:25" ht="18" customHeight="1" x14ac:dyDescent="0.35">
      <c r="A37" s="1"/>
      <c r="B37" s="9"/>
      <c r="C37" s="9"/>
      <c r="D37" s="9"/>
      <c r="F37" s="297"/>
      <c r="G37" s="298"/>
      <c r="H37" s="298"/>
      <c r="I37" s="298"/>
      <c r="K37" s="59"/>
      <c r="L37" s="25"/>
      <c r="M37" s="60"/>
      <c r="N37" s="59"/>
      <c r="O37" s="25"/>
      <c r="P37" s="101"/>
      <c r="Q37" s="59"/>
      <c r="R37" s="25"/>
      <c r="S37" s="60"/>
      <c r="T37" s="59"/>
      <c r="U37" s="25"/>
      <c r="V37" s="60"/>
      <c r="X37" s="9"/>
      <c r="Y37" s="23"/>
    </row>
    <row r="38" spans="1:25" ht="18" customHeight="1" x14ac:dyDescent="0.35">
      <c r="A38" s="1"/>
      <c r="B38" s="9"/>
      <c r="C38" s="9"/>
      <c r="D38" s="9"/>
      <c r="F38" s="297"/>
      <c r="G38" s="298"/>
      <c r="H38" s="298"/>
      <c r="I38" s="298"/>
      <c r="K38" s="59"/>
      <c r="L38" s="25"/>
      <c r="M38" s="60"/>
      <c r="N38" s="59"/>
      <c r="O38" s="25"/>
      <c r="P38" s="101"/>
      <c r="Q38" s="59"/>
      <c r="R38" s="25"/>
      <c r="S38" s="60"/>
      <c r="T38" s="59"/>
      <c r="U38" s="25"/>
      <c r="V38" s="60"/>
      <c r="X38" s="9"/>
      <c r="Y38" s="23"/>
    </row>
    <row r="39" spans="1:25" ht="18" customHeight="1" x14ac:dyDescent="0.35">
      <c r="A39" s="1"/>
      <c r="B39" s="9"/>
      <c r="C39" s="9"/>
      <c r="D39" s="9"/>
      <c r="F39" s="297"/>
      <c r="G39" s="298"/>
      <c r="H39" s="298"/>
      <c r="I39" s="298"/>
      <c r="K39" s="59"/>
      <c r="L39" s="25"/>
      <c r="M39" s="60"/>
      <c r="N39" s="59"/>
      <c r="O39" s="25"/>
      <c r="P39" s="101"/>
      <c r="Q39" s="59"/>
      <c r="R39" s="25"/>
      <c r="S39" s="60"/>
      <c r="T39" s="59"/>
      <c r="U39" s="25"/>
      <c r="V39" s="60"/>
      <c r="X39" s="9"/>
      <c r="Y39" s="23"/>
    </row>
    <row r="40" spans="1:25" ht="18" customHeight="1" x14ac:dyDescent="0.35">
      <c r="A40" s="1"/>
      <c r="B40" s="9"/>
      <c r="C40" s="9"/>
      <c r="D40" s="9"/>
      <c r="F40" s="297"/>
      <c r="G40" s="298"/>
      <c r="H40" s="298"/>
      <c r="I40" s="298"/>
      <c r="K40" s="59"/>
      <c r="L40" s="25"/>
      <c r="M40" s="60"/>
      <c r="N40" s="59"/>
      <c r="O40" s="25"/>
      <c r="P40" s="101"/>
      <c r="Q40" s="59"/>
      <c r="R40" s="25"/>
      <c r="S40" s="60"/>
      <c r="T40" s="59"/>
      <c r="U40" s="25"/>
      <c r="V40" s="60"/>
      <c r="X40" s="9"/>
      <c r="Y40" s="23"/>
    </row>
    <row r="41" spans="1:25" ht="18" customHeight="1" x14ac:dyDescent="0.35">
      <c r="A41" s="1"/>
      <c r="B41" s="9"/>
      <c r="C41" s="9"/>
      <c r="D41" s="9"/>
      <c r="F41" s="297"/>
      <c r="G41" s="298"/>
      <c r="H41" s="298"/>
      <c r="I41" s="298"/>
      <c r="K41" s="59"/>
      <c r="L41" s="25"/>
      <c r="M41" s="60"/>
      <c r="N41" s="59"/>
      <c r="O41" s="25"/>
      <c r="P41" s="101"/>
      <c r="Q41" s="59"/>
      <c r="R41" s="25"/>
      <c r="S41" s="60"/>
      <c r="T41" s="59"/>
      <c r="U41" s="25"/>
      <c r="V41" s="60"/>
      <c r="X41" s="9"/>
      <c r="Y41" s="23"/>
    </row>
    <row r="42" spans="1:25" ht="18" customHeight="1" x14ac:dyDescent="0.35">
      <c r="A42" s="1"/>
      <c r="B42" s="9"/>
      <c r="C42" s="9"/>
      <c r="D42" s="9"/>
      <c r="F42" s="297"/>
      <c r="G42" s="298"/>
      <c r="H42" s="298"/>
      <c r="I42" s="298"/>
      <c r="K42" s="59"/>
      <c r="L42" s="25"/>
      <c r="M42" s="60"/>
      <c r="N42" s="59"/>
      <c r="O42" s="25"/>
      <c r="P42" s="101"/>
      <c r="Q42" s="59"/>
      <c r="R42" s="25"/>
      <c r="S42" s="60"/>
      <c r="T42" s="59"/>
      <c r="U42" s="25"/>
      <c r="V42" s="60"/>
      <c r="X42" s="9"/>
      <c r="Y42" s="23"/>
    </row>
    <row r="43" spans="1:25" ht="18" customHeight="1" x14ac:dyDescent="0.35">
      <c r="A43" s="1"/>
      <c r="B43" s="9"/>
      <c r="C43" s="9"/>
      <c r="D43" s="9"/>
      <c r="F43" s="297"/>
      <c r="G43" s="298"/>
      <c r="H43" s="298"/>
      <c r="I43" s="298"/>
      <c r="K43" s="59"/>
      <c r="L43" s="25"/>
      <c r="M43" s="60"/>
      <c r="N43" s="59"/>
      <c r="O43" s="25"/>
      <c r="P43" s="101"/>
      <c r="Q43" s="59"/>
      <c r="R43" s="25"/>
      <c r="S43" s="60"/>
      <c r="T43" s="59"/>
      <c r="U43" s="25"/>
      <c r="V43" s="60"/>
      <c r="X43" s="9"/>
      <c r="Y43" s="23"/>
    </row>
    <row r="44" spans="1:25" ht="18" customHeight="1" x14ac:dyDescent="0.35">
      <c r="A44" s="1"/>
      <c r="B44" s="9"/>
      <c r="C44" s="9"/>
      <c r="D44" s="9"/>
      <c r="F44" s="297"/>
      <c r="G44" s="298"/>
      <c r="H44" s="298"/>
      <c r="I44" s="298"/>
      <c r="K44" s="59"/>
      <c r="L44" s="25"/>
      <c r="M44" s="60"/>
      <c r="N44" s="59"/>
      <c r="O44" s="25"/>
      <c r="P44" s="101"/>
      <c r="Q44" s="59"/>
      <c r="R44" s="25"/>
      <c r="S44" s="60"/>
      <c r="T44" s="59"/>
      <c r="U44" s="25"/>
      <c r="V44" s="60"/>
      <c r="X44" s="9"/>
      <c r="Y44" s="23"/>
    </row>
    <row r="45" spans="1:25" ht="18" customHeight="1" x14ac:dyDescent="0.35">
      <c r="A45" s="1"/>
      <c r="B45" s="9"/>
      <c r="C45" s="9"/>
      <c r="D45" s="9"/>
      <c r="F45" s="297"/>
      <c r="G45" s="298"/>
      <c r="H45" s="298"/>
      <c r="I45" s="298"/>
      <c r="K45" s="59"/>
      <c r="L45" s="25"/>
      <c r="M45" s="60"/>
      <c r="N45" s="59"/>
      <c r="O45" s="25"/>
      <c r="P45" s="101"/>
      <c r="Q45" s="59"/>
      <c r="R45" s="25"/>
      <c r="S45" s="60"/>
      <c r="T45" s="59"/>
      <c r="U45" s="25"/>
      <c r="V45" s="60"/>
      <c r="X45" s="9"/>
      <c r="Y45" s="23"/>
    </row>
    <row r="46" spans="1:25" ht="18" customHeight="1" x14ac:dyDescent="0.35">
      <c r="A46" s="1"/>
      <c r="B46" s="9"/>
      <c r="C46" s="9"/>
      <c r="D46" s="9"/>
      <c r="F46" s="297"/>
      <c r="G46" s="298"/>
      <c r="H46" s="298"/>
      <c r="I46" s="298"/>
      <c r="K46" s="59"/>
      <c r="L46" s="25"/>
      <c r="M46" s="60"/>
      <c r="N46" s="59"/>
      <c r="O46" s="25"/>
      <c r="P46" s="101"/>
      <c r="Q46" s="59"/>
      <c r="R46" s="25"/>
      <c r="S46" s="60"/>
      <c r="T46" s="59"/>
      <c r="U46" s="25"/>
      <c r="V46" s="60"/>
      <c r="X46" s="9"/>
      <c r="Y46" s="23"/>
    </row>
    <row r="47" spans="1:25" ht="18" customHeight="1" x14ac:dyDescent="0.35">
      <c r="A47" s="1"/>
      <c r="B47" s="9"/>
      <c r="C47" s="9"/>
      <c r="D47" s="9"/>
      <c r="F47" s="297"/>
      <c r="G47" s="298"/>
      <c r="H47" s="298"/>
      <c r="I47" s="298"/>
      <c r="K47" s="59"/>
      <c r="L47" s="25"/>
      <c r="M47" s="60"/>
      <c r="N47" s="59"/>
      <c r="O47" s="25"/>
      <c r="P47" s="101"/>
      <c r="Q47" s="59"/>
      <c r="R47" s="25"/>
      <c r="S47" s="60"/>
      <c r="T47" s="59"/>
      <c r="U47" s="25"/>
      <c r="V47" s="60"/>
      <c r="X47" s="9"/>
      <c r="Y47" s="23"/>
    </row>
    <row r="48" spans="1:25" ht="18" customHeight="1" x14ac:dyDescent="0.35">
      <c r="A48" s="1"/>
      <c r="B48" s="9"/>
      <c r="C48" s="9"/>
      <c r="D48" s="9"/>
      <c r="F48" s="297"/>
      <c r="G48" s="298"/>
      <c r="H48" s="298"/>
      <c r="I48" s="298"/>
      <c r="K48" s="59"/>
      <c r="L48" s="25"/>
      <c r="M48" s="60"/>
      <c r="N48" s="59"/>
      <c r="O48" s="25"/>
      <c r="P48" s="101"/>
      <c r="Q48" s="59"/>
      <c r="R48" s="25"/>
      <c r="S48" s="60"/>
      <c r="T48" s="59"/>
      <c r="U48" s="25"/>
      <c r="V48" s="60"/>
      <c r="X48" s="9"/>
      <c r="Y48" s="23"/>
    </row>
    <row r="49" spans="1:25" ht="18" customHeight="1" x14ac:dyDescent="0.35">
      <c r="A49" s="1"/>
      <c r="B49" s="9"/>
      <c r="C49" s="9"/>
      <c r="D49" s="9"/>
      <c r="F49" s="297"/>
      <c r="G49" s="298"/>
      <c r="H49" s="298"/>
      <c r="I49" s="298"/>
      <c r="K49" s="59"/>
      <c r="L49" s="25"/>
      <c r="M49" s="60"/>
      <c r="N49" s="59"/>
      <c r="O49" s="25"/>
      <c r="P49" s="60"/>
      <c r="Q49" s="59"/>
      <c r="R49" s="25"/>
      <c r="S49" s="60"/>
      <c r="T49" s="59"/>
      <c r="U49" s="25"/>
      <c r="V49" s="60"/>
      <c r="X49" s="9"/>
      <c r="Y49" s="23"/>
    </row>
    <row r="50" spans="1:25" ht="14.5" x14ac:dyDescent="0.35">
      <c r="S50" s="1"/>
      <c r="V50" s="1"/>
    </row>
    <row r="51" spans="1:25" ht="15" customHeight="1" x14ac:dyDescent="0.35"/>
  </sheetData>
  <mergeCells count="63">
    <mergeCell ref="F24:F49"/>
    <mergeCell ref="G24:I25"/>
    <mergeCell ref="M24:M26"/>
    <mergeCell ref="P24:P26"/>
    <mergeCell ref="S24:S26"/>
    <mergeCell ref="V24:V26"/>
    <mergeCell ref="G26:I26"/>
    <mergeCell ref="G27:I49"/>
    <mergeCell ref="Q20:S20"/>
    <mergeCell ref="T20:V20"/>
    <mergeCell ref="K21:M21"/>
    <mergeCell ref="N21:P21"/>
    <mergeCell ref="Q21:S21"/>
    <mergeCell ref="T21:V21"/>
    <mergeCell ref="T18:V19"/>
    <mergeCell ref="E19:I19"/>
    <mergeCell ref="D20:D21"/>
    <mergeCell ref="E20:I21"/>
    <mergeCell ref="K20:M20"/>
    <mergeCell ref="N20:P20"/>
    <mergeCell ref="D15:I15"/>
    <mergeCell ref="B18:C21"/>
    <mergeCell ref="K18:M19"/>
    <mergeCell ref="N18:P19"/>
    <mergeCell ref="Q18:S19"/>
    <mergeCell ref="Q17:S17"/>
    <mergeCell ref="T17:V17"/>
    <mergeCell ref="S12:T12"/>
    <mergeCell ref="U12:V12"/>
    <mergeCell ref="L13:M13"/>
    <mergeCell ref="P13:Q13"/>
    <mergeCell ref="T13:U13"/>
    <mergeCell ref="L14:M15"/>
    <mergeCell ref="N14:N15"/>
    <mergeCell ref="O14:O15"/>
    <mergeCell ref="P14:Q15"/>
    <mergeCell ref="Q12:R12"/>
    <mergeCell ref="R14:R15"/>
    <mergeCell ref="S14:S15"/>
    <mergeCell ref="T14:U15"/>
    <mergeCell ref="V14:V15"/>
    <mergeCell ref="K12:L12"/>
    <mergeCell ref="M12:N12"/>
    <mergeCell ref="O12:P12"/>
    <mergeCell ref="K17:M17"/>
    <mergeCell ref="N17:P17"/>
    <mergeCell ref="K14:K15"/>
    <mergeCell ref="B7:C7"/>
    <mergeCell ref="M7:O8"/>
    <mergeCell ref="Q7:S8"/>
    <mergeCell ref="G12:G13"/>
    <mergeCell ref="D2:I2"/>
    <mergeCell ref="D3:I4"/>
    <mergeCell ref="K3:S4"/>
    <mergeCell ref="D5:I5"/>
    <mergeCell ref="K5:R5"/>
    <mergeCell ref="B10:C10"/>
    <mergeCell ref="B12:C15"/>
    <mergeCell ref="D12:D14"/>
    <mergeCell ref="E12:E14"/>
    <mergeCell ref="F12:F13"/>
    <mergeCell ref="H12:H13"/>
    <mergeCell ref="I12:I13"/>
  </mergeCells>
  <conditionalFormatting sqref="D15:I15">
    <cfRule type="containsText" dxfId="431" priority="2" operator="containsText" text="Finalizado">
      <formula>NOT(ISERROR(SEARCH("Finalizado",D15)))</formula>
    </cfRule>
    <cfRule type="containsText" dxfId="430" priority="3" operator="containsText" text="No Planificado">
      <formula>NOT(ISERROR(SEARCH("No Planificado",D15)))</formula>
    </cfRule>
    <cfRule type="containsText" dxfId="429" priority="4" operator="containsText" text="A Tiempo">
      <formula>NOT(ISERROR(SEARCH("A Tiempo",D15)))</formula>
    </cfRule>
    <cfRule type="containsText" dxfId="428" priority="5" operator="containsText" text="Retrasado">
      <formula>NOT(ISERROR(SEARCH("Retrasado",D15)))</formula>
    </cfRule>
  </conditionalFormatting>
  <conditionalFormatting sqref="F7:F8">
    <cfRule type="iconSet" priority="9">
      <iconSet showValue="0">
        <cfvo type="percent" val="0"/>
        <cfvo type="num" val="2"/>
        <cfvo type="num" val="3"/>
      </iconSet>
    </cfRule>
  </conditionalFormatting>
  <conditionalFormatting sqref="F12 F14">
    <cfRule type="iconSet" priority="7">
      <iconSet showValue="0">
        <cfvo type="percent" val="0"/>
        <cfvo type="num" val="2"/>
        <cfvo type="num" val="3"/>
      </iconSet>
    </cfRule>
  </conditionalFormatting>
  <conditionalFormatting sqref="G7:I8">
    <cfRule type="iconSet" priority="8">
      <iconSet showValue="0">
        <cfvo type="percent" val="0"/>
        <cfvo type="num" val="2"/>
        <cfvo type="num" val="3"/>
      </iconSet>
    </cfRule>
  </conditionalFormatting>
  <conditionalFormatting sqref="G12:I12 G14:I14">
    <cfRule type="iconSet" priority="6">
      <iconSet showValue="0">
        <cfvo type="percent" val="0"/>
        <cfvo type="num" val="2"/>
        <cfvo type="num" val="3"/>
      </iconSet>
    </cfRule>
  </conditionalFormatting>
  <conditionalFormatting sqref="K24:L24 N24:O24 Q24:R24 T24:U24">
    <cfRule type="iconSet" priority="10">
      <iconSet showValue="0">
        <cfvo type="percent" val="0"/>
        <cfvo type="num" val="2"/>
        <cfvo type="num" val="3"/>
      </iconSet>
    </cfRule>
  </conditionalFormatting>
  <conditionalFormatting sqref="K25:L25">
    <cfRule type="containsText" dxfId="427" priority="20" operator="containsText" text="PENDIENTE">
      <formula>NOT(ISERROR(SEARCH("PENDIENTE",K25)))</formula>
    </cfRule>
    <cfRule type="containsText" dxfId="426" priority="21" operator="containsText" text="NO VALIDADO">
      <formula>NOT(ISERROR(SEARCH("NO VALIDADO",K25)))</formula>
    </cfRule>
    <cfRule type="containsText" dxfId="425" priority="22" operator="containsText" text="VALIDADO">
      <formula>NOT(ISERROR(SEARCH("VALIDADO",K25)))</formula>
    </cfRule>
  </conditionalFormatting>
  <conditionalFormatting sqref="N25:O25">
    <cfRule type="containsText" dxfId="424" priority="17" operator="containsText" text="PENDIENTE">
      <formula>NOT(ISERROR(SEARCH("PENDIENTE",N25)))</formula>
    </cfRule>
    <cfRule type="containsText" dxfId="423" priority="18" operator="containsText" text="NO VALIDADO">
      <formula>NOT(ISERROR(SEARCH("NO VALIDADO",N25)))</formula>
    </cfRule>
    <cfRule type="containsText" dxfId="422" priority="19" operator="containsText" text="VALIDADO">
      <formula>NOT(ISERROR(SEARCH("VALIDADO",N25)))</formula>
    </cfRule>
  </conditionalFormatting>
  <conditionalFormatting sqref="Q25:R25">
    <cfRule type="containsText" dxfId="421" priority="14" operator="containsText" text="PENDIENTE">
      <formula>NOT(ISERROR(SEARCH("PENDIENTE",Q25)))</formula>
    </cfRule>
    <cfRule type="containsText" dxfId="420" priority="15" operator="containsText" text="NO VALIDADO">
      <formula>NOT(ISERROR(SEARCH("NO VALIDADO",Q25)))</formula>
    </cfRule>
    <cfRule type="containsText" dxfId="419" priority="16" operator="containsText" text="VALIDADO">
      <formula>NOT(ISERROR(SEARCH("VALIDADO",Q25)))</formula>
    </cfRule>
  </conditionalFormatting>
  <conditionalFormatting sqref="T25:U25">
    <cfRule type="containsText" dxfId="418" priority="11" operator="containsText" text="PENDIENTE">
      <formula>NOT(ISERROR(SEARCH("PENDIENTE",T25)))</formula>
    </cfRule>
    <cfRule type="containsText" dxfId="417" priority="12" operator="containsText" text="NO VALIDADO">
      <formula>NOT(ISERROR(SEARCH("NO VALIDADO",T25)))</formula>
    </cfRule>
    <cfRule type="containsText" dxfId="416" priority="13" operator="containsText" text="VALIDADO">
      <formula>NOT(ISERROR(SEARCH("VALIDADO",T25)))</formula>
    </cfRule>
  </conditionalFormatting>
  <dataValidations count="6">
    <dataValidation type="list" allowBlank="1" showInputMessage="1" showErrorMessage="1" sqref="D10" xr:uid="{CD637728-91EA-4056-ABEA-32A1D6A809AA}">
      <formula1>"No Cumple, Parcial,Cumple,Más que Cumple,Mejor Práctica"</formula1>
    </dataValidation>
    <dataValidation type="list" allowBlank="1" showInputMessage="1" showErrorMessage="1" sqref="S10 Q10" xr:uid="{36AF808C-E7E0-4354-80D8-2603C423061C}">
      <formula1>"Junio,Julio,Agosto,Septiembre,Octubre"</formula1>
    </dataValidation>
    <dataValidation type="list" allowBlank="1" showInputMessage="1" showErrorMessage="1" sqref="O10" xr:uid="{123C4A42-7AF8-44B7-84BE-769F0468C84D}">
      <formula1>"Alta,Baja,No Planificado"</formula1>
    </dataValidation>
    <dataValidation type="list" allowBlank="1" showInputMessage="1" showErrorMessage="1" sqref="AB14:AB15 R14:R15 N14:N15 V14:V15" xr:uid="{907AFBB2-7829-4B8D-BB00-0027F446160D}">
      <formula1>"No Cumple, Parcial, Cumple, Más que Cumple, Mejor Práctica"</formula1>
    </dataValidation>
    <dataValidation type="list" allowBlank="1" showInputMessage="1" showErrorMessage="1" sqref="M12 Q12 U12" xr:uid="{E25E4D6A-A8CC-4C35-8EE4-FE93D95CE678}">
      <formula1>"Mayo,Junio,Julio,Agosto,Septiembre,Octubre"</formula1>
    </dataValidation>
    <dataValidation type="list" allowBlank="1" showInputMessage="1" showErrorMessage="1" sqref="K14:K15 O14:O15 S14:S15" xr:uid="{CF5F9C81-0D47-4F35-B188-C10ABBD5F862}">
      <formula1>"No Iniciado, En Progreso,Finalizado"</formula1>
    </dataValidation>
  </dataValidations>
  <pageMargins left="0.511811024" right="0.511811024" top="0.78740157499999996" bottom="0.78740157499999996" header="0.31496062000000002" footer="0.31496062000000002"/>
  <pageSetup paperSize="9" orientation="portrait" r:id="rId1"/>
  <drawing r:id="rId2"/>
  <extLst>
    <ext xmlns:x14="http://schemas.microsoft.com/office/spreadsheetml/2009/9/main" uri="{78C0D931-6437-407d-A8EE-F0AAD7539E65}">
      <x14:conditionalFormattings>
        <x14:conditionalFormatting xmlns:xm="http://schemas.microsoft.com/office/excel/2006/main">
          <x14:cfRule type="iconSet" priority="1" id="{373ABB85-5CAF-4E02-A17A-E7DE04A7A8B7}">
            <x14:iconSet iconSet="3Stars" showValue="0">
              <x14:cfvo type="percent">
                <xm:f>0</xm:f>
              </x14:cfvo>
              <x14:cfvo type="num">
                <xm:f>2</xm:f>
              </x14:cfvo>
              <x14:cfvo type="num">
                <xm:f>3</xm:f>
              </x14:cfvo>
            </x14:iconSet>
          </x14:cfRule>
          <xm:sqref>M10</xm:sqref>
        </x14:conditionalFormatting>
      </x14:conditionalFormattings>
    </ext>
  </extLst>
</worksheet>
</file>

<file path=xl/worksheets/sheet5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4056DE5-B21A-490A-B25B-B5AF18573F87}">
  <dimension ref="A1:AB51"/>
  <sheetViews>
    <sheetView showGridLines="0" zoomScale="50" zoomScaleNormal="50" workbookViewId="0">
      <pane xSplit="3" ySplit="4" topLeftCell="D18" activePane="bottomRight" state="frozen"/>
      <selection activeCell="O2" sqref="O2"/>
      <selection pane="topRight" activeCell="O2" sqref="O2"/>
      <selection pane="bottomLeft" activeCell="O2" sqref="O2"/>
      <selection pane="bottomRight"/>
    </sheetView>
  </sheetViews>
  <sheetFormatPr defaultColWidth="0" defaultRowHeight="15" customHeight="1" zeroHeight="1" outlineLevelRow="2" outlineLevelCol="1" x14ac:dyDescent="0.35"/>
  <cols>
    <col min="1" max="1" width="1.26953125" customWidth="1"/>
    <col min="2" max="2" width="4.7265625" customWidth="1"/>
    <col min="3" max="3" width="20.1796875" customWidth="1"/>
    <col min="4" max="4" width="17.453125" customWidth="1" outlineLevel="1"/>
    <col min="5" max="5" width="10" customWidth="1" outlineLevel="1"/>
    <col min="6" max="8" width="6.1796875" customWidth="1" outlineLevel="1"/>
    <col min="9" max="9" width="6.26953125" customWidth="1" outlineLevel="1"/>
    <col min="10" max="10" width="2.1796875" customWidth="1"/>
    <col min="11" max="23" width="23" customWidth="1"/>
    <col min="24" max="24" width="17" hidden="1" customWidth="1"/>
    <col min="25" max="25" width="16.453125" hidden="1" customWidth="1"/>
    <col min="26" max="26" width="10.54296875" hidden="1" customWidth="1"/>
    <col min="27" max="27" width="16.81640625" hidden="1" customWidth="1"/>
    <col min="28" max="28" width="14.54296875" hidden="1" customWidth="1"/>
  </cols>
  <sheetData>
    <row r="1" spans="1:28" ht="11.25" customHeight="1" x14ac:dyDescent="0.35">
      <c r="A1" s="13"/>
      <c r="B1" s="13"/>
      <c r="C1" s="13"/>
      <c r="D1" s="13"/>
      <c r="E1" s="13"/>
      <c r="F1" s="13"/>
      <c r="G1" s="13"/>
      <c r="H1" s="13"/>
      <c r="I1" s="13"/>
      <c r="J1" s="13"/>
      <c r="K1" s="13"/>
      <c r="L1" s="13"/>
      <c r="M1" s="13"/>
      <c r="N1" s="13"/>
      <c r="O1" s="13"/>
      <c r="P1" s="13"/>
      <c r="Q1" s="13"/>
      <c r="R1" s="13"/>
      <c r="S1" s="13"/>
      <c r="T1" s="13"/>
      <c r="U1" s="13"/>
      <c r="V1" s="13"/>
      <c r="W1" s="13"/>
      <c r="X1" s="13"/>
      <c r="Y1" s="19"/>
      <c r="Z1" s="19"/>
      <c r="AA1" s="19"/>
    </row>
    <row r="2" spans="1:28" ht="43.5" customHeight="1" x14ac:dyDescent="0.5">
      <c r="A2" s="1"/>
      <c r="C2" s="11"/>
      <c r="D2" s="279" t="s">
        <v>0</v>
      </c>
      <c r="E2" s="279"/>
      <c r="F2" s="279"/>
      <c r="G2" s="279"/>
      <c r="H2" s="279"/>
      <c r="I2" s="279"/>
      <c r="J2" s="62"/>
      <c r="K2" s="62"/>
      <c r="L2" s="62"/>
      <c r="M2" s="62"/>
      <c r="N2" s="62"/>
      <c r="O2" s="62"/>
      <c r="P2" s="62"/>
      <c r="Q2" s="62"/>
      <c r="R2" s="62"/>
      <c r="S2" s="62"/>
      <c r="T2" s="62"/>
      <c r="U2" s="62"/>
      <c r="V2" s="62"/>
      <c r="W2" s="11"/>
      <c r="X2" s="11"/>
      <c r="Y2" s="20"/>
      <c r="Z2" s="20"/>
      <c r="AA2" s="20"/>
    </row>
    <row r="3" spans="1:28" ht="19.5" customHeight="1" x14ac:dyDescent="0.35">
      <c r="A3" s="1"/>
      <c r="C3" s="10"/>
      <c r="D3" s="280" t="s">
        <v>1</v>
      </c>
      <c r="E3" s="280"/>
      <c r="F3" s="280"/>
      <c r="G3" s="280"/>
      <c r="H3" s="280"/>
      <c r="I3" s="280"/>
      <c r="J3" s="63"/>
      <c r="K3" s="319" t="s">
        <v>730</v>
      </c>
      <c r="L3" s="319"/>
      <c r="M3" s="319"/>
      <c r="N3" s="319"/>
      <c r="O3" s="319"/>
      <c r="P3" s="319"/>
      <c r="Q3" s="319"/>
      <c r="R3" s="319"/>
      <c r="S3" s="319"/>
      <c r="T3" s="63"/>
      <c r="U3" s="63"/>
      <c r="V3" s="63"/>
      <c r="W3" s="10"/>
      <c r="X3" s="10"/>
      <c r="Y3" s="12"/>
      <c r="Z3" s="12"/>
      <c r="AA3" s="12"/>
    </row>
    <row r="4" spans="1:28" ht="35.25" customHeight="1" x14ac:dyDescent="0.35">
      <c r="A4" s="1"/>
      <c r="B4" s="1"/>
      <c r="C4" s="10"/>
      <c r="D4" s="281"/>
      <c r="E4" s="281"/>
      <c r="F4" s="281"/>
      <c r="G4" s="281"/>
      <c r="H4" s="281"/>
      <c r="I4" s="281"/>
      <c r="J4" s="61"/>
      <c r="K4" s="320"/>
      <c r="L4" s="320"/>
      <c r="M4" s="320"/>
      <c r="N4" s="320"/>
      <c r="O4" s="320"/>
      <c r="P4" s="320"/>
      <c r="Q4" s="320"/>
      <c r="R4" s="320"/>
      <c r="S4" s="320"/>
      <c r="T4" s="61"/>
      <c r="U4" s="61"/>
      <c r="V4" s="61"/>
      <c r="W4" s="61"/>
      <c r="X4" s="14"/>
      <c r="Y4" s="21"/>
      <c r="Z4" s="22"/>
      <c r="AA4" s="22"/>
    </row>
    <row r="5" spans="1:28" ht="32.5" x14ac:dyDescent="0.6">
      <c r="A5" s="1"/>
      <c r="B5" s="15"/>
      <c r="C5" s="13"/>
      <c r="D5" s="284" t="s">
        <v>218</v>
      </c>
      <c r="E5" s="284"/>
      <c r="F5" s="284"/>
      <c r="G5" s="284"/>
      <c r="H5" s="284"/>
      <c r="I5" s="284"/>
      <c r="J5" s="26"/>
      <c r="K5" s="284" t="s">
        <v>673</v>
      </c>
      <c r="L5" s="284"/>
      <c r="M5" s="284"/>
      <c r="N5" s="284"/>
      <c r="O5" s="284"/>
      <c r="P5" s="284"/>
      <c r="Q5" s="284"/>
      <c r="R5" s="284"/>
      <c r="S5" s="27"/>
      <c r="T5" s="25"/>
      <c r="U5" s="25"/>
      <c r="V5" s="25"/>
      <c r="W5" s="9"/>
      <c r="X5" s="9"/>
      <c r="Y5" s="23"/>
    </row>
    <row r="6" spans="1:28" ht="33" customHeight="1" x14ac:dyDescent="0.8">
      <c r="A6" s="1"/>
      <c r="B6" s="15"/>
      <c r="C6" s="15"/>
      <c r="D6" s="28" t="s">
        <v>296</v>
      </c>
      <c r="E6" s="28" t="s">
        <v>16</v>
      </c>
      <c r="F6" s="28" t="s">
        <v>19</v>
      </c>
      <c r="G6" s="28" t="s">
        <v>20</v>
      </c>
      <c r="H6" s="28" t="s">
        <v>21</v>
      </c>
      <c r="I6" s="28" t="s">
        <v>22</v>
      </c>
      <c r="J6" s="29"/>
      <c r="K6" s="44" t="s">
        <v>221</v>
      </c>
      <c r="L6" s="66"/>
      <c r="M6" s="30"/>
      <c r="N6" s="30"/>
      <c r="O6" s="30"/>
      <c r="P6" s="30"/>
      <c r="Q6" s="30"/>
      <c r="R6" s="31"/>
      <c r="S6" s="31"/>
      <c r="T6" s="25"/>
      <c r="U6" s="25"/>
      <c r="V6" s="25"/>
      <c r="W6" s="9"/>
      <c r="X6" s="9"/>
      <c r="Y6" s="23"/>
    </row>
    <row r="7" spans="1:28" ht="78" customHeight="1" outlineLevel="1" x14ac:dyDescent="0.35">
      <c r="A7" s="1"/>
      <c r="B7" s="267" t="s">
        <v>222</v>
      </c>
      <c r="C7" s="267"/>
      <c r="D7" s="67" t="str">
        <f>IF(F7="","",IF(AND(I7=3,H7=3,G7=3,F7=3),"Melhor Pratica",
IF(AND(H7=3,G7=3,F7=3),"Mais que cumpre",
IF(AND(G7=3,F7=3),"Cumpre",
IF(F7=3,"Parcial","Não cumpre")))))</f>
        <v>Não cumpre</v>
      </c>
      <c r="E7" s="47">
        <f>IF($D7="Não cumpre",0,IF($D7="Parcial",$E$18*0.4,IF($D7="Cumpre",$E$18*0.7,IF($D7="Mais que cumpre",$E$18*0.85,IF($D7="Melhor Pratica",$E$18,0)))))</f>
        <v>0</v>
      </c>
      <c r="F7" s="48">
        <f>IF($K$24&lt;&gt;"",IF($K$24=3,3,IF($K$24=2,2,1)),"")</f>
        <v>2</v>
      </c>
      <c r="G7" s="48">
        <f>IF($N$24&lt;&gt;"",IF($N$24=3,3,IF($N$24=2,2,1)),"")</f>
        <v>3</v>
      </c>
      <c r="H7" s="48">
        <f>IF($Q$24&lt;&gt;"",IF($Q$24=3,3,IF($Q$24=2,2,1)),"")</f>
        <v>2</v>
      </c>
      <c r="I7" s="48" t="str">
        <f>IF($T$24&lt;&gt;"",IF($T$24=3,3,IF($T$24=2,2,1)),"")</f>
        <v/>
      </c>
      <c r="J7" s="32"/>
      <c r="K7" s="49" t="s">
        <v>674</v>
      </c>
      <c r="L7" s="46" t="s">
        <v>224</v>
      </c>
      <c r="M7" s="271" t="s">
        <v>719</v>
      </c>
      <c r="N7" s="271"/>
      <c r="O7" s="271"/>
      <c r="P7" s="46" t="s">
        <v>226</v>
      </c>
      <c r="Q7" s="271" t="s">
        <v>731</v>
      </c>
      <c r="R7" s="271"/>
      <c r="S7" s="271"/>
      <c r="U7" s="25"/>
      <c r="V7" s="25"/>
      <c r="W7" s="9"/>
      <c r="X7" s="9"/>
      <c r="Y7" s="23"/>
    </row>
    <row r="8" spans="1:28" ht="14.25" customHeight="1" outlineLevel="1" x14ac:dyDescent="0.35">
      <c r="A8" s="1"/>
      <c r="B8" s="64"/>
      <c r="C8" s="64"/>
      <c r="D8" s="67"/>
      <c r="E8" s="47"/>
      <c r="F8" s="48"/>
      <c r="G8" s="48"/>
      <c r="H8" s="48"/>
      <c r="I8" s="48"/>
      <c r="J8" s="32"/>
      <c r="K8" s="49"/>
      <c r="L8" s="46"/>
      <c r="M8" s="271"/>
      <c r="N8" s="271"/>
      <c r="O8" s="271"/>
      <c r="P8" s="46"/>
      <c r="Q8" s="271"/>
      <c r="R8" s="271"/>
      <c r="S8" s="271"/>
      <c r="U8" s="25"/>
      <c r="V8" s="25"/>
      <c r="W8" s="9"/>
      <c r="X8" s="9"/>
      <c r="Y8" s="23"/>
    </row>
    <row r="9" spans="1:28" ht="9.75" customHeight="1" x14ac:dyDescent="0.45">
      <c r="A9" s="1"/>
      <c r="B9" s="1"/>
      <c r="C9" s="1"/>
      <c r="D9" s="34"/>
      <c r="E9" s="35"/>
      <c r="F9" s="35"/>
      <c r="G9" s="35"/>
      <c r="H9" s="35"/>
      <c r="I9" s="35"/>
      <c r="J9" s="35"/>
      <c r="K9" s="35"/>
      <c r="L9" s="35"/>
      <c r="M9" s="35"/>
      <c r="N9" s="35"/>
      <c r="O9" s="35"/>
      <c r="P9" s="35"/>
      <c r="Q9" s="92" t="str">
        <f>IF(Q10="Junho",6,IF(Q10="Julho",7,IF(Q10="Agosto",8,IF(Q10="Setembro",9,IF(Q10="Outubro",10,"")))))</f>
        <v/>
      </c>
      <c r="R9" s="35"/>
      <c r="S9" s="92" t="str">
        <f>IF(S10="Junho",6,IF(S10="Julho",7,IF(S10="Agosto",8,IF(S10="Setembro",9,IF(S10="Outubro",10,"")))))</f>
        <v/>
      </c>
      <c r="T9" s="33"/>
      <c r="U9" s="33"/>
      <c r="V9" s="33"/>
      <c r="W9" s="1"/>
      <c r="X9" s="1"/>
    </row>
    <row r="10" spans="1:28" ht="59.25" customHeight="1" outlineLevel="1" x14ac:dyDescent="0.35">
      <c r="A10" s="1"/>
      <c r="B10" s="273" t="s">
        <v>676</v>
      </c>
      <c r="C10" s="273"/>
      <c r="D10" s="110" t="s">
        <v>228</v>
      </c>
      <c r="E10" s="51">
        <f>IF($D10="Não cumpre",0,IF($D10="Parcial",$E$18*0.4,IF($D10="Cumpre",$E$18*0.7,IF($D10="Mais que cumpre",$E$18*0.85,IF($D10="Melhor Pratica",$E$18,0)))))</f>
        <v>1.2749999999999999E-2</v>
      </c>
      <c r="F10" s="52" t="str">
        <f>IF(K20="D","D","-")</f>
        <v>-</v>
      </c>
      <c r="G10" s="52" t="str">
        <f>IF(N20="D","D","-")</f>
        <v>D</v>
      </c>
      <c r="H10" s="52" t="str">
        <f>IF(Q20="D","D","-")</f>
        <v>D</v>
      </c>
      <c r="I10" s="52" t="str">
        <f>IF(T20="D","D","-")</f>
        <v>-</v>
      </c>
      <c r="J10" s="32"/>
      <c r="K10" s="65" t="s">
        <v>677</v>
      </c>
      <c r="L10" s="50" t="s">
        <v>230</v>
      </c>
      <c r="M10" s="74">
        <v>3</v>
      </c>
      <c r="N10" s="50" t="s">
        <v>231</v>
      </c>
      <c r="O10" s="53" t="s">
        <v>343</v>
      </c>
      <c r="P10" s="50" t="s">
        <v>233</v>
      </c>
      <c r="Q10" s="91" t="s">
        <v>678</v>
      </c>
      <c r="R10" s="50" t="s">
        <v>235</v>
      </c>
      <c r="S10" s="91" t="s">
        <v>710</v>
      </c>
      <c r="T10" s="50" t="s">
        <v>237</v>
      </c>
      <c r="U10" s="53" t="s">
        <v>302</v>
      </c>
      <c r="V10" s="25"/>
      <c r="W10" s="9"/>
      <c r="X10" s="9"/>
      <c r="Y10" s="23"/>
    </row>
    <row r="11" spans="1:28" ht="20.5" x14ac:dyDescent="0.4">
      <c r="A11" s="1"/>
      <c r="B11" s="17"/>
      <c r="C11" s="17"/>
      <c r="D11" s="36"/>
      <c r="E11" s="31"/>
      <c r="F11" s="37"/>
      <c r="G11" s="37"/>
      <c r="H11" s="37"/>
      <c r="I11" s="37"/>
      <c r="J11" s="31"/>
      <c r="K11" s="25"/>
      <c r="L11" s="25"/>
      <c r="M11" s="25"/>
      <c r="N11" s="25"/>
      <c r="O11" s="25"/>
      <c r="P11" s="25"/>
      <c r="Q11" s="25"/>
      <c r="R11" s="25"/>
      <c r="S11" s="25"/>
      <c r="T11" s="25"/>
      <c r="U11" s="25"/>
      <c r="V11" s="25"/>
      <c r="W11" s="9"/>
      <c r="X11" s="9"/>
      <c r="Y11" s="23"/>
    </row>
    <row r="12" spans="1:28" ht="18" customHeight="1" outlineLevel="1" x14ac:dyDescent="0.35">
      <c r="A12" s="1"/>
      <c r="B12" s="274" t="s">
        <v>680</v>
      </c>
      <c r="C12" s="274"/>
      <c r="D12" s="276" t="str">
        <f>IF(F12="","",IF(AND(I12=3,H12=3,G12=3,F12=3),"Melhor Pratica",
IF(AND(H12=3,G12=3,F12=3),"Mais que cumpre",
IF(AND(G12=3,F12=3),"Cumpre",
IF(F12=3,"Parcial","Não cumpre")))))</f>
        <v>Mais que cumpre</v>
      </c>
      <c r="E12" s="277">
        <f>IF($D12="Não cumpre",0,IF($D12="Parcial",$E$18*0.4,IF($D12="Cumpre",$E$18*0.7,IF($D12="Mais que cumpre",$E$18*0.85,IF($D12="Melhor Pratica",$E$18,0)))))</f>
        <v>1.2749999999999999E-2</v>
      </c>
      <c r="F12" s="272">
        <f>IF($L$24&lt;&gt;"",IF($L$24=3,3,IF($L$24=2,2,1)),"")</f>
        <v>3</v>
      </c>
      <c r="G12" s="272">
        <f>IF($O$24&lt;&gt;"",IF($O$24=3,3,IF($O$24=2,2,1)),"")</f>
        <v>3</v>
      </c>
      <c r="H12" s="272">
        <f>IF($R$24&lt;&gt;"",IF($R$24=3,3,IF($R$24=2,2,1)),"")</f>
        <v>3</v>
      </c>
      <c r="I12" s="272" t="str">
        <f>IF($U$24&lt;&gt;"",IF($U$24=3,3,IF($U$24=2,2,1)),"")</f>
        <v/>
      </c>
      <c r="J12" s="32"/>
      <c r="K12" s="305" t="s">
        <v>240</v>
      </c>
      <c r="L12" s="278"/>
      <c r="M12" s="285"/>
      <c r="N12" s="286"/>
      <c r="O12" s="305" t="s">
        <v>240</v>
      </c>
      <c r="P12" s="278"/>
      <c r="Q12" s="285"/>
      <c r="R12" s="286"/>
      <c r="S12" s="278" t="s">
        <v>240</v>
      </c>
      <c r="T12" s="278"/>
      <c r="U12" s="318"/>
      <c r="V12" s="318"/>
      <c r="W12" s="9"/>
      <c r="X12" s="9"/>
      <c r="Y12" s="23"/>
      <c r="Z12" s="2"/>
      <c r="AA12" s="2"/>
      <c r="AB12" s="2"/>
    </row>
    <row r="13" spans="1:28" ht="35.25" customHeight="1" outlineLevel="1" x14ac:dyDescent="0.35">
      <c r="A13" s="1"/>
      <c r="B13" s="275"/>
      <c r="C13" s="275"/>
      <c r="D13" s="276"/>
      <c r="E13" s="277"/>
      <c r="F13" s="272"/>
      <c r="G13" s="272"/>
      <c r="H13" s="272"/>
      <c r="I13" s="272"/>
      <c r="J13" s="32"/>
      <c r="K13" s="168" t="s">
        <v>33</v>
      </c>
      <c r="L13" s="287" t="s">
        <v>242</v>
      </c>
      <c r="M13" s="287"/>
      <c r="N13" s="169" t="s">
        <v>243</v>
      </c>
      <c r="O13" s="168" t="s">
        <v>33</v>
      </c>
      <c r="P13" s="287" t="s">
        <v>242</v>
      </c>
      <c r="Q13" s="287"/>
      <c r="R13" s="169" t="s">
        <v>243</v>
      </c>
      <c r="S13" s="100" t="s">
        <v>33</v>
      </c>
      <c r="T13" s="287" t="s">
        <v>242</v>
      </c>
      <c r="U13" s="287"/>
      <c r="V13" s="100" t="s">
        <v>243</v>
      </c>
      <c r="W13" s="1"/>
      <c r="X13" s="1"/>
      <c r="Z13" s="3"/>
      <c r="AA13" s="4"/>
      <c r="AB13" s="5"/>
    </row>
    <row r="14" spans="1:28" ht="18.75" customHeight="1" outlineLevel="1" x14ac:dyDescent="0.35">
      <c r="A14" s="1"/>
      <c r="B14" s="275"/>
      <c r="C14" s="275"/>
      <c r="D14" s="276"/>
      <c r="E14" s="277"/>
      <c r="F14" s="38"/>
      <c r="G14" s="38"/>
      <c r="H14" s="38"/>
      <c r="I14" s="38"/>
      <c r="J14" s="32"/>
      <c r="K14" s="270"/>
      <c r="L14" s="292"/>
      <c r="M14" s="292"/>
      <c r="N14" s="269"/>
      <c r="O14" s="270"/>
      <c r="P14" s="292"/>
      <c r="Q14" s="292"/>
      <c r="R14" s="269"/>
      <c r="S14" s="268"/>
      <c r="T14" s="292"/>
      <c r="U14" s="292"/>
      <c r="V14" s="268"/>
      <c r="W14" s="1"/>
      <c r="X14" s="1"/>
      <c r="Z14" s="6"/>
      <c r="AA14" s="7"/>
      <c r="AB14" s="8"/>
    </row>
    <row r="15" spans="1:28" ht="21" customHeight="1" outlineLevel="1" x14ac:dyDescent="0.35">
      <c r="A15" s="1"/>
      <c r="B15" s="275"/>
      <c r="C15" s="275"/>
      <c r="D15" s="288" t="str">
        <f>IF(S10&lt;&gt;"",IF(OR(S14="finalizado",O14="finalizado",K14="finalizado"),"Finalizado",
IF(OR(AND(S10=U12,S14&lt;&gt;"finalizado"),AND(S10=Q12,O14&lt;&gt;"finalizado"),AND(S10=M12,K14&lt;&gt;"finalizado")),"Atrasado","À Tempo")),"Não Planificado")</f>
        <v>À Tempo</v>
      </c>
      <c r="E15" s="288"/>
      <c r="F15" s="288"/>
      <c r="G15" s="288"/>
      <c r="H15" s="288"/>
      <c r="I15" s="288"/>
      <c r="J15" s="26"/>
      <c r="K15" s="270"/>
      <c r="L15" s="292"/>
      <c r="M15" s="292"/>
      <c r="N15" s="269"/>
      <c r="O15" s="270"/>
      <c r="P15" s="292"/>
      <c r="Q15" s="292"/>
      <c r="R15" s="269"/>
      <c r="S15" s="268"/>
      <c r="T15" s="292"/>
      <c r="U15" s="292"/>
      <c r="V15" s="268"/>
      <c r="W15" s="1"/>
      <c r="X15" s="1"/>
      <c r="Z15" s="6"/>
      <c r="AA15" s="7"/>
      <c r="AB15" s="7"/>
    </row>
    <row r="16" spans="1:28" ht="21" customHeight="1" x14ac:dyDescent="0.4">
      <c r="A16" s="1"/>
      <c r="B16" s="17"/>
      <c r="C16" s="17"/>
      <c r="D16" s="9"/>
      <c r="E16" s="86" t="str">
        <f>IF(COUNTA(F16:I16)=0,"NBC","BC")</f>
        <v>NBC</v>
      </c>
      <c r="F16" s="86"/>
      <c r="G16" s="86"/>
      <c r="H16" s="86"/>
      <c r="I16" s="9"/>
      <c r="J16" s="16"/>
      <c r="K16" s="9"/>
      <c r="L16" s="9"/>
      <c r="M16" s="9"/>
      <c r="N16" s="9"/>
      <c r="O16" s="9"/>
      <c r="P16" s="9"/>
      <c r="Q16" s="9"/>
      <c r="R16" s="9"/>
      <c r="S16" s="9"/>
      <c r="T16" s="9"/>
      <c r="U16" s="9"/>
      <c r="V16" s="9"/>
      <c r="W16" s="9"/>
      <c r="X16" s="9"/>
      <c r="Y16" s="23"/>
    </row>
    <row r="17" spans="1:25" ht="21" customHeight="1" x14ac:dyDescent="0.4">
      <c r="A17" s="1"/>
      <c r="B17" s="17"/>
      <c r="C17" s="17"/>
      <c r="D17" s="9"/>
      <c r="E17" s="9"/>
      <c r="F17" s="9"/>
      <c r="G17" s="9"/>
      <c r="H17" s="9"/>
      <c r="I17" s="9"/>
      <c r="J17" s="16"/>
      <c r="K17" s="290" t="s">
        <v>246</v>
      </c>
      <c r="L17" s="291"/>
      <c r="M17" s="296"/>
      <c r="N17" s="290" t="s">
        <v>247</v>
      </c>
      <c r="O17" s="291"/>
      <c r="P17" s="296"/>
      <c r="Q17" s="290" t="s">
        <v>681</v>
      </c>
      <c r="R17" s="291"/>
      <c r="S17" s="296"/>
      <c r="T17" s="290" t="s">
        <v>682</v>
      </c>
      <c r="U17" s="291"/>
      <c r="V17" s="296"/>
      <c r="W17" s="9"/>
      <c r="X17" s="9"/>
      <c r="Y17" s="23"/>
    </row>
    <row r="18" spans="1:25" ht="20.25" customHeight="1" outlineLevel="2" x14ac:dyDescent="0.35">
      <c r="A18" s="1"/>
      <c r="B18" s="289" t="s">
        <v>316</v>
      </c>
      <c r="C18" s="289"/>
      <c r="D18" s="42" t="s">
        <v>16</v>
      </c>
      <c r="E18" s="39">
        <v>1.4999999999999999E-2</v>
      </c>
      <c r="F18" s="127"/>
      <c r="G18" s="127"/>
      <c r="H18" s="127"/>
      <c r="I18" s="127"/>
      <c r="J18" s="9"/>
      <c r="K18" s="270" t="s">
        <v>732</v>
      </c>
      <c r="L18" s="268"/>
      <c r="M18" s="269"/>
      <c r="N18" s="270" t="s">
        <v>733</v>
      </c>
      <c r="O18" s="268"/>
      <c r="P18" s="269"/>
      <c r="Q18" s="270" t="s">
        <v>734</v>
      </c>
      <c r="R18" s="268"/>
      <c r="S18" s="269"/>
      <c r="T18" s="270" t="s">
        <v>735</v>
      </c>
      <c r="U18" s="268"/>
      <c r="V18" s="269"/>
      <c r="W18" s="9"/>
      <c r="X18" s="9"/>
      <c r="Y18" s="23"/>
    </row>
    <row r="19" spans="1:25" ht="141.75" customHeight="1" outlineLevel="2" x14ac:dyDescent="0.35">
      <c r="A19" s="1"/>
      <c r="B19" s="289"/>
      <c r="C19" s="289"/>
      <c r="D19" s="42" t="s">
        <v>255</v>
      </c>
      <c r="E19" s="311" t="s">
        <v>736</v>
      </c>
      <c r="F19" s="311"/>
      <c r="G19" s="311"/>
      <c r="H19" s="311"/>
      <c r="I19" s="311"/>
      <c r="J19" s="25"/>
      <c r="K19" s="270"/>
      <c r="L19" s="268"/>
      <c r="M19" s="269"/>
      <c r="N19" s="270"/>
      <c r="O19" s="268"/>
      <c r="P19" s="269"/>
      <c r="Q19" s="270"/>
      <c r="R19" s="268"/>
      <c r="S19" s="269"/>
      <c r="T19" s="270"/>
      <c r="U19" s="268"/>
      <c r="V19" s="269"/>
      <c r="W19" s="9"/>
      <c r="X19" s="9"/>
      <c r="Y19" s="23"/>
    </row>
    <row r="20" spans="1:25" ht="18.75" customHeight="1" outlineLevel="2" x14ac:dyDescent="0.35">
      <c r="A20" s="1"/>
      <c r="B20" s="289"/>
      <c r="C20" s="289"/>
      <c r="D20" s="293" t="s">
        <v>37</v>
      </c>
      <c r="E20" s="294" t="s">
        <v>111</v>
      </c>
      <c r="F20" s="294"/>
      <c r="G20" s="294"/>
      <c r="H20" s="294"/>
      <c r="I20" s="294"/>
      <c r="J20" s="25"/>
      <c r="K20" s="270"/>
      <c r="L20" s="268"/>
      <c r="M20" s="269"/>
      <c r="N20" s="270" t="s">
        <v>307</v>
      </c>
      <c r="O20" s="268"/>
      <c r="P20" s="269"/>
      <c r="Q20" s="270" t="s">
        <v>307</v>
      </c>
      <c r="R20" s="268"/>
      <c r="S20" s="269"/>
      <c r="T20" s="270"/>
      <c r="U20" s="268"/>
      <c r="V20" s="269"/>
      <c r="W20" s="9"/>
      <c r="X20" s="9"/>
      <c r="Y20" s="23"/>
    </row>
    <row r="21" spans="1:25" ht="40.5" customHeight="1" outlineLevel="2" x14ac:dyDescent="0.35">
      <c r="A21" s="18">
        <v>5.0000000000000001E-3</v>
      </c>
      <c r="B21" s="289"/>
      <c r="C21" s="289"/>
      <c r="D21" s="293"/>
      <c r="E21" s="294"/>
      <c r="F21" s="294"/>
      <c r="G21" s="294"/>
      <c r="H21" s="294"/>
      <c r="I21" s="294"/>
      <c r="J21" s="25"/>
      <c r="K21" s="270" t="s">
        <v>737</v>
      </c>
      <c r="L21" s="268"/>
      <c r="M21" s="269"/>
      <c r="N21" s="270" t="s">
        <v>727</v>
      </c>
      <c r="O21" s="268"/>
      <c r="P21" s="269"/>
      <c r="Q21" s="270" t="s">
        <v>461</v>
      </c>
      <c r="R21" s="268"/>
      <c r="S21" s="269"/>
      <c r="T21" s="270" t="s">
        <v>658</v>
      </c>
      <c r="U21" s="268"/>
      <c r="V21" s="269"/>
      <c r="W21" s="9"/>
      <c r="X21" s="9"/>
      <c r="Y21" s="23"/>
    </row>
    <row r="22" spans="1:25" ht="14.5" x14ac:dyDescent="0.35">
      <c r="A22" s="1"/>
      <c r="B22" s="9"/>
      <c r="C22" s="9"/>
      <c r="D22" s="9"/>
      <c r="E22" s="9"/>
      <c r="F22" s="9"/>
      <c r="G22" s="9"/>
      <c r="H22" s="9"/>
      <c r="I22" s="9"/>
      <c r="J22" s="9"/>
      <c r="K22" s="68"/>
      <c r="L22" s="9"/>
      <c r="M22" s="9"/>
      <c r="N22" s="9"/>
      <c r="O22" s="9"/>
      <c r="P22" s="9"/>
      <c r="Q22" s="9"/>
      <c r="R22" s="9"/>
      <c r="S22" s="9"/>
      <c r="T22" s="9"/>
      <c r="U22" s="9"/>
      <c r="V22" s="69"/>
      <c r="W22" s="9"/>
      <c r="X22" s="9"/>
      <c r="Y22" s="23"/>
    </row>
    <row r="23" spans="1:25" ht="41" x14ac:dyDescent="0.35">
      <c r="A23" s="1"/>
      <c r="B23" s="9"/>
      <c r="C23" s="9"/>
      <c r="D23" s="9"/>
      <c r="G23" s="9"/>
      <c r="H23" s="9"/>
      <c r="K23" s="54" t="s">
        <v>9</v>
      </c>
      <c r="L23" s="24" t="s">
        <v>261</v>
      </c>
      <c r="M23" s="55" t="s">
        <v>262</v>
      </c>
      <c r="N23" s="54" t="s">
        <v>9</v>
      </c>
      <c r="O23" s="24" t="s">
        <v>261</v>
      </c>
      <c r="P23" s="55" t="s">
        <v>262</v>
      </c>
      <c r="Q23" s="54" t="s">
        <v>9</v>
      </c>
      <c r="R23" s="24" t="s">
        <v>261</v>
      </c>
      <c r="S23" s="55" t="s">
        <v>262</v>
      </c>
      <c r="T23" s="54" t="s">
        <v>9</v>
      </c>
      <c r="U23" s="24" t="s">
        <v>261</v>
      </c>
      <c r="V23" s="55" t="s">
        <v>262</v>
      </c>
      <c r="X23" s="9"/>
      <c r="Y23" s="23"/>
    </row>
    <row r="24" spans="1:25" ht="36.75" customHeight="1" x14ac:dyDescent="0.35">
      <c r="A24" s="1"/>
      <c r="B24" s="9"/>
      <c r="C24" s="9"/>
      <c r="D24" s="9"/>
      <c r="F24" s="297" t="s">
        <v>690</v>
      </c>
      <c r="G24" s="298" t="s">
        <v>33</v>
      </c>
      <c r="H24" s="298"/>
      <c r="I24" s="298"/>
      <c r="K24" s="56">
        <v>2</v>
      </c>
      <c r="L24" s="40">
        <v>3</v>
      </c>
      <c r="M24" s="321"/>
      <c r="N24" s="56">
        <v>3</v>
      </c>
      <c r="O24" s="40">
        <v>3</v>
      </c>
      <c r="P24" s="321"/>
      <c r="Q24" s="56">
        <v>2</v>
      </c>
      <c r="R24" s="40">
        <v>3</v>
      </c>
      <c r="S24" s="295"/>
      <c r="T24" s="56"/>
      <c r="U24" s="40"/>
      <c r="V24" s="295"/>
      <c r="X24" s="9"/>
      <c r="Y24" s="23"/>
    </row>
    <row r="25" spans="1:25" ht="19.5" customHeight="1" x14ac:dyDescent="0.35">
      <c r="A25" s="1"/>
      <c r="B25" s="9"/>
      <c r="C25" s="9"/>
      <c r="D25" s="9"/>
      <c r="F25" s="297"/>
      <c r="G25" s="298"/>
      <c r="H25" s="298"/>
      <c r="I25" s="298"/>
      <c r="K25" s="57"/>
      <c r="L25" s="43"/>
      <c r="M25" s="321"/>
      <c r="N25" s="57"/>
      <c r="O25" s="43"/>
      <c r="P25" s="321"/>
      <c r="Q25" s="57"/>
      <c r="R25" s="43"/>
      <c r="S25" s="295"/>
      <c r="T25" s="57"/>
      <c r="U25" s="43"/>
      <c r="V25" s="295"/>
      <c r="X25" s="9"/>
      <c r="Y25" s="23"/>
    </row>
    <row r="26" spans="1:25" ht="208.5" customHeight="1" x14ac:dyDescent="0.35">
      <c r="A26" s="1"/>
      <c r="B26" s="9"/>
      <c r="C26" s="9"/>
      <c r="D26" s="9"/>
      <c r="F26" s="297"/>
      <c r="G26" s="298" t="s">
        <v>242</v>
      </c>
      <c r="H26" s="298"/>
      <c r="I26" s="298"/>
      <c r="K26" s="58" t="s">
        <v>738</v>
      </c>
      <c r="L26" s="45" t="s">
        <v>1139</v>
      </c>
      <c r="M26" s="321"/>
      <c r="N26" s="58" t="s">
        <v>729</v>
      </c>
      <c r="O26" s="45" t="s">
        <v>1137</v>
      </c>
      <c r="P26" s="321"/>
      <c r="Q26" s="58" t="s">
        <v>720</v>
      </c>
      <c r="R26" s="45" t="s">
        <v>1138</v>
      </c>
      <c r="S26" s="295"/>
      <c r="T26" s="58"/>
      <c r="U26" s="45"/>
      <c r="V26" s="295"/>
      <c r="X26" s="9"/>
      <c r="Y26" s="23"/>
    </row>
    <row r="27" spans="1:25" ht="18" customHeight="1" x14ac:dyDescent="0.35">
      <c r="A27" s="1"/>
      <c r="B27" s="9"/>
      <c r="C27" s="9"/>
      <c r="D27" s="9"/>
      <c r="F27" s="297"/>
      <c r="G27" s="298" t="s">
        <v>266</v>
      </c>
      <c r="H27" s="298"/>
      <c r="I27" s="298"/>
      <c r="K27" s="59"/>
      <c r="L27" s="25"/>
      <c r="M27" s="60"/>
      <c r="N27" s="59"/>
      <c r="O27" s="25"/>
      <c r="P27" s="101"/>
      <c r="Q27" s="59"/>
      <c r="R27" s="25"/>
      <c r="S27" s="60"/>
      <c r="T27" s="59"/>
      <c r="U27" s="25"/>
      <c r="V27" s="60"/>
      <c r="X27" s="9"/>
      <c r="Y27" s="23"/>
    </row>
    <row r="28" spans="1:25" ht="18" customHeight="1" x14ac:dyDescent="0.35">
      <c r="A28" s="1"/>
      <c r="B28" s="9"/>
      <c r="C28" s="9"/>
      <c r="D28" s="9"/>
      <c r="F28" s="297"/>
      <c r="G28" s="298"/>
      <c r="H28" s="298"/>
      <c r="I28" s="298"/>
      <c r="K28" s="59"/>
      <c r="L28" s="25"/>
      <c r="M28" s="60"/>
      <c r="N28" s="59"/>
      <c r="O28" s="25"/>
      <c r="P28" s="101"/>
      <c r="Q28" s="59"/>
      <c r="R28" s="25"/>
      <c r="S28" s="60"/>
      <c r="T28" s="59"/>
      <c r="U28" s="25"/>
      <c r="V28" s="60"/>
      <c r="X28" s="9"/>
      <c r="Y28" s="23"/>
    </row>
    <row r="29" spans="1:25" ht="18" customHeight="1" x14ac:dyDescent="0.35">
      <c r="A29" s="1"/>
      <c r="B29" s="9"/>
      <c r="C29" s="9"/>
      <c r="D29" s="9"/>
      <c r="F29" s="297"/>
      <c r="G29" s="298"/>
      <c r="H29" s="298"/>
      <c r="I29" s="298"/>
      <c r="K29" s="59"/>
      <c r="L29" s="25"/>
      <c r="M29" s="60"/>
      <c r="N29" s="59"/>
      <c r="O29" s="25"/>
      <c r="P29" s="101"/>
      <c r="Q29" s="59"/>
      <c r="R29" s="25"/>
      <c r="S29" s="60"/>
      <c r="T29" s="59"/>
      <c r="U29" s="25"/>
      <c r="V29" s="60"/>
      <c r="X29" s="9"/>
      <c r="Y29" s="23"/>
    </row>
    <row r="30" spans="1:25" ht="18" customHeight="1" x14ac:dyDescent="0.35">
      <c r="A30" s="1"/>
      <c r="B30" s="9"/>
      <c r="C30" s="9"/>
      <c r="D30" s="9"/>
      <c r="F30" s="297"/>
      <c r="G30" s="298"/>
      <c r="H30" s="298"/>
      <c r="I30" s="298"/>
      <c r="K30" s="59"/>
      <c r="L30" s="25"/>
      <c r="M30" s="60"/>
      <c r="N30" s="59"/>
      <c r="O30" s="25"/>
      <c r="P30" s="101"/>
      <c r="Q30" s="59"/>
      <c r="R30" s="25"/>
      <c r="S30" s="60"/>
      <c r="T30" s="59"/>
      <c r="U30" s="25"/>
      <c r="V30" s="60"/>
      <c r="X30" s="9"/>
      <c r="Y30" s="23"/>
    </row>
    <row r="31" spans="1:25" ht="18" customHeight="1" x14ac:dyDescent="0.35">
      <c r="A31" s="1"/>
      <c r="B31" s="9"/>
      <c r="C31" s="9"/>
      <c r="D31" s="9"/>
      <c r="F31" s="297"/>
      <c r="G31" s="298"/>
      <c r="H31" s="298"/>
      <c r="I31" s="298"/>
      <c r="K31" s="59"/>
      <c r="L31" s="25"/>
      <c r="M31" s="60"/>
      <c r="N31" s="59"/>
      <c r="O31" s="25"/>
      <c r="P31" s="101"/>
      <c r="Q31" s="59"/>
      <c r="R31" s="25"/>
      <c r="S31" s="60"/>
      <c r="T31" s="59"/>
      <c r="U31" s="25"/>
      <c r="V31" s="60"/>
      <c r="X31" s="9"/>
      <c r="Y31" s="23"/>
    </row>
    <row r="32" spans="1:25" ht="18" customHeight="1" x14ac:dyDescent="0.35">
      <c r="A32" s="1"/>
      <c r="B32" s="9"/>
      <c r="C32" s="9"/>
      <c r="D32" s="9"/>
      <c r="F32" s="297"/>
      <c r="G32" s="298"/>
      <c r="H32" s="298"/>
      <c r="I32" s="298"/>
      <c r="K32" s="59"/>
      <c r="L32" s="25"/>
      <c r="M32" s="60"/>
      <c r="N32" s="59"/>
      <c r="O32" s="25"/>
      <c r="P32" s="101"/>
      <c r="Q32" s="59"/>
      <c r="R32" s="25"/>
      <c r="S32" s="60"/>
      <c r="T32" s="59"/>
      <c r="U32" s="25"/>
      <c r="V32" s="60"/>
      <c r="X32" s="9"/>
      <c r="Y32" s="23"/>
    </row>
    <row r="33" spans="1:25" ht="18" customHeight="1" x14ac:dyDescent="0.35">
      <c r="A33" s="1"/>
      <c r="B33" s="9"/>
      <c r="C33" s="9"/>
      <c r="D33" s="9"/>
      <c r="F33" s="297"/>
      <c r="G33" s="298"/>
      <c r="H33" s="298"/>
      <c r="I33" s="298"/>
      <c r="K33" s="59"/>
      <c r="L33" s="25"/>
      <c r="M33" s="60"/>
      <c r="N33" s="59"/>
      <c r="O33" s="25"/>
      <c r="P33" s="101"/>
      <c r="Q33" s="59"/>
      <c r="R33" s="25"/>
      <c r="S33" s="60"/>
      <c r="T33" s="59"/>
      <c r="U33" s="25"/>
      <c r="V33" s="60"/>
      <c r="X33" s="9"/>
      <c r="Y33" s="23"/>
    </row>
    <row r="34" spans="1:25" ht="18" customHeight="1" x14ac:dyDescent="0.35">
      <c r="A34" s="1"/>
      <c r="B34" s="9"/>
      <c r="C34" s="9"/>
      <c r="D34" s="9"/>
      <c r="F34" s="297"/>
      <c r="G34" s="298"/>
      <c r="H34" s="298"/>
      <c r="I34" s="298"/>
      <c r="K34" s="59"/>
      <c r="L34" s="25"/>
      <c r="M34" s="60"/>
      <c r="N34" s="59"/>
      <c r="O34" s="25"/>
      <c r="P34" s="101"/>
      <c r="Q34" s="59"/>
      <c r="R34" s="25"/>
      <c r="S34" s="60"/>
      <c r="T34" s="59"/>
      <c r="U34" s="25"/>
      <c r="V34" s="60"/>
      <c r="X34" s="9"/>
      <c r="Y34" s="23"/>
    </row>
    <row r="35" spans="1:25" ht="18" customHeight="1" x14ac:dyDescent="0.35">
      <c r="A35" s="1"/>
      <c r="B35" s="9"/>
      <c r="C35" s="9"/>
      <c r="D35" s="9"/>
      <c r="F35" s="297"/>
      <c r="G35" s="298"/>
      <c r="H35" s="298"/>
      <c r="I35" s="298"/>
      <c r="K35" s="59"/>
      <c r="L35" s="25"/>
      <c r="M35" s="60"/>
      <c r="N35" s="59"/>
      <c r="O35" s="25"/>
      <c r="P35" s="101"/>
      <c r="Q35" s="59"/>
      <c r="R35" s="25"/>
      <c r="S35" s="60"/>
      <c r="T35" s="59"/>
      <c r="U35" s="25"/>
      <c r="V35" s="60"/>
      <c r="X35" s="9"/>
      <c r="Y35" s="23"/>
    </row>
    <row r="36" spans="1:25" ht="18" customHeight="1" x14ac:dyDescent="0.35">
      <c r="A36" s="1"/>
      <c r="B36" s="9"/>
      <c r="C36" s="9"/>
      <c r="D36" s="9"/>
      <c r="F36" s="297"/>
      <c r="G36" s="298"/>
      <c r="H36" s="298"/>
      <c r="I36" s="298"/>
      <c r="K36" s="59"/>
      <c r="L36" s="25"/>
      <c r="M36" s="60"/>
      <c r="N36" s="59"/>
      <c r="O36" s="25"/>
      <c r="P36" s="101"/>
      <c r="Q36" s="59"/>
      <c r="R36" s="25"/>
      <c r="S36" s="60"/>
      <c r="T36" s="59"/>
      <c r="U36" s="25"/>
      <c r="V36" s="60"/>
      <c r="X36" s="9"/>
      <c r="Y36" s="23"/>
    </row>
    <row r="37" spans="1:25" ht="18" customHeight="1" x14ac:dyDescent="0.35">
      <c r="A37" s="1"/>
      <c r="B37" s="9"/>
      <c r="C37" s="9"/>
      <c r="D37" s="9"/>
      <c r="F37" s="297"/>
      <c r="G37" s="298"/>
      <c r="H37" s="298"/>
      <c r="I37" s="298"/>
      <c r="K37" s="59"/>
      <c r="L37" s="25"/>
      <c r="M37" s="60"/>
      <c r="N37" s="59"/>
      <c r="O37" s="25"/>
      <c r="P37" s="101"/>
      <c r="Q37" s="59"/>
      <c r="R37" s="25"/>
      <c r="S37" s="60"/>
      <c r="T37" s="59"/>
      <c r="U37" s="25"/>
      <c r="V37" s="60"/>
      <c r="X37" s="9"/>
      <c r="Y37" s="23"/>
    </row>
    <row r="38" spans="1:25" ht="18" customHeight="1" x14ac:dyDescent="0.35">
      <c r="A38" s="1"/>
      <c r="B38" s="9"/>
      <c r="C38" s="9"/>
      <c r="D38" s="9"/>
      <c r="F38" s="297"/>
      <c r="G38" s="298"/>
      <c r="H38" s="298"/>
      <c r="I38" s="298"/>
      <c r="K38" s="59"/>
      <c r="L38" s="25"/>
      <c r="M38" s="60"/>
      <c r="N38" s="59"/>
      <c r="O38" s="25"/>
      <c r="P38" s="101"/>
      <c r="Q38" s="59"/>
      <c r="R38" s="25"/>
      <c r="S38" s="60"/>
      <c r="T38" s="59"/>
      <c r="U38" s="25"/>
      <c r="V38" s="60"/>
      <c r="X38" s="9"/>
      <c r="Y38" s="23"/>
    </row>
    <row r="39" spans="1:25" ht="18" customHeight="1" x14ac:dyDescent="0.35">
      <c r="A39" s="1"/>
      <c r="B39" s="9"/>
      <c r="C39" s="9"/>
      <c r="D39" s="9"/>
      <c r="F39" s="297"/>
      <c r="G39" s="298"/>
      <c r="H39" s="298"/>
      <c r="I39" s="298"/>
      <c r="K39" s="59"/>
      <c r="L39" s="25"/>
      <c r="M39" s="60"/>
      <c r="N39" s="59"/>
      <c r="O39" s="25"/>
      <c r="P39" s="101"/>
      <c r="Q39" s="59"/>
      <c r="R39" s="25"/>
      <c r="S39" s="60"/>
      <c r="T39" s="59"/>
      <c r="U39" s="25"/>
      <c r="V39" s="60"/>
      <c r="X39" s="9"/>
      <c r="Y39" s="23"/>
    </row>
    <row r="40" spans="1:25" ht="18" customHeight="1" x14ac:dyDescent="0.35">
      <c r="A40" s="1"/>
      <c r="B40" s="9"/>
      <c r="C40" s="9"/>
      <c r="D40" s="9"/>
      <c r="F40" s="297"/>
      <c r="G40" s="298"/>
      <c r="H40" s="298"/>
      <c r="I40" s="298"/>
      <c r="K40" s="59"/>
      <c r="L40" s="25"/>
      <c r="M40" s="60"/>
      <c r="N40" s="59"/>
      <c r="O40" s="25"/>
      <c r="P40" s="101"/>
      <c r="Q40" s="59"/>
      <c r="R40" s="25"/>
      <c r="S40" s="60"/>
      <c r="T40" s="59"/>
      <c r="U40" s="25"/>
      <c r="V40" s="60"/>
      <c r="X40" s="9"/>
      <c r="Y40" s="23"/>
    </row>
    <row r="41" spans="1:25" ht="18" customHeight="1" x14ac:dyDescent="0.35">
      <c r="A41" s="1"/>
      <c r="B41" s="9"/>
      <c r="C41" s="9"/>
      <c r="D41" s="9"/>
      <c r="F41" s="297"/>
      <c r="G41" s="298"/>
      <c r="H41" s="298"/>
      <c r="I41" s="298"/>
      <c r="K41" s="59"/>
      <c r="L41" s="25"/>
      <c r="M41" s="60"/>
      <c r="N41" s="59"/>
      <c r="O41" s="25"/>
      <c r="P41" s="101"/>
      <c r="Q41" s="59"/>
      <c r="R41" s="25"/>
      <c r="S41" s="60"/>
      <c r="T41" s="59"/>
      <c r="U41" s="25"/>
      <c r="V41" s="60"/>
      <c r="X41" s="9"/>
      <c r="Y41" s="23"/>
    </row>
    <row r="42" spans="1:25" ht="18" customHeight="1" x14ac:dyDescent="0.35">
      <c r="A42" s="1"/>
      <c r="B42" s="9"/>
      <c r="C42" s="9"/>
      <c r="D42" s="9"/>
      <c r="F42" s="297"/>
      <c r="G42" s="298"/>
      <c r="H42" s="298"/>
      <c r="I42" s="298"/>
      <c r="K42" s="59"/>
      <c r="L42" s="25"/>
      <c r="M42" s="60"/>
      <c r="N42" s="59"/>
      <c r="O42" s="25"/>
      <c r="P42" s="101"/>
      <c r="Q42" s="59"/>
      <c r="R42" s="25"/>
      <c r="S42" s="60"/>
      <c r="T42" s="59"/>
      <c r="U42" s="25"/>
      <c r="V42" s="60"/>
      <c r="X42" s="9"/>
      <c r="Y42" s="23"/>
    </row>
    <row r="43" spans="1:25" ht="18" customHeight="1" x14ac:dyDescent="0.35">
      <c r="A43" s="1"/>
      <c r="B43" s="9"/>
      <c r="C43" s="9"/>
      <c r="D43" s="9"/>
      <c r="F43" s="297"/>
      <c r="G43" s="298"/>
      <c r="H43" s="298"/>
      <c r="I43" s="298"/>
      <c r="K43" s="59"/>
      <c r="L43" s="25"/>
      <c r="M43" s="60"/>
      <c r="N43" s="59"/>
      <c r="O43" s="25"/>
      <c r="P43" s="101"/>
      <c r="Q43" s="59"/>
      <c r="R43" s="25"/>
      <c r="S43" s="60"/>
      <c r="T43" s="59"/>
      <c r="U43" s="25"/>
      <c r="V43" s="60"/>
      <c r="X43" s="9"/>
      <c r="Y43" s="23"/>
    </row>
    <row r="44" spans="1:25" ht="18" customHeight="1" x14ac:dyDescent="0.35">
      <c r="A44" s="1"/>
      <c r="B44" s="9"/>
      <c r="C44" s="9"/>
      <c r="D44" s="9"/>
      <c r="F44" s="297"/>
      <c r="G44" s="298"/>
      <c r="H44" s="298"/>
      <c r="I44" s="298"/>
      <c r="K44" s="59"/>
      <c r="L44" s="25"/>
      <c r="M44" s="60"/>
      <c r="N44" s="59"/>
      <c r="O44" s="25"/>
      <c r="P44" s="101"/>
      <c r="Q44" s="59"/>
      <c r="R44" s="25"/>
      <c r="S44" s="60"/>
      <c r="T44" s="59"/>
      <c r="U44" s="25"/>
      <c r="V44" s="60"/>
      <c r="X44" s="9"/>
      <c r="Y44" s="23"/>
    </row>
    <row r="45" spans="1:25" ht="18" customHeight="1" x14ac:dyDescent="0.35">
      <c r="A45" s="1"/>
      <c r="B45" s="9"/>
      <c r="C45" s="9"/>
      <c r="D45" s="9"/>
      <c r="F45" s="297"/>
      <c r="G45" s="298"/>
      <c r="H45" s="298"/>
      <c r="I45" s="298"/>
      <c r="K45" s="59"/>
      <c r="L45" s="25"/>
      <c r="M45" s="60"/>
      <c r="N45" s="59"/>
      <c r="O45" s="25"/>
      <c r="P45" s="101"/>
      <c r="Q45" s="59"/>
      <c r="R45" s="25"/>
      <c r="S45" s="60"/>
      <c r="T45" s="59"/>
      <c r="U45" s="25"/>
      <c r="V45" s="60"/>
      <c r="X45" s="9"/>
      <c r="Y45" s="23"/>
    </row>
    <row r="46" spans="1:25" ht="18" customHeight="1" x14ac:dyDescent="0.35">
      <c r="A46" s="1"/>
      <c r="B46" s="9"/>
      <c r="C46" s="9"/>
      <c r="D46" s="9"/>
      <c r="F46" s="297"/>
      <c r="G46" s="298"/>
      <c r="H46" s="298"/>
      <c r="I46" s="298"/>
      <c r="K46" s="59"/>
      <c r="L46" s="25"/>
      <c r="M46" s="60"/>
      <c r="N46" s="59"/>
      <c r="O46" s="25"/>
      <c r="P46" s="101"/>
      <c r="Q46" s="59"/>
      <c r="R46" s="25"/>
      <c r="S46" s="60"/>
      <c r="T46" s="59"/>
      <c r="U46" s="25"/>
      <c r="V46" s="60"/>
      <c r="X46" s="9"/>
      <c r="Y46" s="23"/>
    </row>
    <row r="47" spans="1:25" ht="18" customHeight="1" x14ac:dyDescent="0.35">
      <c r="A47" s="1"/>
      <c r="B47" s="9"/>
      <c r="C47" s="9"/>
      <c r="D47" s="9"/>
      <c r="F47" s="297"/>
      <c r="G47" s="298"/>
      <c r="H47" s="298"/>
      <c r="I47" s="298"/>
      <c r="K47" s="59"/>
      <c r="L47" s="25"/>
      <c r="M47" s="60"/>
      <c r="N47" s="59"/>
      <c r="O47" s="25"/>
      <c r="P47" s="101"/>
      <c r="Q47" s="59"/>
      <c r="R47" s="25"/>
      <c r="S47" s="60"/>
      <c r="T47" s="59"/>
      <c r="U47" s="25"/>
      <c r="V47" s="60"/>
      <c r="X47" s="9"/>
      <c r="Y47" s="23"/>
    </row>
    <row r="48" spans="1:25" ht="18" customHeight="1" x14ac:dyDescent="0.35">
      <c r="A48" s="1"/>
      <c r="B48" s="9"/>
      <c r="C48" s="9"/>
      <c r="D48" s="9"/>
      <c r="F48" s="297"/>
      <c r="G48" s="298"/>
      <c r="H48" s="298"/>
      <c r="I48" s="298"/>
      <c r="K48" s="59"/>
      <c r="L48" s="25"/>
      <c r="M48" s="60"/>
      <c r="N48" s="59"/>
      <c r="O48" s="25"/>
      <c r="P48" s="101"/>
      <c r="Q48" s="59"/>
      <c r="R48" s="25"/>
      <c r="S48" s="60"/>
      <c r="T48" s="59"/>
      <c r="U48" s="25"/>
      <c r="V48" s="60"/>
      <c r="X48" s="9"/>
      <c r="Y48" s="23"/>
    </row>
    <row r="49" spans="1:25" ht="18" customHeight="1" x14ac:dyDescent="0.35">
      <c r="A49" s="1"/>
      <c r="B49" s="9"/>
      <c r="C49" s="9"/>
      <c r="D49" s="9"/>
      <c r="F49" s="297"/>
      <c r="G49" s="298"/>
      <c r="H49" s="298"/>
      <c r="I49" s="298"/>
      <c r="K49" s="59"/>
      <c r="L49" s="25"/>
      <c r="M49" s="60"/>
      <c r="N49" s="59"/>
      <c r="O49" s="25"/>
      <c r="P49" s="60"/>
      <c r="Q49" s="59"/>
      <c r="R49" s="25"/>
      <c r="S49" s="60"/>
      <c r="T49" s="59"/>
      <c r="U49" s="25"/>
      <c r="V49" s="60"/>
      <c r="X49" s="9"/>
      <c r="Y49" s="23"/>
    </row>
    <row r="50" spans="1:25" ht="14.5" x14ac:dyDescent="0.35">
      <c r="S50" s="1"/>
      <c r="V50" s="1"/>
    </row>
    <row r="51" spans="1:25" ht="15" customHeight="1" x14ac:dyDescent="0.35"/>
  </sheetData>
  <mergeCells count="63">
    <mergeCell ref="F24:F49"/>
    <mergeCell ref="G24:I25"/>
    <mergeCell ref="M24:M26"/>
    <mergeCell ref="P24:P26"/>
    <mergeCell ref="S24:S26"/>
    <mergeCell ref="V24:V26"/>
    <mergeCell ref="G26:I26"/>
    <mergeCell ref="G27:I49"/>
    <mergeCell ref="Q20:S20"/>
    <mergeCell ref="T20:V20"/>
    <mergeCell ref="K21:M21"/>
    <mergeCell ref="N21:P21"/>
    <mergeCell ref="Q21:S21"/>
    <mergeCell ref="T21:V21"/>
    <mergeCell ref="T18:V19"/>
    <mergeCell ref="E19:I19"/>
    <mergeCell ref="D20:D21"/>
    <mergeCell ref="E20:I21"/>
    <mergeCell ref="K20:M20"/>
    <mergeCell ref="N20:P20"/>
    <mergeCell ref="D15:I15"/>
    <mergeCell ref="B18:C21"/>
    <mergeCell ref="K18:M19"/>
    <mergeCell ref="N18:P19"/>
    <mergeCell ref="Q18:S19"/>
    <mergeCell ref="Q17:S17"/>
    <mergeCell ref="T17:V17"/>
    <mergeCell ref="S12:T12"/>
    <mergeCell ref="U12:V12"/>
    <mergeCell ref="L13:M13"/>
    <mergeCell ref="P13:Q13"/>
    <mergeCell ref="T13:U13"/>
    <mergeCell ref="L14:M15"/>
    <mergeCell ref="N14:N15"/>
    <mergeCell ref="O14:O15"/>
    <mergeCell ref="P14:Q15"/>
    <mergeCell ref="Q12:R12"/>
    <mergeCell ref="R14:R15"/>
    <mergeCell ref="S14:S15"/>
    <mergeCell ref="T14:U15"/>
    <mergeCell ref="V14:V15"/>
    <mergeCell ref="K12:L12"/>
    <mergeCell ref="M12:N12"/>
    <mergeCell ref="O12:P12"/>
    <mergeCell ref="K17:M17"/>
    <mergeCell ref="N17:P17"/>
    <mergeCell ref="K14:K15"/>
    <mergeCell ref="B7:C7"/>
    <mergeCell ref="M7:O8"/>
    <mergeCell ref="Q7:S8"/>
    <mergeCell ref="G12:G13"/>
    <mergeCell ref="D2:I2"/>
    <mergeCell ref="D3:I4"/>
    <mergeCell ref="K3:S4"/>
    <mergeCell ref="D5:I5"/>
    <mergeCell ref="K5:R5"/>
    <mergeCell ref="B10:C10"/>
    <mergeCell ref="B12:C15"/>
    <mergeCell ref="D12:D14"/>
    <mergeCell ref="E12:E14"/>
    <mergeCell ref="F12:F13"/>
    <mergeCell ref="H12:H13"/>
    <mergeCell ref="I12:I13"/>
  </mergeCells>
  <conditionalFormatting sqref="D15:I15">
    <cfRule type="containsText" dxfId="415" priority="20" operator="containsText" text="Finalizado">
      <formula>NOT(ISERROR(SEARCH("Finalizado",D15)))</formula>
    </cfRule>
    <cfRule type="containsText" dxfId="414" priority="21" operator="containsText" text="No Planificado">
      <formula>NOT(ISERROR(SEARCH("No Planificado",D15)))</formula>
    </cfRule>
    <cfRule type="containsText" dxfId="413" priority="22" operator="containsText" text="A Tiempo">
      <formula>NOT(ISERROR(SEARCH("A Tiempo",D15)))</formula>
    </cfRule>
    <cfRule type="containsText" dxfId="412" priority="23" operator="containsText" text="Retrasado">
      <formula>NOT(ISERROR(SEARCH("Retrasado",D15)))</formula>
    </cfRule>
  </conditionalFormatting>
  <conditionalFormatting sqref="F7:F8">
    <cfRule type="iconSet" priority="27">
      <iconSet showValue="0">
        <cfvo type="percent" val="0"/>
        <cfvo type="num" val="2"/>
        <cfvo type="num" val="3"/>
      </iconSet>
    </cfRule>
  </conditionalFormatting>
  <conditionalFormatting sqref="F12 F14">
    <cfRule type="iconSet" priority="25">
      <iconSet showValue="0">
        <cfvo type="percent" val="0"/>
        <cfvo type="num" val="2"/>
        <cfvo type="num" val="3"/>
      </iconSet>
    </cfRule>
  </conditionalFormatting>
  <conditionalFormatting sqref="G7:I8">
    <cfRule type="iconSet" priority="26">
      <iconSet showValue="0">
        <cfvo type="percent" val="0"/>
        <cfvo type="num" val="2"/>
        <cfvo type="num" val="3"/>
      </iconSet>
    </cfRule>
  </conditionalFormatting>
  <conditionalFormatting sqref="G12:I12 G14:I14">
    <cfRule type="iconSet" priority="24">
      <iconSet showValue="0">
        <cfvo type="percent" val="0"/>
        <cfvo type="num" val="2"/>
        <cfvo type="num" val="3"/>
      </iconSet>
    </cfRule>
  </conditionalFormatting>
  <conditionalFormatting sqref="K24:L24 N24 Q24">
    <cfRule type="iconSet" priority="9">
      <iconSet showValue="0">
        <cfvo type="percent" val="0"/>
        <cfvo type="num" val="2"/>
        <cfvo type="num" val="3"/>
      </iconSet>
    </cfRule>
  </conditionalFormatting>
  <conditionalFormatting sqref="K25:L25">
    <cfRule type="containsText" dxfId="411" priority="16" operator="containsText" text="PENDIENTE">
      <formula>NOT(ISERROR(SEARCH("PENDIENTE",K25)))</formula>
    </cfRule>
    <cfRule type="containsText" dxfId="410" priority="17" operator="containsText" text="NO VALIDADO">
      <formula>NOT(ISERROR(SEARCH("NO VALIDADO",K25)))</formula>
    </cfRule>
    <cfRule type="containsText" dxfId="409" priority="18" operator="containsText" text="VALIDADO">
      <formula>NOT(ISERROR(SEARCH("VALIDADO",K25)))</formula>
    </cfRule>
  </conditionalFormatting>
  <conditionalFormatting sqref="N25:O25">
    <cfRule type="containsText" dxfId="408" priority="6" operator="containsText" text="PENDIENTE">
      <formula>NOT(ISERROR(SEARCH("PENDIENTE",N25)))</formula>
    </cfRule>
    <cfRule type="containsText" dxfId="407" priority="7" operator="containsText" text="NO VALIDADO">
      <formula>NOT(ISERROR(SEARCH("NO VALIDADO",N25)))</formula>
    </cfRule>
    <cfRule type="containsText" dxfId="406" priority="8" operator="containsText" text="VALIDADO">
      <formula>NOT(ISERROR(SEARCH("VALIDADO",N25)))</formula>
    </cfRule>
  </conditionalFormatting>
  <conditionalFormatting sqref="O24">
    <cfRule type="iconSet" priority="5">
      <iconSet showValue="0">
        <cfvo type="percent" val="0"/>
        <cfvo type="num" val="2"/>
        <cfvo type="num" val="3"/>
      </iconSet>
    </cfRule>
  </conditionalFormatting>
  <conditionalFormatting sqref="Q25:R25">
    <cfRule type="containsText" dxfId="405" priority="2" operator="containsText" text="PENDIENTE">
      <formula>NOT(ISERROR(SEARCH("PENDIENTE",Q25)))</formula>
    </cfRule>
    <cfRule type="containsText" dxfId="404" priority="3" operator="containsText" text="NO VALIDADO">
      <formula>NOT(ISERROR(SEARCH("NO VALIDADO",Q25)))</formula>
    </cfRule>
    <cfRule type="containsText" dxfId="403" priority="4" operator="containsText" text="VALIDADO">
      <formula>NOT(ISERROR(SEARCH("VALIDADO",Q25)))</formula>
    </cfRule>
  </conditionalFormatting>
  <conditionalFormatting sqref="R24">
    <cfRule type="iconSet" priority="1">
      <iconSet showValue="0">
        <cfvo type="percent" val="0"/>
        <cfvo type="num" val="2"/>
        <cfvo type="num" val="3"/>
      </iconSet>
    </cfRule>
  </conditionalFormatting>
  <conditionalFormatting sqref="T24:U24">
    <cfRule type="iconSet" priority="28">
      <iconSet showValue="0">
        <cfvo type="percent" val="0"/>
        <cfvo type="num" val="2"/>
        <cfvo type="num" val="3"/>
      </iconSet>
    </cfRule>
  </conditionalFormatting>
  <conditionalFormatting sqref="T25:U25">
    <cfRule type="containsText" dxfId="402" priority="29" operator="containsText" text="PENDIENTE">
      <formula>NOT(ISERROR(SEARCH("PENDIENTE",T25)))</formula>
    </cfRule>
    <cfRule type="containsText" dxfId="401" priority="30" operator="containsText" text="NO VALIDADO">
      <formula>NOT(ISERROR(SEARCH("NO VALIDADO",T25)))</formula>
    </cfRule>
    <cfRule type="containsText" dxfId="400" priority="31" operator="containsText" text="VALIDADO">
      <formula>NOT(ISERROR(SEARCH("VALIDADO",T25)))</formula>
    </cfRule>
  </conditionalFormatting>
  <dataValidations count="6">
    <dataValidation type="list" allowBlank="1" showInputMessage="1" showErrorMessage="1" sqref="K14:K15 O14:O15 S14:S15" xr:uid="{ED7D2629-33DC-4D71-B3DF-7E8658CEFAAA}">
      <formula1>"No Iniciado, En Progreso,Finalizado"</formula1>
    </dataValidation>
    <dataValidation type="list" allowBlank="1" showInputMessage="1" showErrorMessage="1" sqref="M12 Q12 U12" xr:uid="{A3D2D998-8C6D-41E7-8160-790B02C7A2A1}">
      <formula1>"Mayo,Junio,Julio,Agosto,Septiembre,Octubre"</formula1>
    </dataValidation>
    <dataValidation type="list" allowBlank="1" showInputMessage="1" showErrorMessage="1" sqref="AB14:AB15 R14:R15 N14:N15 V14:V15" xr:uid="{23AC28B7-6F24-47DE-9B6D-E580AD1ED87A}">
      <formula1>"No Cumple, Parcial, Cumple, Más que Cumple, Mejor Práctica"</formula1>
    </dataValidation>
    <dataValidation type="list" allowBlank="1" showInputMessage="1" showErrorMessage="1" sqref="O10" xr:uid="{2A8F84CF-0C58-4751-83BC-544DEEB30F28}">
      <formula1>"Alta,Baja,No Planificado"</formula1>
    </dataValidation>
    <dataValidation type="list" allowBlank="1" showInputMessage="1" showErrorMessage="1" sqref="S10 Q10" xr:uid="{A981E776-A3DF-4B6B-8641-27EE3329BEF5}">
      <formula1>"Junio,Julio,Agosto,Septiembre,Octubre"</formula1>
    </dataValidation>
    <dataValidation type="list" allowBlank="1" showInputMessage="1" showErrorMessage="1" sqref="D10" xr:uid="{D77DA041-36A5-48DE-9734-6E8C83430B77}">
      <formula1>"No Cumple, Parcial,Cumple,Más que Cumple,Mejor Práctica"</formula1>
    </dataValidation>
  </dataValidations>
  <pageMargins left="0.511811024" right="0.511811024" top="0.78740157499999996" bottom="0.78740157499999996" header="0.31496062000000002" footer="0.31496062000000002"/>
  <pageSetup paperSize="9" orientation="portrait" r:id="rId1"/>
  <drawing r:id="rId2"/>
  <extLst>
    <ext xmlns:x14="http://schemas.microsoft.com/office/spreadsheetml/2009/9/main" uri="{78C0D931-6437-407d-A8EE-F0AAD7539E65}">
      <x14:conditionalFormattings>
        <x14:conditionalFormatting xmlns:xm="http://schemas.microsoft.com/office/excel/2006/main">
          <x14:cfRule type="iconSet" priority="19" id="{E3272D8E-B08A-4F3C-B557-0312C0B3079E}">
            <x14:iconSet iconSet="3Stars" showValue="0">
              <x14:cfvo type="percent">
                <xm:f>0</xm:f>
              </x14:cfvo>
              <x14:cfvo type="num">
                <xm:f>2</xm:f>
              </x14:cfvo>
              <x14:cfvo type="num">
                <xm:f>3</xm:f>
              </x14:cfvo>
            </x14:iconSet>
          </x14:cfRule>
          <xm:sqref>M10</xm:sqref>
        </x14:conditionalFormatting>
      </x14:conditionalFormattings>
    </ext>
  </extLst>
</worksheet>
</file>

<file path=xl/worksheets/sheet5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5DE51BA-0A12-4C95-A06C-BAB3A61FDBF7}">
  <dimension ref="A1:AB51"/>
  <sheetViews>
    <sheetView showGridLines="0" zoomScale="50" zoomScaleNormal="50" workbookViewId="0">
      <pane xSplit="3" ySplit="4" topLeftCell="D5" activePane="bottomRight" state="frozen"/>
      <selection activeCell="O2" sqref="O2"/>
      <selection pane="topRight" activeCell="O2" sqref="O2"/>
      <selection pane="bottomLeft" activeCell="O2" sqref="O2"/>
      <selection pane="bottomRight" activeCell="M10" sqref="M10"/>
    </sheetView>
  </sheetViews>
  <sheetFormatPr defaultColWidth="0" defaultRowHeight="15" customHeight="1" zeroHeight="1" outlineLevelRow="2" outlineLevelCol="1" x14ac:dyDescent="0.35"/>
  <cols>
    <col min="1" max="1" width="1.26953125" customWidth="1"/>
    <col min="2" max="2" width="4.7265625" customWidth="1"/>
    <col min="3" max="3" width="20.1796875" customWidth="1"/>
    <col min="4" max="4" width="17.453125" customWidth="1" outlineLevel="1"/>
    <col min="5" max="5" width="10" customWidth="1" outlineLevel="1"/>
    <col min="6" max="8" width="6.1796875" customWidth="1" outlineLevel="1"/>
    <col min="9" max="9" width="6.26953125" customWidth="1" outlineLevel="1"/>
    <col min="10" max="10" width="2.1796875" customWidth="1"/>
    <col min="11" max="23" width="23" customWidth="1"/>
    <col min="24" max="24" width="17" hidden="1" customWidth="1"/>
    <col min="25" max="25" width="16.453125" hidden="1" customWidth="1"/>
    <col min="26" max="26" width="10.54296875" hidden="1" customWidth="1"/>
    <col min="27" max="27" width="16.81640625" hidden="1" customWidth="1"/>
    <col min="28" max="28" width="14.54296875" hidden="1" customWidth="1"/>
  </cols>
  <sheetData>
    <row r="1" spans="1:28" ht="11.25" customHeight="1" x14ac:dyDescent="0.35">
      <c r="A1" s="13"/>
      <c r="B1" s="13"/>
      <c r="C1" s="13"/>
      <c r="D1" s="13"/>
      <c r="E1" s="13"/>
      <c r="F1" s="13"/>
      <c r="G1" s="13"/>
      <c r="H1" s="13"/>
      <c r="I1" s="13"/>
      <c r="J1" s="13"/>
      <c r="K1" s="13"/>
      <c r="L1" s="13"/>
      <c r="M1" s="13"/>
      <c r="N1" s="13"/>
      <c r="O1" s="13"/>
      <c r="P1" s="13"/>
      <c r="Q1" s="13"/>
      <c r="R1" s="13"/>
      <c r="S1" s="13"/>
      <c r="T1" s="13"/>
      <c r="U1" s="13"/>
      <c r="V1" s="13"/>
      <c r="W1" s="13"/>
      <c r="X1" s="13"/>
      <c r="Y1" s="19"/>
      <c r="Z1" s="19"/>
      <c r="AA1" s="19"/>
    </row>
    <row r="2" spans="1:28" ht="43.5" customHeight="1" x14ac:dyDescent="0.5">
      <c r="A2" s="1"/>
      <c r="C2" s="11"/>
      <c r="D2" s="279" t="s">
        <v>0</v>
      </c>
      <c r="E2" s="279"/>
      <c r="F2" s="279"/>
      <c r="G2" s="279"/>
      <c r="H2" s="279"/>
      <c r="I2" s="279"/>
      <c r="J2" s="62"/>
      <c r="K2" s="62"/>
      <c r="L2" s="62"/>
      <c r="M2" s="62"/>
      <c r="N2" s="62"/>
      <c r="O2" s="62"/>
      <c r="P2" s="62"/>
      <c r="Q2" s="62"/>
      <c r="R2" s="62"/>
      <c r="S2" s="62"/>
      <c r="T2" s="62"/>
      <c r="U2" s="62"/>
      <c r="V2" s="62"/>
      <c r="W2" s="11"/>
      <c r="X2" s="11"/>
      <c r="Y2" s="20"/>
      <c r="Z2" s="20"/>
      <c r="AA2" s="20"/>
    </row>
    <row r="3" spans="1:28" ht="19.5" customHeight="1" x14ac:dyDescent="0.35">
      <c r="A3" s="1"/>
      <c r="C3" s="10"/>
      <c r="D3" s="280" t="s">
        <v>1</v>
      </c>
      <c r="E3" s="280"/>
      <c r="F3" s="280"/>
      <c r="G3" s="280"/>
      <c r="H3" s="280"/>
      <c r="I3" s="280"/>
      <c r="J3" s="63"/>
      <c r="K3" s="319" t="s">
        <v>739</v>
      </c>
      <c r="L3" s="319"/>
      <c r="M3" s="319"/>
      <c r="N3" s="319"/>
      <c r="O3" s="319"/>
      <c r="P3" s="319"/>
      <c r="Q3" s="319"/>
      <c r="R3" s="319"/>
      <c r="S3" s="319"/>
      <c r="T3" s="63"/>
      <c r="U3" s="63"/>
      <c r="V3" s="63"/>
      <c r="W3" s="10"/>
      <c r="X3" s="10"/>
      <c r="Y3" s="12"/>
      <c r="Z3" s="12"/>
      <c r="AA3" s="12"/>
    </row>
    <row r="4" spans="1:28" ht="35.25" customHeight="1" x14ac:dyDescent="0.35">
      <c r="A4" s="1"/>
      <c r="B4" s="1"/>
      <c r="C4" s="10"/>
      <c r="D4" s="281"/>
      <c r="E4" s="281"/>
      <c r="F4" s="281"/>
      <c r="G4" s="281"/>
      <c r="H4" s="281"/>
      <c r="I4" s="281"/>
      <c r="J4" s="61"/>
      <c r="K4" s="320"/>
      <c r="L4" s="320"/>
      <c r="M4" s="320"/>
      <c r="N4" s="320"/>
      <c r="O4" s="320"/>
      <c r="P4" s="320"/>
      <c r="Q4" s="320"/>
      <c r="R4" s="320"/>
      <c r="S4" s="320"/>
      <c r="T4" s="61"/>
      <c r="U4" s="61"/>
      <c r="V4" s="61"/>
      <c r="W4" s="61"/>
      <c r="X4" s="14"/>
      <c r="Y4" s="21"/>
      <c r="Z4" s="22"/>
      <c r="AA4" s="22"/>
    </row>
    <row r="5" spans="1:28" ht="32.5" x14ac:dyDescent="0.6">
      <c r="A5" s="1"/>
      <c r="B5" s="15"/>
      <c r="C5" s="13"/>
      <c r="D5" s="284" t="s">
        <v>218</v>
      </c>
      <c r="E5" s="284"/>
      <c r="F5" s="284"/>
      <c r="G5" s="284"/>
      <c r="H5" s="284"/>
      <c r="I5" s="284"/>
      <c r="J5" s="26"/>
      <c r="K5" s="284" t="s">
        <v>673</v>
      </c>
      <c r="L5" s="284"/>
      <c r="M5" s="284"/>
      <c r="N5" s="284"/>
      <c r="O5" s="284"/>
      <c r="P5" s="284"/>
      <c r="Q5" s="284"/>
      <c r="R5" s="284"/>
      <c r="S5" s="27"/>
      <c r="T5" s="25"/>
      <c r="U5" s="25"/>
      <c r="V5" s="25"/>
      <c r="W5" s="9"/>
      <c r="X5" s="9"/>
      <c r="Y5" s="23"/>
    </row>
    <row r="6" spans="1:28" ht="33" customHeight="1" x14ac:dyDescent="0.8">
      <c r="A6" s="1"/>
      <c r="B6" s="15"/>
      <c r="C6" s="15"/>
      <c r="D6" s="28" t="s">
        <v>296</v>
      </c>
      <c r="E6" s="28" t="s">
        <v>16</v>
      </c>
      <c r="F6" s="28" t="s">
        <v>19</v>
      </c>
      <c r="G6" s="28" t="s">
        <v>20</v>
      </c>
      <c r="H6" s="28" t="s">
        <v>21</v>
      </c>
      <c r="I6" s="28" t="s">
        <v>22</v>
      </c>
      <c r="J6" s="29"/>
      <c r="K6" s="44" t="s">
        <v>221</v>
      </c>
      <c r="L6" s="66"/>
      <c r="M6" s="30"/>
      <c r="N6" s="30"/>
      <c r="O6" s="30"/>
      <c r="P6" s="30"/>
      <c r="Q6" s="30"/>
      <c r="R6" s="31"/>
      <c r="S6" s="31"/>
      <c r="T6" s="25"/>
      <c r="U6" s="25"/>
      <c r="V6" s="25"/>
      <c r="W6" s="9"/>
      <c r="X6" s="9"/>
      <c r="Y6" s="23"/>
    </row>
    <row r="7" spans="1:28" ht="78" customHeight="1" outlineLevel="1" x14ac:dyDescent="0.35">
      <c r="A7" s="1"/>
      <c r="B7" s="267" t="s">
        <v>222</v>
      </c>
      <c r="C7" s="267"/>
      <c r="D7" s="67" t="str">
        <f>IF(F7="","",IF(AND(I7=3,H7=3,G7=3,F7=3),"Melhor Pratica",
IF(AND(H7=3,G7=3,F7=3),"Mais que cumpre",
IF(AND(G7=3,F7=3),"Cumpre",
IF(F7=3,"Parcial","Não cumpre")))))</f>
        <v>Cumpre</v>
      </c>
      <c r="E7" s="47">
        <f>IF($D7="Não cumpre",0,IF($D7="Parcial",$E$18*0.4,IF($D7="Cumpre",$E$18*0.7,IF($D7="Mais que cumpre",$E$18*0.85,IF($D7="Melhor Pratica",$E$18,0)))))</f>
        <v>1.3999999999999999E-2</v>
      </c>
      <c r="F7" s="48">
        <f>IF($K$24&lt;&gt;"",IF($K$24=3,3,IF($K$24=2,2,1)),"")</f>
        <v>3</v>
      </c>
      <c r="G7" s="48">
        <f>IF($N$24&lt;&gt;"",IF($N$24=3,3,IF($N$24=2,2,1)),"")</f>
        <v>3</v>
      </c>
      <c r="H7" s="48" t="str">
        <f>IF($Q$24&lt;&gt;"",IF($Q$24=3,3,IF($Q$24=2,2,1)),"")</f>
        <v/>
      </c>
      <c r="I7" s="48" t="str">
        <f>IF($T$24&lt;&gt;"",IF($T$24=3,3,IF($T$24=2,2,1)),"")</f>
        <v/>
      </c>
      <c r="J7" s="32"/>
      <c r="K7" s="49" t="s">
        <v>674</v>
      </c>
      <c r="L7" s="46" t="s">
        <v>224</v>
      </c>
      <c r="M7" s="271" t="s">
        <v>740</v>
      </c>
      <c r="N7" s="271"/>
      <c r="O7" s="271"/>
      <c r="P7" s="46" t="s">
        <v>226</v>
      </c>
      <c r="Q7" s="271"/>
      <c r="R7" s="271"/>
      <c r="S7" s="271"/>
      <c r="U7" s="25"/>
      <c r="V7" s="25"/>
      <c r="W7" s="9"/>
      <c r="X7" s="9"/>
      <c r="Y7" s="23"/>
    </row>
    <row r="8" spans="1:28" ht="14.25" customHeight="1" outlineLevel="1" x14ac:dyDescent="0.35">
      <c r="A8" s="1"/>
      <c r="B8" s="64"/>
      <c r="C8" s="64"/>
      <c r="D8" s="67"/>
      <c r="E8" s="47"/>
      <c r="F8" s="48"/>
      <c r="G8" s="48"/>
      <c r="H8" s="48"/>
      <c r="I8" s="48"/>
      <c r="J8" s="32"/>
      <c r="K8" s="49"/>
      <c r="L8" s="46"/>
      <c r="M8" s="271"/>
      <c r="N8" s="271"/>
      <c r="O8" s="271"/>
      <c r="P8" s="46"/>
      <c r="Q8" s="271"/>
      <c r="R8" s="271"/>
      <c r="S8" s="271"/>
      <c r="U8" s="25"/>
      <c r="V8" s="25"/>
      <c r="W8" s="9"/>
      <c r="X8" s="9"/>
      <c r="Y8" s="23"/>
    </row>
    <row r="9" spans="1:28" ht="9.75" customHeight="1" x14ac:dyDescent="0.45">
      <c r="A9" s="1"/>
      <c r="B9" s="1"/>
      <c r="C9" s="1"/>
      <c r="D9" s="34"/>
      <c r="E9" s="35"/>
      <c r="F9" s="35"/>
      <c r="G9" s="35"/>
      <c r="H9" s="35"/>
      <c r="I9" s="35"/>
      <c r="J9" s="35"/>
      <c r="K9" s="35"/>
      <c r="L9" s="35"/>
      <c r="M9" s="35"/>
      <c r="N9" s="35"/>
      <c r="O9" s="35"/>
      <c r="P9" s="35"/>
      <c r="Q9" s="92" t="str">
        <f>IF(Q10="Junho",6,IF(Q10="Julho",7,IF(Q10="Agosto",8,IF(Q10="Setembro",9,IF(Q10="Outubro",10,"")))))</f>
        <v/>
      </c>
      <c r="R9" s="35"/>
      <c r="S9" s="92" t="str">
        <f>IF(S10="Junho",6,IF(S10="Julho",7,IF(S10="Agosto",8,IF(S10="Setembro",9,IF(S10="Outubro",10,"")))))</f>
        <v/>
      </c>
      <c r="T9" s="33"/>
      <c r="U9" s="33"/>
      <c r="V9" s="33"/>
      <c r="W9" s="1"/>
      <c r="X9" s="1"/>
    </row>
    <row r="10" spans="1:28" ht="59.25" customHeight="1" outlineLevel="1" x14ac:dyDescent="0.35">
      <c r="A10" s="1"/>
      <c r="B10" s="273" t="s">
        <v>676</v>
      </c>
      <c r="C10" s="273"/>
      <c r="D10" s="110" t="s">
        <v>247</v>
      </c>
      <c r="E10" s="51">
        <f>IF($D10="Não cumpre",0,IF($D10="Parcial",$E$18*0.4,IF($D10="Cumpre",$E$18*0.7,IF($D10="Mais que cumpre",$E$18*0.85,IF($D10="Melhor Pratica",$E$18,0)))))</f>
        <v>1.3999999999999999E-2</v>
      </c>
      <c r="F10" s="52" t="str">
        <f>IF(K20="D","D","-")</f>
        <v>-</v>
      </c>
      <c r="G10" s="52" t="str">
        <f>IF(N20="D","D","-")</f>
        <v>D</v>
      </c>
      <c r="H10" s="52" t="str">
        <f>IF(Q20="D","D","-")</f>
        <v>D</v>
      </c>
      <c r="I10" s="52" t="str">
        <f>IF(T20="D","D","-")</f>
        <v>-</v>
      </c>
      <c r="J10" s="32"/>
      <c r="K10" s="65" t="s">
        <v>677</v>
      </c>
      <c r="L10" s="50" t="s">
        <v>230</v>
      </c>
      <c r="M10" s="74">
        <v>1</v>
      </c>
      <c r="N10" s="50" t="s">
        <v>231</v>
      </c>
      <c r="O10" s="53" t="s">
        <v>741</v>
      </c>
      <c r="P10" s="50" t="s">
        <v>233</v>
      </c>
      <c r="Q10" s="91"/>
      <c r="R10" s="50" t="s">
        <v>235</v>
      </c>
      <c r="S10" s="91"/>
      <c r="T10" s="50" t="s">
        <v>237</v>
      </c>
      <c r="U10" s="53"/>
      <c r="V10" s="25"/>
      <c r="W10" s="9"/>
      <c r="X10" s="9"/>
      <c r="Y10" s="23"/>
    </row>
    <row r="11" spans="1:28" ht="20.5" x14ac:dyDescent="0.4">
      <c r="A11" s="1"/>
      <c r="B11" s="17"/>
      <c r="C11" s="17"/>
      <c r="D11" s="36"/>
      <c r="E11" s="31"/>
      <c r="F11" s="37"/>
      <c r="G11" s="37"/>
      <c r="H11" s="37"/>
      <c r="I11" s="37"/>
      <c r="J11" s="31"/>
      <c r="K11" s="25"/>
      <c r="L11" s="25"/>
      <c r="M11" s="25"/>
      <c r="N11" s="25"/>
      <c r="O11" s="25"/>
      <c r="P11" s="25"/>
      <c r="Q11" s="25"/>
      <c r="R11" s="25"/>
      <c r="S11" s="25"/>
      <c r="T11" s="25"/>
      <c r="U11" s="25"/>
      <c r="V11" s="25"/>
      <c r="W11" s="9"/>
      <c r="X11" s="9"/>
      <c r="Y11" s="23"/>
    </row>
    <row r="12" spans="1:28" ht="18" customHeight="1" outlineLevel="1" x14ac:dyDescent="0.35">
      <c r="A12" s="1"/>
      <c r="B12" s="274" t="s">
        <v>680</v>
      </c>
      <c r="C12" s="274"/>
      <c r="D12" s="276" t="str">
        <f>IF(F12="","",IF(AND(I12=3,H12=3,G12=3,F12=3),"Melhor Pratica",
IF(AND(H12=3,G12=3,F12=3),"Mais que cumpre",
IF(AND(G12=3,F12=3),"Cumpre",
IF(F12=3,"Parcial","Não cumpre")))))</f>
        <v>Cumpre</v>
      </c>
      <c r="E12" s="277">
        <f>IF($D12="Não cumpre",0,IF($D12="Parcial",$E$18*0.4,IF($D12="Cumpre",$E$18*0.7,IF($D12="Mais que cumpre",$E$18*0.85,IF($D12="Melhor Pratica",$E$18,0)))))</f>
        <v>1.3999999999999999E-2</v>
      </c>
      <c r="F12" s="272">
        <f>IF($L$24&lt;&gt;"",IF($L$24=3,3,IF($L$24=2,2,1)),"")</f>
        <v>3</v>
      </c>
      <c r="G12" s="272">
        <f>IF($O$24&lt;&gt;"",IF($O$24=3,3,IF($O$24=2,2,1)),"")</f>
        <v>3</v>
      </c>
      <c r="H12" s="272" t="str">
        <f>IF($R$24&lt;&gt;"",IF($R$24=3,3,IF($R$24=2,2,1)),"")</f>
        <v/>
      </c>
      <c r="I12" s="272" t="str">
        <f>IF($U$24&lt;&gt;"",IF($U$24=3,3,IF($U$24=2,2,1)),"")</f>
        <v/>
      </c>
      <c r="J12" s="32"/>
      <c r="K12" s="305" t="s">
        <v>240</v>
      </c>
      <c r="L12" s="278"/>
      <c r="M12" s="285"/>
      <c r="N12" s="286"/>
      <c r="O12" s="305" t="s">
        <v>240</v>
      </c>
      <c r="P12" s="278"/>
      <c r="Q12" s="285"/>
      <c r="R12" s="286"/>
      <c r="S12" s="278" t="s">
        <v>240</v>
      </c>
      <c r="T12" s="278"/>
      <c r="U12" s="318"/>
      <c r="V12" s="318"/>
      <c r="W12" s="9"/>
      <c r="X12" s="9"/>
      <c r="Y12" s="23"/>
      <c r="Z12" s="2"/>
      <c r="AA12" s="2"/>
      <c r="AB12" s="2"/>
    </row>
    <row r="13" spans="1:28" ht="35.25" customHeight="1" outlineLevel="1" x14ac:dyDescent="0.35">
      <c r="A13" s="1"/>
      <c r="B13" s="275"/>
      <c r="C13" s="275"/>
      <c r="D13" s="276"/>
      <c r="E13" s="277"/>
      <c r="F13" s="272"/>
      <c r="G13" s="272"/>
      <c r="H13" s="272"/>
      <c r="I13" s="272"/>
      <c r="J13" s="32"/>
      <c r="K13" s="168" t="s">
        <v>33</v>
      </c>
      <c r="L13" s="287" t="s">
        <v>242</v>
      </c>
      <c r="M13" s="287"/>
      <c r="N13" s="169" t="s">
        <v>243</v>
      </c>
      <c r="O13" s="168" t="s">
        <v>33</v>
      </c>
      <c r="P13" s="287" t="s">
        <v>242</v>
      </c>
      <c r="Q13" s="287"/>
      <c r="R13" s="169" t="s">
        <v>243</v>
      </c>
      <c r="S13" s="100" t="s">
        <v>33</v>
      </c>
      <c r="T13" s="287" t="s">
        <v>242</v>
      </c>
      <c r="U13" s="287"/>
      <c r="V13" s="100" t="s">
        <v>243</v>
      </c>
      <c r="W13" s="1"/>
      <c r="X13" s="1"/>
      <c r="Z13" s="3"/>
      <c r="AA13" s="4"/>
      <c r="AB13" s="5"/>
    </row>
    <row r="14" spans="1:28" ht="18.75" customHeight="1" outlineLevel="1" x14ac:dyDescent="0.35">
      <c r="A14" s="1"/>
      <c r="B14" s="275"/>
      <c r="C14" s="275"/>
      <c r="D14" s="276"/>
      <c r="E14" s="277"/>
      <c r="F14" s="38"/>
      <c r="G14" s="38"/>
      <c r="H14" s="38"/>
      <c r="I14" s="38"/>
      <c r="J14" s="32"/>
      <c r="K14" s="270"/>
      <c r="L14" s="292"/>
      <c r="M14" s="292"/>
      <c r="N14" s="269"/>
      <c r="O14" s="270"/>
      <c r="P14" s="292"/>
      <c r="Q14" s="292"/>
      <c r="R14" s="269"/>
      <c r="S14" s="268"/>
      <c r="T14" s="292"/>
      <c r="U14" s="292"/>
      <c r="V14" s="268"/>
      <c r="W14" s="1"/>
      <c r="X14" s="1"/>
      <c r="Z14" s="6"/>
      <c r="AA14" s="7"/>
      <c r="AB14" s="8"/>
    </row>
    <row r="15" spans="1:28" ht="21" customHeight="1" outlineLevel="1" x14ac:dyDescent="0.35">
      <c r="A15" s="1"/>
      <c r="B15" s="275"/>
      <c r="C15" s="275"/>
      <c r="D15" s="288" t="str">
        <f>IF(S10&lt;&gt;"",IF(OR(S14="finalizado",O14="finalizado",K14="finalizado"),"Finalizado",
IF(OR(AND(S10=U12,S14&lt;&gt;"finalizado"),AND(S10=Q12,O14&lt;&gt;"finalizado"),AND(S10=M12,K14&lt;&gt;"finalizado")),"Atrasado","À Tempo")),"Não Planificado")</f>
        <v>Não Planificado</v>
      </c>
      <c r="E15" s="288"/>
      <c r="F15" s="288"/>
      <c r="G15" s="288"/>
      <c r="H15" s="288"/>
      <c r="I15" s="288"/>
      <c r="J15" s="26"/>
      <c r="K15" s="270"/>
      <c r="L15" s="292"/>
      <c r="M15" s="292"/>
      <c r="N15" s="269"/>
      <c r="O15" s="270"/>
      <c r="P15" s="292"/>
      <c r="Q15" s="292"/>
      <c r="R15" s="269"/>
      <c r="S15" s="268"/>
      <c r="T15" s="292"/>
      <c r="U15" s="292"/>
      <c r="V15" s="268"/>
      <c r="W15" s="1"/>
      <c r="X15" s="1"/>
      <c r="Z15" s="6"/>
      <c r="AA15" s="7"/>
      <c r="AB15" s="7"/>
    </row>
    <row r="16" spans="1:28" ht="21" customHeight="1" x14ac:dyDescent="0.4">
      <c r="A16" s="1"/>
      <c r="B16" s="17"/>
      <c r="C16" s="17"/>
      <c r="D16" s="9"/>
      <c r="E16" s="86" t="str">
        <f>IF(COUNTA(F16:I16)=0,"NBC","BC")</f>
        <v>BC</v>
      </c>
      <c r="F16" s="86" t="s">
        <v>248</v>
      </c>
      <c r="G16" s="86" t="s">
        <v>248</v>
      </c>
      <c r="H16" s="86"/>
      <c r="I16" s="9"/>
      <c r="J16" s="16"/>
      <c r="K16" s="9"/>
      <c r="L16" s="9"/>
      <c r="M16" s="9"/>
      <c r="N16" s="9"/>
      <c r="O16" s="9"/>
      <c r="P16" s="9"/>
      <c r="Q16" s="9"/>
      <c r="R16" s="9"/>
      <c r="S16" s="9"/>
      <c r="T16" s="9"/>
      <c r="U16" s="9"/>
      <c r="V16" s="9"/>
      <c r="W16" s="9"/>
      <c r="X16" s="9"/>
      <c r="Y16" s="23"/>
    </row>
    <row r="17" spans="1:25" ht="21" customHeight="1" x14ac:dyDescent="0.4">
      <c r="A17" s="1"/>
      <c r="B17" s="17"/>
      <c r="C17" s="17"/>
      <c r="D17" s="9"/>
      <c r="E17" s="9"/>
      <c r="F17" s="9"/>
      <c r="G17" s="9"/>
      <c r="H17" s="9"/>
      <c r="I17" s="9"/>
      <c r="J17" s="16"/>
      <c r="K17" s="290" t="s">
        <v>246</v>
      </c>
      <c r="L17" s="291"/>
      <c r="M17" s="296"/>
      <c r="N17" s="290" t="s">
        <v>247</v>
      </c>
      <c r="O17" s="291"/>
      <c r="P17" s="296"/>
      <c r="Q17" s="290" t="s">
        <v>681</v>
      </c>
      <c r="R17" s="291"/>
      <c r="S17" s="296"/>
      <c r="T17" s="290" t="s">
        <v>682</v>
      </c>
      <c r="U17" s="291"/>
      <c r="V17" s="296"/>
      <c r="W17" s="9"/>
      <c r="X17" s="9"/>
      <c r="Y17" s="23"/>
    </row>
    <row r="18" spans="1:25" ht="20.25" customHeight="1" outlineLevel="2" x14ac:dyDescent="0.35">
      <c r="A18" s="1"/>
      <c r="B18" s="289" t="s">
        <v>316</v>
      </c>
      <c r="C18" s="289"/>
      <c r="D18" s="42" t="s">
        <v>16</v>
      </c>
      <c r="E18" s="39">
        <v>0.02</v>
      </c>
      <c r="F18" s="127"/>
      <c r="G18" s="127"/>
      <c r="H18" s="127"/>
      <c r="I18" s="127"/>
      <c r="J18" s="9"/>
      <c r="K18" s="270" t="s">
        <v>742</v>
      </c>
      <c r="L18" s="268"/>
      <c r="M18" s="269"/>
      <c r="N18" s="270" t="s">
        <v>743</v>
      </c>
      <c r="O18" s="268"/>
      <c r="P18" s="269"/>
      <c r="Q18" s="270" t="s">
        <v>744</v>
      </c>
      <c r="R18" s="268"/>
      <c r="S18" s="269"/>
      <c r="T18" s="270" t="s">
        <v>745</v>
      </c>
      <c r="U18" s="268"/>
      <c r="V18" s="269"/>
      <c r="W18" s="9"/>
      <c r="X18" s="9"/>
      <c r="Y18" s="23"/>
    </row>
    <row r="19" spans="1:25" ht="141.75" customHeight="1" outlineLevel="2" x14ac:dyDescent="0.35">
      <c r="A19" s="1"/>
      <c r="B19" s="289"/>
      <c r="C19" s="289"/>
      <c r="D19" s="42" t="s">
        <v>255</v>
      </c>
      <c r="E19" s="311" t="s">
        <v>746</v>
      </c>
      <c r="F19" s="311"/>
      <c r="G19" s="311"/>
      <c r="H19" s="311"/>
      <c r="I19" s="311"/>
      <c r="J19" s="25"/>
      <c r="K19" s="270"/>
      <c r="L19" s="268"/>
      <c r="M19" s="269"/>
      <c r="N19" s="270"/>
      <c r="O19" s="268"/>
      <c r="P19" s="269"/>
      <c r="Q19" s="270"/>
      <c r="R19" s="268"/>
      <c r="S19" s="269"/>
      <c r="T19" s="270"/>
      <c r="U19" s="268"/>
      <c r="V19" s="269"/>
      <c r="W19" s="9"/>
      <c r="X19" s="9"/>
      <c r="Y19" s="23"/>
    </row>
    <row r="20" spans="1:25" ht="18.75" customHeight="1" outlineLevel="2" x14ac:dyDescent="0.35">
      <c r="A20" s="1"/>
      <c r="B20" s="289"/>
      <c r="C20" s="289"/>
      <c r="D20" s="293" t="s">
        <v>37</v>
      </c>
      <c r="E20" s="294" t="s">
        <v>111</v>
      </c>
      <c r="F20" s="294"/>
      <c r="G20" s="294"/>
      <c r="H20" s="294"/>
      <c r="I20" s="294"/>
      <c r="J20" s="25"/>
      <c r="K20" s="270"/>
      <c r="L20" s="268"/>
      <c r="M20" s="269"/>
      <c r="N20" s="270" t="s">
        <v>307</v>
      </c>
      <c r="O20" s="268"/>
      <c r="P20" s="269"/>
      <c r="Q20" s="270" t="s">
        <v>307</v>
      </c>
      <c r="R20" s="268"/>
      <c r="S20" s="269"/>
      <c r="T20" s="270"/>
      <c r="U20" s="268"/>
      <c r="V20" s="269"/>
      <c r="W20" s="9"/>
      <c r="X20" s="9"/>
      <c r="Y20" s="23"/>
    </row>
    <row r="21" spans="1:25" ht="40.5" customHeight="1" outlineLevel="2" x14ac:dyDescent="0.35">
      <c r="A21" s="18">
        <v>5.0000000000000001E-3</v>
      </c>
      <c r="B21" s="289"/>
      <c r="C21" s="289"/>
      <c r="D21" s="293"/>
      <c r="E21" s="294"/>
      <c r="F21" s="294"/>
      <c r="G21" s="294"/>
      <c r="H21" s="294"/>
      <c r="I21" s="294"/>
      <c r="J21" s="25"/>
      <c r="K21" s="270" t="s">
        <v>747</v>
      </c>
      <c r="L21" s="268"/>
      <c r="M21" s="269"/>
      <c r="N21" s="270" t="s">
        <v>748</v>
      </c>
      <c r="O21" s="268"/>
      <c r="P21" s="269"/>
      <c r="Q21" s="270" t="s">
        <v>749</v>
      </c>
      <c r="R21" s="268"/>
      <c r="S21" s="269"/>
      <c r="T21" s="270" t="s">
        <v>750</v>
      </c>
      <c r="U21" s="268"/>
      <c r="V21" s="269"/>
      <c r="W21" s="9"/>
      <c r="X21" s="9"/>
      <c r="Y21" s="23"/>
    </row>
    <row r="22" spans="1:25" ht="14.5" x14ac:dyDescent="0.35">
      <c r="A22" s="1"/>
      <c r="B22" s="9"/>
      <c r="C22" s="9"/>
      <c r="D22" s="9"/>
      <c r="E22" s="9"/>
      <c r="F22" s="9"/>
      <c r="G22" s="9"/>
      <c r="H22" s="9"/>
      <c r="I22" s="9"/>
      <c r="J22" s="9"/>
      <c r="K22" s="68"/>
      <c r="L22" s="9"/>
      <c r="M22" s="9"/>
      <c r="N22" s="9"/>
      <c r="O22" s="9"/>
      <c r="P22" s="9"/>
      <c r="Q22" s="9"/>
      <c r="R22" s="9"/>
      <c r="S22" s="9"/>
      <c r="T22" s="9"/>
      <c r="U22" s="9"/>
      <c r="V22" s="69"/>
      <c r="W22" s="9"/>
      <c r="X22" s="9"/>
      <c r="Y22" s="23"/>
    </row>
    <row r="23" spans="1:25" ht="41" x14ac:dyDescent="0.35">
      <c r="A23" s="1"/>
      <c r="B23" s="9"/>
      <c r="C23" s="9"/>
      <c r="D23" s="9"/>
      <c r="G23" s="9"/>
      <c r="H23" s="9"/>
      <c r="K23" s="54" t="s">
        <v>9</v>
      </c>
      <c r="L23" s="24" t="s">
        <v>261</v>
      </c>
      <c r="M23" s="55" t="s">
        <v>262</v>
      </c>
      <c r="N23" s="54" t="s">
        <v>9</v>
      </c>
      <c r="O23" s="24" t="s">
        <v>261</v>
      </c>
      <c r="P23" s="55" t="s">
        <v>262</v>
      </c>
      <c r="Q23" s="54" t="s">
        <v>9</v>
      </c>
      <c r="R23" s="24" t="s">
        <v>261</v>
      </c>
      <c r="S23" s="55" t="s">
        <v>262</v>
      </c>
      <c r="T23" s="54" t="s">
        <v>9</v>
      </c>
      <c r="U23" s="24" t="s">
        <v>261</v>
      </c>
      <c r="V23" s="55" t="s">
        <v>262</v>
      </c>
      <c r="X23" s="9"/>
      <c r="Y23" s="23"/>
    </row>
    <row r="24" spans="1:25" ht="36.75" customHeight="1" x14ac:dyDescent="0.35">
      <c r="A24" s="1"/>
      <c r="B24" s="9"/>
      <c r="C24" s="9"/>
      <c r="D24" s="9"/>
      <c r="F24" s="297" t="s">
        <v>690</v>
      </c>
      <c r="G24" s="298" t="s">
        <v>33</v>
      </c>
      <c r="H24" s="298"/>
      <c r="I24" s="298"/>
      <c r="K24" s="56">
        <v>3</v>
      </c>
      <c r="L24" s="40">
        <v>3</v>
      </c>
      <c r="M24" s="295"/>
      <c r="N24" s="56">
        <v>3</v>
      </c>
      <c r="O24" s="40">
        <v>3</v>
      </c>
      <c r="P24" s="295"/>
      <c r="Q24" s="56"/>
      <c r="R24" s="40"/>
      <c r="S24" s="295"/>
      <c r="T24" s="56"/>
      <c r="U24" s="40"/>
      <c r="V24" s="295"/>
      <c r="X24" s="9"/>
      <c r="Y24" s="23"/>
    </row>
    <row r="25" spans="1:25" ht="19.5" customHeight="1" x14ac:dyDescent="0.35">
      <c r="A25" s="1"/>
      <c r="B25" s="9"/>
      <c r="C25" s="9"/>
      <c r="D25" s="9"/>
      <c r="F25" s="297"/>
      <c r="G25" s="298"/>
      <c r="H25" s="298"/>
      <c r="I25" s="298"/>
      <c r="K25" s="57"/>
      <c r="L25" s="43"/>
      <c r="M25" s="295"/>
      <c r="N25" s="57"/>
      <c r="O25" s="43"/>
      <c r="P25" s="295"/>
      <c r="Q25" s="57"/>
      <c r="R25" s="43"/>
      <c r="S25" s="295"/>
      <c r="T25" s="57"/>
      <c r="U25" s="43"/>
      <c r="V25" s="295"/>
      <c r="X25" s="9"/>
      <c r="Y25" s="23"/>
    </row>
    <row r="26" spans="1:25" ht="208.5" customHeight="1" x14ac:dyDescent="0.35">
      <c r="A26" s="1"/>
      <c r="B26" s="9"/>
      <c r="C26" s="9"/>
      <c r="D26" s="9"/>
      <c r="F26" s="297"/>
      <c r="G26" s="298" t="s">
        <v>242</v>
      </c>
      <c r="H26" s="298"/>
      <c r="I26" s="298"/>
      <c r="K26" s="58" t="s">
        <v>751</v>
      </c>
      <c r="L26" s="45"/>
      <c r="M26" s="295"/>
      <c r="N26" s="58" t="s">
        <v>752</v>
      </c>
      <c r="O26" s="45" t="s">
        <v>1134</v>
      </c>
      <c r="P26" s="295"/>
      <c r="Q26" s="58"/>
      <c r="R26" s="45"/>
      <c r="S26" s="295"/>
      <c r="T26" s="58"/>
      <c r="U26" s="45"/>
      <c r="V26" s="295"/>
      <c r="X26" s="9"/>
      <c r="Y26" s="23"/>
    </row>
    <row r="27" spans="1:25" ht="18" customHeight="1" x14ac:dyDescent="0.35">
      <c r="A27" s="1"/>
      <c r="B27" s="9"/>
      <c r="C27" s="9"/>
      <c r="D27" s="9"/>
      <c r="F27" s="297"/>
      <c r="G27" s="298" t="s">
        <v>266</v>
      </c>
      <c r="H27" s="298"/>
      <c r="I27" s="298"/>
      <c r="K27" s="59"/>
      <c r="L27" s="25"/>
      <c r="M27" s="60"/>
      <c r="N27" s="59"/>
      <c r="O27" s="25"/>
      <c r="P27" s="101"/>
      <c r="Q27" s="59"/>
      <c r="R27" s="25"/>
      <c r="S27" s="60"/>
      <c r="T27" s="59"/>
      <c r="U27" s="25"/>
      <c r="V27" s="60"/>
      <c r="X27" s="9"/>
      <c r="Y27" s="23"/>
    </row>
    <row r="28" spans="1:25" ht="18" customHeight="1" x14ac:dyDescent="0.35">
      <c r="A28" s="1"/>
      <c r="B28" s="9"/>
      <c r="C28" s="9"/>
      <c r="D28" s="9"/>
      <c r="F28" s="297"/>
      <c r="G28" s="298"/>
      <c r="H28" s="298"/>
      <c r="I28" s="298"/>
      <c r="K28" s="59"/>
      <c r="L28" s="25"/>
      <c r="M28" s="60"/>
      <c r="N28" s="59"/>
      <c r="O28" s="25"/>
      <c r="P28" s="101"/>
      <c r="Q28" s="59"/>
      <c r="R28" s="25"/>
      <c r="S28" s="60"/>
      <c r="T28" s="59"/>
      <c r="U28" s="25"/>
      <c r="V28" s="60"/>
      <c r="X28" s="9"/>
      <c r="Y28" s="23"/>
    </row>
    <row r="29" spans="1:25" ht="18" customHeight="1" x14ac:dyDescent="0.35">
      <c r="A29" s="1"/>
      <c r="B29" s="9"/>
      <c r="C29" s="9"/>
      <c r="D29" s="9"/>
      <c r="F29" s="297"/>
      <c r="G29" s="298"/>
      <c r="H29" s="298"/>
      <c r="I29" s="298"/>
      <c r="K29" s="59"/>
      <c r="L29" s="25"/>
      <c r="M29" s="60"/>
      <c r="N29" s="59"/>
      <c r="O29" s="25"/>
      <c r="P29" s="101"/>
      <c r="Q29" s="59"/>
      <c r="R29" s="25"/>
      <c r="S29" s="60"/>
      <c r="T29" s="59"/>
      <c r="U29" s="25"/>
      <c r="V29" s="60"/>
      <c r="X29" s="9"/>
      <c r="Y29" s="23"/>
    </row>
    <row r="30" spans="1:25" ht="18" customHeight="1" x14ac:dyDescent="0.35">
      <c r="A30" s="1"/>
      <c r="B30" s="9"/>
      <c r="C30" s="9"/>
      <c r="D30" s="9"/>
      <c r="F30" s="297"/>
      <c r="G30" s="298"/>
      <c r="H30" s="298"/>
      <c r="I30" s="298"/>
      <c r="K30" s="59"/>
      <c r="L30" s="25"/>
      <c r="M30" s="60"/>
      <c r="N30" s="59"/>
      <c r="O30" s="25"/>
      <c r="P30" s="101"/>
      <c r="Q30" s="59"/>
      <c r="R30" s="25"/>
      <c r="S30" s="60"/>
      <c r="T30" s="59"/>
      <c r="U30" s="25"/>
      <c r="V30" s="60"/>
      <c r="X30" s="9"/>
      <c r="Y30" s="23"/>
    </row>
    <row r="31" spans="1:25" ht="18" customHeight="1" x14ac:dyDescent="0.35">
      <c r="A31" s="1"/>
      <c r="B31" s="9"/>
      <c r="C31" s="9"/>
      <c r="D31" s="9"/>
      <c r="F31" s="297"/>
      <c r="G31" s="298"/>
      <c r="H31" s="298"/>
      <c r="I31" s="298"/>
      <c r="K31" s="59"/>
      <c r="L31" s="25"/>
      <c r="M31" s="60"/>
      <c r="N31" s="59"/>
      <c r="O31" s="25"/>
      <c r="P31" s="101"/>
      <c r="Q31" s="59"/>
      <c r="R31" s="25"/>
      <c r="S31" s="60"/>
      <c r="T31" s="59"/>
      <c r="U31" s="25"/>
      <c r="V31" s="60"/>
      <c r="X31" s="9"/>
      <c r="Y31" s="23"/>
    </row>
    <row r="32" spans="1:25" ht="18" customHeight="1" x14ac:dyDescent="0.35">
      <c r="A32" s="1"/>
      <c r="B32" s="9"/>
      <c r="C32" s="9"/>
      <c r="D32" s="9"/>
      <c r="F32" s="297"/>
      <c r="G32" s="298"/>
      <c r="H32" s="298"/>
      <c r="I32" s="298"/>
      <c r="K32" s="59"/>
      <c r="L32" s="25"/>
      <c r="M32" s="60"/>
      <c r="N32" s="59"/>
      <c r="O32" s="25"/>
      <c r="P32" s="101"/>
      <c r="Q32" s="59"/>
      <c r="R32" s="25"/>
      <c r="S32" s="60"/>
      <c r="T32" s="59"/>
      <c r="U32" s="25"/>
      <c r="V32" s="60"/>
      <c r="X32" s="9"/>
      <c r="Y32" s="23"/>
    </row>
    <row r="33" spans="1:25" ht="18" customHeight="1" x14ac:dyDescent="0.35">
      <c r="A33" s="1"/>
      <c r="B33" s="9"/>
      <c r="C33" s="9"/>
      <c r="D33" s="9"/>
      <c r="F33" s="297"/>
      <c r="G33" s="298"/>
      <c r="H33" s="298"/>
      <c r="I33" s="298"/>
      <c r="K33" s="59"/>
      <c r="L33" s="25"/>
      <c r="M33" s="60"/>
      <c r="N33" s="59"/>
      <c r="O33" s="25"/>
      <c r="P33" s="101"/>
      <c r="Q33" s="59"/>
      <c r="R33" s="25"/>
      <c r="S33" s="60"/>
      <c r="T33" s="59"/>
      <c r="U33" s="25"/>
      <c r="V33" s="60"/>
      <c r="X33" s="9"/>
      <c r="Y33" s="23"/>
    </row>
    <row r="34" spans="1:25" ht="18" customHeight="1" x14ac:dyDescent="0.35">
      <c r="A34" s="1"/>
      <c r="B34" s="9"/>
      <c r="C34" s="9"/>
      <c r="D34" s="9"/>
      <c r="F34" s="297"/>
      <c r="G34" s="298"/>
      <c r="H34" s="298"/>
      <c r="I34" s="298"/>
      <c r="K34" s="59"/>
      <c r="L34" s="25"/>
      <c r="M34" s="60"/>
      <c r="N34" s="59"/>
      <c r="O34" s="25"/>
      <c r="P34" s="101"/>
      <c r="Q34" s="59"/>
      <c r="R34" s="25"/>
      <c r="S34" s="60"/>
      <c r="T34" s="59"/>
      <c r="U34" s="25"/>
      <c r="V34" s="60"/>
      <c r="X34" s="9"/>
      <c r="Y34" s="23"/>
    </row>
    <row r="35" spans="1:25" ht="18" customHeight="1" x14ac:dyDescent="0.35">
      <c r="A35" s="1"/>
      <c r="B35" s="9"/>
      <c r="C35" s="9"/>
      <c r="D35" s="9"/>
      <c r="F35" s="297"/>
      <c r="G35" s="298"/>
      <c r="H35" s="298"/>
      <c r="I35" s="298"/>
      <c r="K35" s="59"/>
      <c r="L35" s="25"/>
      <c r="M35" s="60"/>
      <c r="N35" s="59"/>
      <c r="O35" s="25"/>
      <c r="P35" s="101"/>
      <c r="Q35" s="59"/>
      <c r="R35" s="25"/>
      <c r="S35" s="60"/>
      <c r="T35" s="59"/>
      <c r="U35" s="25"/>
      <c r="V35" s="60"/>
      <c r="X35" s="9"/>
      <c r="Y35" s="23"/>
    </row>
    <row r="36" spans="1:25" ht="18" customHeight="1" x14ac:dyDescent="0.35">
      <c r="A36" s="1"/>
      <c r="B36" s="9"/>
      <c r="C36" s="9"/>
      <c r="D36" s="9"/>
      <c r="F36" s="297"/>
      <c r="G36" s="298"/>
      <c r="H36" s="298"/>
      <c r="I36" s="298"/>
      <c r="K36" s="59"/>
      <c r="L36" s="25"/>
      <c r="M36" s="60"/>
      <c r="N36" s="59"/>
      <c r="O36" s="25"/>
      <c r="P36" s="101"/>
      <c r="Q36" s="59"/>
      <c r="R36" s="25"/>
      <c r="S36" s="60"/>
      <c r="T36" s="59"/>
      <c r="U36" s="25"/>
      <c r="V36" s="60"/>
      <c r="X36" s="9"/>
      <c r="Y36" s="23"/>
    </row>
    <row r="37" spans="1:25" ht="18" customHeight="1" x14ac:dyDescent="0.35">
      <c r="A37" s="1"/>
      <c r="B37" s="9"/>
      <c r="C37" s="9"/>
      <c r="D37" s="9"/>
      <c r="F37" s="297"/>
      <c r="G37" s="298"/>
      <c r="H37" s="298"/>
      <c r="I37" s="298"/>
      <c r="K37" s="59"/>
      <c r="L37" s="25"/>
      <c r="M37" s="60"/>
      <c r="N37" s="59"/>
      <c r="O37" s="25"/>
      <c r="P37" s="101"/>
      <c r="Q37" s="59"/>
      <c r="R37" s="25"/>
      <c r="S37" s="60"/>
      <c r="T37" s="59"/>
      <c r="U37" s="25"/>
      <c r="V37" s="60"/>
      <c r="X37" s="9"/>
      <c r="Y37" s="23"/>
    </row>
    <row r="38" spans="1:25" ht="18" customHeight="1" x14ac:dyDescent="0.35">
      <c r="A38" s="1"/>
      <c r="B38" s="9"/>
      <c r="C38" s="9"/>
      <c r="D38" s="9"/>
      <c r="F38" s="297"/>
      <c r="G38" s="298"/>
      <c r="H38" s="298"/>
      <c r="I38" s="298"/>
      <c r="K38" s="59"/>
      <c r="L38" s="25"/>
      <c r="M38" s="60"/>
      <c r="N38" s="59"/>
      <c r="O38" s="25"/>
      <c r="P38" s="101"/>
      <c r="Q38" s="59"/>
      <c r="R38" s="25"/>
      <c r="S38" s="60"/>
      <c r="T38" s="59"/>
      <c r="U38" s="25"/>
      <c r="V38" s="60"/>
      <c r="X38" s="9"/>
      <c r="Y38" s="23"/>
    </row>
    <row r="39" spans="1:25" ht="18" customHeight="1" x14ac:dyDescent="0.35">
      <c r="A39" s="1"/>
      <c r="B39" s="9"/>
      <c r="C39" s="9"/>
      <c r="D39" s="9"/>
      <c r="F39" s="297"/>
      <c r="G39" s="298"/>
      <c r="H39" s="298"/>
      <c r="I39" s="298"/>
      <c r="K39" s="59"/>
      <c r="L39" s="25"/>
      <c r="M39" s="60"/>
      <c r="N39" s="59"/>
      <c r="O39" s="25"/>
      <c r="P39" s="101"/>
      <c r="Q39" s="59"/>
      <c r="R39" s="25"/>
      <c r="S39" s="60"/>
      <c r="T39" s="59"/>
      <c r="U39" s="25"/>
      <c r="V39" s="60"/>
      <c r="X39" s="9"/>
      <c r="Y39" s="23"/>
    </row>
    <row r="40" spans="1:25" ht="18" customHeight="1" x14ac:dyDescent="0.35">
      <c r="A40" s="1"/>
      <c r="B40" s="9"/>
      <c r="C40" s="9"/>
      <c r="D40" s="9"/>
      <c r="F40" s="297"/>
      <c r="G40" s="298"/>
      <c r="H40" s="298"/>
      <c r="I40" s="298"/>
      <c r="K40" s="59"/>
      <c r="L40" s="25"/>
      <c r="M40" s="60"/>
      <c r="N40" s="59"/>
      <c r="O40" s="25"/>
      <c r="P40" s="101"/>
      <c r="Q40" s="59"/>
      <c r="R40" s="25"/>
      <c r="S40" s="60"/>
      <c r="T40" s="59"/>
      <c r="U40" s="25"/>
      <c r="V40" s="60"/>
      <c r="X40" s="9"/>
      <c r="Y40" s="23"/>
    </row>
    <row r="41" spans="1:25" ht="18" customHeight="1" x14ac:dyDescent="0.35">
      <c r="A41" s="1"/>
      <c r="B41" s="9"/>
      <c r="C41" s="9"/>
      <c r="D41" s="9"/>
      <c r="F41" s="297"/>
      <c r="G41" s="298"/>
      <c r="H41" s="298"/>
      <c r="I41" s="298"/>
      <c r="K41" s="59"/>
      <c r="L41" s="25"/>
      <c r="M41" s="60"/>
      <c r="N41" s="59"/>
      <c r="O41" s="25"/>
      <c r="P41" s="101"/>
      <c r="Q41" s="59"/>
      <c r="R41" s="25"/>
      <c r="S41" s="60"/>
      <c r="T41" s="59"/>
      <c r="U41" s="25"/>
      <c r="V41" s="60"/>
      <c r="X41" s="9"/>
      <c r="Y41" s="23"/>
    </row>
    <row r="42" spans="1:25" ht="18" customHeight="1" x14ac:dyDescent="0.35">
      <c r="A42" s="1"/>
      <c r="B42" s="9"/>
      <c r="C42" s="9"/>
      <c r="D42" s="9"/>
      <c r="F42" s="297"/>
      <c r="G42" s="298"/>
      <c r="H42" s="298"/>
      <c r="I42" s="298"/>
      <c r="K42" s="59"/>
      <c r="L42" s="25"/>
      <c r="M42" s="60"/>
      <c r="N42" s="59"/>
      <c r="O42" s="25"/>
      <c r="P42" s="101"/>
      <c r="Q42" s="59"/>
      <c r="R42" s="25"/>
      <c r="S42" s="60"/>
      <c r="T42" s="59"/>
      <c r="U42" s="25"/>
      <c r="V42" s="60"/>
      <c r="X42" s="9"/>
      <c r="Y42" s="23"/>
    </row>
    <row r="43" spans="1:25" ht="18" customHeight="1" x14ac:dyDescent="0.35">
      <c r="A43" s="1"/>
      <c r="B43" s="9"/>
      <c r="C43" s="9"/>
      <c r="D43" s="9"/>
      <c r="F43" s="297"/>
      <c r="G43" s="298"/>
      <c r="H43" s="298"/>
      <c r="I43" s="298"/>
      <c r="K43" s="59"/>
      <c r="L43" s="25"/>
      <c r="M43" s="60"/>
      <c r="N43" s="59"/>
      <c r="O43" s="25"/>
      <c r="P43" s="101"/>
      <c r="Q43" s="59"/>
      <c r="R43" s="25"/>
      <c r="S43" s="60"/>
      <c r="T43" s="59"/>
      <c r="U43" s="25"/>
      <c r="V43" s="60"/>
      <c r="X43" s="9"/>
      <c r="Y43" s="23"/>
    </row>
    <row r="44" spans="1:25" ht="18" customHeight="1" x14ac:dyDescent="0.35">
      <c r="A44" s="1"/>
      <c r="B44" s="9"/>
      <c r="C44" s="9"/>
      <c r="D44" s="9"/>
      <c r="F44" s="297"/>
      <c r="G44" s="298"/>
      <c r="H44" s="298"/>
      <c r="I44" s="298"/>
      <c r="K44" s="59"/>
      <c r="L44" s="25"/>
      <c r="M44" s="60"/>
      <c r="N44" s="59"/>
      <c r="O44" s="25"/>
      <c r="P44" s="101"/>
      <c r="Q44" s="59"/>
      <c r="R44" s="25"/>
      <c r="S44" s="60"/>
      <c r="T44" s="59"/>
      <c r="U44" s="25"/>
      <c r="V44" s="60"/>
      <c r="X44" s="9"/>
      <c r="Y44" s="23"/>
    </row>
    <row r="45" spans="1:25" ht="18" customHeight="1" x14ac:dyDescent="0.35">
      <c r="A45" s="1"/>
      <c r="B45" s="9"/>
      <c r="C45" s="9"/>
      <c r="D45" s="9"/>
      <c r="F45" s="297"/>
      <c r="G45" s="298"/>
      <c r="H45" s="298"/>
      <c r="I45" s="298"/>
      <c r="K45" s="59"/>
      <c r="L45" s="25"/>
      <c r="M45" s="60"/>
      <c r="N45" s="59"/>
      <c r="O45" s="25"/>
      <c r="P45" s="101"/>
      <c r="Q45" s="59"/>
      <c r="R45" s="25"/>
      <c r="S45" s="60"/>
      <c r="T45" s="59"/>
      <c r="U45" s="25"/>
      <c r="V45" s="60"/>
      <c r="X45" s="9"/>
      <c r="Y45" s="23"/>
    </row>
    <row r="46" spans="1:25" ht="18" customHeight="1" x14ac:dyDescent="0.35">
      <c r="A46" s="1"/>
      <c r="B46" s="9"/>
      <c r="C46" s="9"/>
      <c r="D46" s="9"/>
      <c r="F46" s="297"/>
      <c r="G46" s="298"/>
      <c r="H46" s="298"/>
      <c r="I46" s="298"/>
      <c r="K46" s="59"/>
      <c r="L46" s="25"/>
      <c r="M46" s="60"/>
      <c r="N46" s="59"/>
      <c r="O46" s="25"/>
      <c r="P46" s="101"/>
      <c r="Q46" s="59"/>
      <c r="R46" s="25"/>
      <c r="S46" s="60"/>
      <c r="T46" s="59"/>
      <c r="U46" s="25"/>
      <c r="V46" s="60"/>
      <c r="X46" s="9"/>
      <c r="Y46" s="23"/>
    </row>
    <row r="47" spans="1:25" ht="18" customHeight="1" x14ac:dyDescent="0.35">
      <c r="A47" s="1"/>
      <c r="B47" s="9"/>
      <c r="C47" s="9"/>
      <c r="D47" s="9"/>
      <c r="F47" s="297"/>
      <c r="G47" s="298"/>
      <c r="H47" s="298"/>
      <c r="I47" s="298"/>
      <c r="K47" s="59"/>
      <c r="L47" s="25"/>
      <c r="M47" s="60"/>
      <c r="N47" s="59"/>
      <c r="O47" s="25"/>
      <c r="P47" s="101"/>
      <c r="Q47" s="59"/>
      <c r="R47" s="25"/>
      <c r="S47" s="60"/>
      <c r="T47" s="59"/>
      <c r="U47" s="25"/>
      <c r="V47" s="60"/>
      <c r="X47" s="9"/>
      <c r="Y47" s="23"/>
    </row>
    <row r="48" spans="1:25" ht="18" customHeight="1" x14ac:dyDescent="0.35">
      <c r="A48" s="1"/>
      <c r="B48" s="9"/>
      <c r="C48" s="9"/>
      <c r="D48" s="9"/>
      <c r="F48" s="297"/>
      <c r="G48" s="298"/>
      <c r="H48" s="298"/>
      <c r="I48" s="298"/>
      <c r="K48" s="59"/>
      <c r="L48" s="25"/>
      <c r="M48" s="60"/>
      <c r="N48" s="59"/>
      <c r="O48" s="25"/>
      <c r="P48" s="101"/>
      <c r="Q48" s="59"/>
      <c r="R48" s="25"/>
      <c r="S48" s="60"/>
      <c r="T48" s="59"/>
      <c r="U48" s="25"/>
      <c r="V48" s="60"/>
      <c r="X48" s="9"/>
      <c r="Y48" s="23"/>
    </row>
    <row r="49" spans="1:25" ht="18" customHeight="1" x14ac:dyDescent="0.35">
      <c r="A49" s="1"/>
      <c r="B49" s="9"/>
      <c r="C49" s="9"/>
      <c r="D49" s="9"/>
      <c r="F49" s="297"/>
      <c r="G49" s="298"/>
      <c r="H49" s="298"/>
      <c r="I49" s="298"/>
      <c r="K49" s="59"/>
      <c r="L49" s="25"/>
      <c r="M49" s="60"/>
      <c r="N49" s="59"/>
      <c r="O49" s="25"/>
      <c r="P49" s="60"/>
      <c r="Q49" s="59"/>
      <c r="R49" s="25"/>
      <c r="S49" s="60"/>
      <c r="T49" s="59"/>
      <c r="U49" s="25"/>
      <c r="V49" s="60"/>
      <c r="X49" s="9"/>
      <c r="Y49" s="23"/>
    </row>
    <row r="50" spans="1:25" ht="14.5" x14ac:dyDescent="0.35">
      <c r="S50" s="1"/>
      <c r="V50" s="1"/>
    </row>
    <row r="51" spans="1:25" ht="15" customHeight="1" x14ac:dyDescent="0.35"/>
  </sheetData>
  <mergeCells count="63">
    <mergeCell ref="F24:F49"/>
    <mergeCell ref="G24:I25"/>
    <mergeCell ref="M24:M26"/>
    <mergeCell ref="P24:P26"/>
    <mergeCell ref="S24:S26"/>
    <mergeCell ref="V24:V26"/>
    <mergeCell ref="G26:I26"/>
    <mergeCell ref="G27:I49"/>
    <mergeCell ref="Q20:S20"/>
    <mergeCell ref="T20:V20"/>
    <mergeCell ref="K21:M21"/>
    <mergeCell ref="N21:P21"/>
    <mergeCell ref="Q21:S21"/>
    <mergeCell ref="T21:V21"/>
    <mergeCell ref="T18:V19"/>
    <mergeCell ref="E19:I19"/>
    <mergeCell ref="D20:D21"/>
    <mergeCell ref="E20:I21"/>
    <mergeCell ref="K20:M20"/>
    <mergeCell ref="N20:P20"/>
    <mergeCell ref="D15:I15"/>
    <mergeCell ref="B18:C21"/>
    <mergeCell ref="K18:M19"/>
    <mergeCell ref="N18:P19"/>
    <mergeCell ref="Q18:S19"/>
    <mergeCell ref="Q17:S17"/>
    <mergeCell ref="T17:V17"/>
    <mergeCell ref="S12:T12"/>
    <mergeCell ref="U12:V12"/>
    <mergeCell ref="L13:M13"/>
    <mergeCell ref="P13:Q13"/>
    <mergeCell ref="T13:U13"/>
    <mergeCell ref="L14:M15"/>
    <mergeCell ref="N14:N15"/>
    <mergeCell ref="O14:O15"/>
    <mergeCell ref="P14:Q15"/>
    <mergeCell ref="Q12:R12"/>
    <mergeCell ref="R14:R15"/>
    <mergeCell ref="S14:S15"/>
    <mergeCell ref="T14:U15"/>
    <mergeCell ref="V14:V15"/>
    <mergeCell ref="K12:L12"/>
    <mergeCell ref="M12:N12"/>
    <mergeCell ref="O12:P12"/>
    <mergeCell ref="K17:M17"/>
    <mergeCell ref="N17:P17"/>
    <mergeCell ref="K14:K15"/>
    <mergeCell ref="B7:C7"/>
    <mergeCell ref="M7:O8"/>
    <mergeCell ref="Q7:S8"/>
    <mergeCell ref="G12:G13"/>
    <mergeCell ref="D2:I2"/>
    <mergeCell ref="D3:I4"/>
    <mergeCell ref="K3:S4"/>
    <mergeCell ref="D5:I5"/>
    <mergeCell ref="K5:R5"/>
    <mergeCell ref="B10:C10"/>
    <mergeCell ref="B12:C15"/>
    <mergeCell ref="D12:D14"/>
    <mergeCell ref="E12:E14"/>
    <mergeCell ref="F12:F13"/>
    <mergeCell ref="H12:H13"/>
    <mergeCell ref="I12:I13"/>
  </mergeCells>
  <conditionalFormatting sqref="D15:I15">
    <cfRule type="containsText" dxfId="399" priority="2" operator="containsText" text="Finalizado">
      <formula>NOT(ISERROR(SEARCH("Finalizado",D15)))</formula>
    </cfRule>
    <cfRule type="containsText" dxfId="398" priority="3" operator="containsText" text="No Planificado">
      <formula>NOT(ISERROR(SEARCH("No Planificado",D15)))</formula>
    </cfRule>
    <cfRule type="containsText" dxfId="397" priority="4" operator="containsText" text="A Tiempo">
      <formula>NOT(ISERROR(SEARCH("A Tiempo",D15)))</formula>
    </cfRule>
    <cfRule type="containsText" dxfId="396" priority="5" operator="containsText" text="Retrasado">
      <formula>NOT(ISERROR(SEARCH("Retrasado",D15)))</formula>
    </cfRule>
  </conditionalFormatting>
  <conditionalFormatting sqref="F7:F8">
    <cfRule type="iconSet" priority="9">
      <iconSet showValue="0">
        <cfvo type="percent" val="0"/>
        <cfvo type="num" val="2"/>
        <cfvo type="num" val="3"/>
      </iconSet>
    </cfRule>
  </conditionalFormatting>
  <conditionalFormatting sqref="F12 F14">
    <cfRule type="iconSet" priority="7">
      <iconSet showValue="0">
        <cfvo type="percent" val="0"/>
        <cfvo type="num" val="2"/>
        <cfvo type="num" val="3"/>
      </iconSet>
    </cfRule>
  </conditionalFormatting>
  <conditionalFormatting sqref="G7:I8">
    <cfRule type="iconSet" priority="8">
      <iconSet showValue="0">
        <cfvo type="percent" val="0"/>
        <cfvo type="num" val="2"/>
        <cfvo type="num" val="3"/>
      </iconSet>
    </cfRule>
  </conditionalFormatting>
  <conditionalFormatting sqref="G12:I12 G14:I14">
    <cfRule type="iconSet" priority="6">
      <iconSet showValue="0">
        <cfvo type="percent" val="0"/>
        <cfvo type="num" val="2"/>
        <cfvo type="num" val="3"/>
      </iconSet>
    </cfRule>
  </conditionalFormatting>
  <conditionalFormatting sqref="K24:L24 N24:O24 Q24:R24 T24:U24">
    <cfRule type="iconSet" priority="10">
      <iconSet showValue="0">
        <cfvo type="percent" val="0"/>
        <cfvo type="num" val="2"/>
        <cfvo type="num" val="3"/>
      </iconSet>
    </cfRule>
  </conditionalFormatting>
  <conditionalFormatting sqref="K25:L25">
    <cfRule type="containsText" dxfId="395" priority="20" operator="containsText" text="PENDIENTE">
      <formula>NOT(ISERROR(SEARCH("PENDIENTE",K25)))</formula>
    </cfRule>
    <cfRule type="containsText" dxfId="394" priority="21" operator="containsText" text="NO VALIDADO">
      <formula>NOT(ISERROR(SEARCH("NO VALIDADO",K25)))</formula>
    </cfRule>
    <cfRule type="containsText" dxfId="393" priority="22" operator="containsText" text="VALIDADO">
      <formula>NOT(ISERROR(SEARCH("VALIDADO",K25)))</formula>
    </cfRule>
  </conditionalFormatting>
  <conditionalFormatting sqref="N25:O25">
    <cfRule type="containsText" dxfId="392" priority="17" operator="containsText" text="PENDIENTE">
      <formula>NOT(ISERROR(SEARCH("PENDIENTE",N25)))</formula>
    </cfRule>
    <cfRule type="containsText" dxfId="391" priority="18" operator="containsText" text="NO VALIDADO">
      <formula>NOT(ISERROR(SEARCH("NO VALIDADO",N25)))</formula>
    </cfRule>
    <cfRule type="containsText" dxfId="390" priority="19" operator="containsText" text="VALIDADO">
      <formula>NOT(ISERROR(SEARCH("VALIDADO",N25)))</formula>
    </cfRule>
  </conditionalFormatting>
  <conditionalFormatting sqref="Q25:R25">
    <cfRule type="containsText" dxfId="389" priority="14" operator="containsText" text="PENDIENTE">
      <formula>NOT(ISERROR(SEARCH("PENDIENTE",Q25)))</formula>
    </cfRule>
    <cfRule type="containsText" dxfId="388" priority="15" operator="containsText" text="NO VALIDADO">
      <formula>NOT(ISERROR(SEARCH("NO VALIDADO",Q25)))</formula>
    </cfRule>
    <cfRule type="containsText" dxfId="387" priority="16" operator="containsText" text="VALIDADO">
      <formula>NOT(ISERROR(SEARCH("VALIDADO",Q25)))</formula>
    </cfRule>
  </conditionalFormatting>
  <conditionalFormatting sqref="T25:U25">
    <cfRule type="containsText" dxfId="386" priority="11" operator="containsText" text="PENDIENTE">
      <formula>NOT(ISERROR(SEARCH("PENDIENTE",T25)))</formula>
    </cfRule>
    <cfRule type="containsText" dxfId="385" priority="12" operator="containsText" text="NO VALIDADO">
      <formula>NOT(ISERROR(SEARCH("NO VALIDADO",T25)))</formula>
    </cfRule>
    <cfRule type="containsText" dxfId="384" priority="13" operator="containsText" text="VALIDADO">
      <formula>NOT(ISERROR(SEARCH("VALIDADO",T25)))</formula>
    </cfRule>
  </conditionalFormatting>
  <dataValidations count="6">
    <dataValidation type="list" allowBlank="1" showInputMessage="1" showErrorMessage="1" sqref="D10" xr:uid="{0CCDA99A-FCA7-488F-AB2C-66F5BA90E4B9}">
      <formula1>"No Cumple, Parcial,Cumple,Más que Cumple,Mejor Práctica"</formula1>
    </dataValidation>
    <dataValidation type="list" allowBlank="1" showInputMessage="1" showErrorMessage="1" sqref="S10 Q10" xr:uid="{C97728A9-D8B1-4552-BBC5-49B8EE884121}">
      <formula1>"Junio,Julio,Agosto,Septiembre,Octubre"</formula1>
    </dataValidation>
    <dataValidation type="list" allowBlank="1" showInputMessage="1" showErrorMessage="1" sqref="O10" xr:uid="{DC0710B5-CFCF-4E4C-8486-95799E83DD1F}">
      <formula1>"Alta,Baja,No Planificado"</formula1>
    </dataValidation>
    <dataValidation type="list" allowBlank="1" showInputMessage="1" showErrorMessage="1" sqref="AB14:AB15 R14:R15 N14:N15 V14:V15" xr:uid="{65F60FDF-3928-409B-9C7A-A2123613E264}">
      <formula1>"No Cumple, Parcial, Cumple, Más que Cumple, Mejor Práctica"</formula1>
    </dataValidation>
    <dataValidation type="list" allowBlank="1" showInputMessage="1" showErrorMessage="1" sqref="M12 Q12 U12" xr:uid="{3BAEF3E9-7221-489C-81C3-17488C620315}">
      <formula1>"Mayo,Junio,Julio,Agosto,Septiembre,Octubre"</formula1>
    </dataValidation>
    <dataValidation type="list" allowBlank="1" showInputMessage="1" showErrorMessage="1" sqref="K14:K15 O14:O15 S14:S15" xr:uid="{08968E01-CFB5-49F6-AF01-E65651392990}">
      <formula1>"No Iniciado, En Progreso,Finalizado"</formula1>
    </dataValidation>
  </dataValidations>
  <pageMargins left="0.511811024" right="0.511811024" top="0.78740157499999996" bottom="0.78740157499999996" header="0.31496062000000002" footer="0.31496062000000002"/>
  <pageSetup paperSize="9" orientation="portrait" r:id="rId1"/>
  <drawing r:id="rId2"/>
  <extLst>
    <ext xmlns:x14="http://schemas.microsoft.com/office/spreadsheetml/2009/9/main" uri="{78C0D931-6437-407d-A8EE-F0AAD7539E65}">
      <x14:conditionalFormattings>
        <x14:conditionalFormatting xmlns:xm="http://schemas.microsoft.com/office/excel/2006/main">
          <x14:cfRule type="iconSet" priority="1" id="{146A653F-832A-4DEF-B079-E43FE91F8657}">
            <x14:iconSet iconSet="3Stars" showValue="0">
              <x14:cfvo type="percent">
                <xm:f>0</xm:f>
              </x14:cfvo>
              <x14:cfvo type="num">
                <xm:f>2</xm:f>
              </x14:cfvo>
              <x14:cfvo type="num">
                <xm:f>3</xm:f>
              </x14:cfvo>
            </x14:iconSet>
          </x14:cfRule>
          <xm:sqref>M10</xm:sqref>
        </x14:conditionalFormatting>
      </x14:conditionalFormattings>
    </ext>
  </extLst>
</worksheet>
</file>

<file path=xl/worksheets/sheet5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AAB11A-0439-4156-A3B0-23E2A2BD790F}">
  <dimension ref="A1:AB51"/>
  <sheetViews>
    <sheetView showGridLines="0" zoomScale="46" zoomScaleNormal="46" workbookViewId="0">
      <pane xSplit="3" ySplit="4" topLeftCell="D18" activePane="bottomRight" state="frozen"/>
      <selection activeCell="O2" sqref="O2"/>
      <selection pane="topRight" activeCell="O2" sqref="O2"/>
      <selection pane="bottomLeft" activeCell="O2" sqref="O2"/>
      <selection pane="bottomRight" activeCell="Q18" sqref="Q18:S19"/>
    </sheetView>
  </sheetViews>
  <sheetFormatPr defaultColWidth="0" defaultRowHeight="15" customHeight="1" zeroHeight="1" outlineLevelRow="2" outlineLevelCol="1" x14ac:dyDescent="0.35"/>
  <cols>
    <col min="1" max="1" width="1.26953125" customWidth="1"/>
    <col min="2" max="2" width="4.7265625" customWidth="1"/>
    <col min="3" max="3" width="20.1796875" customWidth="1"/>
    <col min="4" max="4" width="17.453125" customWidth="1" outlineLevel="1"/>
    <col min="5" max="5" width="10" customWidth="1" outlineLevel="1"/>
    <col min="6" max="8" width="6.1796875" customWidth="1" outlineLevel="1"/>
    <col min="9" max="9" width="6.26953125" customWidth="1" outlineLevel="1"/>
    <col min="10" max="10" width="2.1796875" customWidth="1"/>
    <col min="11" max="23" width="23" customWidth="1"/>
    <col min="24" max="24" width="17" hidden="1" customWidth="1"/>
    <col min="25" max="25" width="16.453125" hidden="1" customWidth="1"/>
    <col min="26" max="26" width="10.54296875" hidden="1" customWidth="1"/>
    <col min="27" max="27" width="16.81640625" hidden="1" customWidth="1"/>
    <col min="28" max="28" width="14.54296875" hidden="1" customWidth="1"/>
  </cols>
  <sheetData>
    <row r="1" spans="1:28" ht="11.25" customHeight="1" x14ac:dyDescent="0.35">
      <c r="A1" s="13"/>
      <c r="B1" s="13"/>
      <c r="C1" s="13"/>
      <c r="D1" s="13"/>
      <c r="E1" s="13"/>
      <c r="F1" s="13"/>
      <c r="G1" s="13"/>
      <c r="H1" s="13"/>
      <c r="I1" s="13"/>
      <c r="J1" s="13"/>
      <c r="K1" s="13"/>
      <c r="L1" s="13"/>
      <c r="M1" s="13"/>
      <c r="N1" s="13"/>
      <c r="O1" s="13"/>
      <c r="P1" s="13"/>
      <c r="Q1" s="13"/>
      <c r="R1" s="13"/>
      <c r="S1" s="13"/>
      <c r="T1" s="13"/>
      <c r="U1" s="13"/>
      <c r="V1" s="13"/>
      <c r="W1" s="13"/>
      <c r="X1" s="13"/>
      <c r="Y1" s="19"/>
      <c r="Z1" s="19"/>
      <c r="AA1" s="19"/>
    </row>
    <row r="2" spans="1:28" ht="43.5" customHeight="1" x14ac:dyDescent="0.5">
      <c r="A2" s="1"/>
      <c r="C2" s="11"/>
      <c r="D2" s="279" t="s">
        <v>0</v>
      </c>
      <c r="E2" s="279"/>
      <c r="F2" s="279"/>
      <c r="G2" s="279"/>
      <c r="H2" s="279"/>
      <c r="I2" s="279"/>
      <c r="J2" s="62"/>
      <c r="K2" s="62"/>
      <c r="L2" s="62"/>
      <c r="M2" s="62"/>
      <c r="N2" s="62"/>
      <c r="O2" s="62"/>
      <c r="P2" s="62"/>
      <c r="Q2" s="62"/>
      <c r="R2" s="62"/>
      <c r="S2" s="62"/>
      <c r="T2" s="62"/>
      <c r="U2" s="62"/>
      <c r="V2" s="62"/>
      <c r="W2" s="11"/>
      <c r="X2" s="11"/>
      <c r="Y2" s="20"/>
      <c r="Z2" s="20"/>
      <c r="AA2" s="20"/>
    </row>
    <row r="3" spans="1:28" ht="19.5" customHeight="1" x14ac:dyDescent="0.35">
      <c r="A3" s="1"/>
      <c r="C3" s="10"/>
      <c r="D3" s="280" t="s">
        <v>1</v>
      </c>
      <c r="E3" s="280"/>
      <c r="F3" s="280"/>
      <c r="G3" s="280"/>
      <c r="H3" s="280"/>
      <c r="I3" s="280"/>
      <c r="J3" s="63"/>
      <c r="K3" s="319" t="s">
        <v>753</v>
      </c>
      <c r="L3" s="319"/>
      <c r="M3" s="319"/>
      <c r="N3" s="319"/>
      <c r="O3" s="319"/>
      <c r="P3" s="319"/>
      <c r="Q3" s="319"/>
      <c r="R3" s="319"/>
      <c r="S3" s="319"/>
      <c r="T3" s="63"/>
      <c r="U3" s="63"/>
      <c r="V3" s="63"/>
      <c r="W3" s="10"/>
      <c r="X3" s="10"/>
      <c r="Y3" s="12"/>
      <c r="Z3" s="12"/>
      <c r="AA3" s="12"/>
    </row>
    <row r="4" spans="1:28" ht="35.25" customHeight="1" x14ac:dyDescent="0.35">
      <c r="A4" s="1"/>
      <c r="B4" s="1"/>
      <c r="C4" s="10"/>
      <c r="D4" s="281"/>
      <c r="E4" s="281"/>
      <c r="F4" s="281"/>
      <c r="G4" s="281"/>
      <c r="H4" s="281"/>
      <c r="I4" s="281"/>
      <c r="J4" s="61"/>
      <c r="K4" s="320"/>
      <c r="L4" s="320"/>
      <c r="M4" s="320"/>
      <c r="N4" s="320"/>
      <c r="O4" s="320"/>
      <c r="P4" s="320"/>
      <c r="Q4" s="320"/>
      <c r="R4" s="320"/>
      <c r="S4" s="320"/>
      <c r="T4" s="61"/>
      <c r="U4" s="61"/>
      <c r="V4" s="61"/>
      <c r="W4" s="61"/>
      <c r="X4" s="14"/>
      <c r="Y4" s="21"/>
      <c r="Z4" s="22"/>
      <c r="AA4" s="22"/>
    </row>
    <row r="5" spans="1:28" ht="32.5" x14ac:dyDescent="0.6">
      <c r="A5" s="1"/>
      <c r="B5" s="15"/>
      <c r="C5" s="13"/>
      <c r="D5" s="284" t="s">
        <v>218</v>
      </c>
      <c r="E5" s="284"/>
      <c r="F5" s="284"/>
      <c r="G5" s="284"/>
      <c r="H5" s="284"/>
      <c r="I5" s="284"/>
      <c r="J5" s="26"/>
      <c r="K5" s="284" t="s">
        <v>673</v>
      </c>
      <c r="L5" s="284"/>
      <c r="M5" s="284"/>
      <c r="N5" s="284"/>
      <c r="O5" s="284"/>
      <c r="P5" s="284"/>
      <c r="Q5" s="284"/>
      <c r="R5" s="284"/>
      <c r="S5" s="27"/>
      <c r="T5" s="25"/>
      <c r="U5" s="25"/>
      <c r="V5" s="25"/>
      <c r="W5" s="9"/>
      <c r="X5" s="9"/>
      <c r="Y5" s="23"/>
    </row>
    <row r="6" spans="1:28" ht="33" customHeight="1" x14ac:dyDescent="0.8">
      <c r="A6" s="1"/>
      <c r="B6" s="15"/>
      <c r="C6" s="15"/>
      <c r="D6" s="28" t="s">
        <v>296</v>
      </c>
      <c r="E6" s="28" t="s">
        <v>16</v>
      </c>
      <c r="F6" s="28" t="s">
        <v>19</v>
      </c>
      <c r="G6" s="28" t="s">
        <v>20</v>
      </c>
      <c r="H6" s="28" t="s">
        <v>21</v>
      </c>
      <c r="I6" s="28" t="s">
        <v>22</v>
      </c>
      <c r="J6" s="29"/>
      <c r="K6" s="44" t="s">
        <v>221</v>
      </c>
      <c r="L6" s="66"/>
      <c r="M6" s="30"/>
      <c r="N6" s="30"/>
      <c r="O6" s="30"/>
      <c r="P6" s="30"/>
      <c r="Q6" s="30"/>
      <c r="R6" s="31"/>
      <c r="S6" s="31"/>
      <c r="T6" s="25"/>
      <c r="U6" s="25"/>
      <c r="V6" s="25"/>
      <c r="W6" s="9"/>
      <c r="X6" s="9"/>
      <c r="Y6" s="23"/>
    </row>
    <row r="7" spans="1:28" ht="78" customHeight="1" outlineLevel="1" x14ac:dyDescent="0.35">
      <c r="A7" s="1"/>
      <c r="B7" s="267" t="s">
        <v>222</v>
      </c>
      <c r="C7" s="267"/>
      <c r="D7" s="67" t="str">
        <f>IF(F7="","",IF(AND(I7=3,H7=3,G7=3,F7=3),"Melhor Pratica",
IF(AND(H7=3,G7=3,F7=3),"Mais que cumpre",
IF(AND(G7=3,F7=3),"Cumpre",
IF(F7=3,"Parcial","Não cumpre")))))</f>
        <v>Não cumpre</v>
      </c>
      <c r="E7" s="47">
        <f>IF($D7="Não cumpre",0,IF($D7="Parcial",$E$18*0.4,IF($D7="Cumpre",$E$18*0.7,IF($D7="Mais que cumpre",$E$18*0.85,IF($D7="Melhor Pratica",$E$18,0)))))</f>
        <v>0</v>
      </c>
      <c r="F7" s="48">
        <f>IF($K$24&lt;&gt;"",IF($K$24=3,3,IF($K$24=2,2,1)),"")</f>
        <v>2</v>
      </c>
      <c r="G7" s="48">
        <f>IF($N$24&lt;&gt;"",IF($N$24=3,3,IF($N$24=2,2,1)),"")</f>
        <v>2</v>
      </c>
      <c r="H7" s="48">
        <f>IF($Q$24&lt;&gt;"",IF($Q$24=3,3,IF($Q$24=2,2,1)),"")</f>
        <v>2</v>
      </c>
      <c r="I7" s="48">
        <f>IF($T$24&lt;&gt;"",IF($T$24=3,3,IF($T$24=2,2,1)),"")</f>
        <v>1</v>
      </c>
      <c r="J7" s="32"/>
      <c r="K7" s="49" t="s">
        <v>674</v>
      </c>
      <c r="L7" s="46" t="s">
        <v>224</v>
      </c>
      <c r="M7" s="271" t="s">
        <v>754</v>
      </c>
      <c r="N7" s="271"/>
      <c r="O7" s="271"/>
      <c r="P7" s="46" t="s">
        <v>226</v>
      </c>
      <c r="Q7" s="271" t="s">
        <v>755</v>
      </c>
      <c r="R7" s="271"/>
      <c r="S7" s="271"/>
      <c r="U7" s="25"/>
      <c r="V7" s="25"/>
      <c r="W7" s="9"/>
      <c r="X7" s="9"/>
      <c r="Y7" s="23"/>
    </row>
    <row r="8" spans="1:28" ht="14.25" customHeight="1" outlineLevel="1" x14ac:dyDescent="0.35">
      <c r="A8" s="1"/>
      <c r="B8" s="64"/>
      <c r="C8" s="64"/>
      <c r="D8" s="67"/>
      <c r="E8" s="47"/>
      <c r="F8" s="48"/>
      <c r="G8" s="48"/>
      <c r="H8" s="48"/>
      <c r="I8" s="48"/>
      <c r="J8" s="32"/>
      <c r="K8" s="49"/>
      <c r="L8" s="46"/>
      <c r="M8" s="271"/>
      <c r="N8" s="271"/>
      <c r="O8" s="271"/>
      <c r="P8" s="46"/>
      <c r="Q8" s="271"/>
      <c r="R8" s="271"/>
      <c r="S8" s="271"/>
      <c r="U8" s="25"/>
      <c r="V8" s="25"/>
      <c r="W8" s="9"/>
      <c r="X8" s="9"/>
      <c r="Y8" s="23"/>
    </row>
    <row r="9" spans="1:28" ht="9.75" customHeight="1" x14ac:dyDescent="0.45">
      <c r="A9" s="1"/>
      <c r="B9" s="1"/>
      <c r="C9" s="1"/>
      <c r="D9" s="34"/>
      <c r="E9" s="35"/>
      <c r="F9" s="35"/>
      <c r="G9" s="35"/>
      <c r="H9" s="35"/>
      <c r="I9" s="35"/>
      <c r="J9" s="35"/>
      <c r="K9" s="35"/>
      <c r="L9" s="35"/>
      <c r="M9" s="35"/>
      <c r="N9" s="35"/>
      <c r="O9" s="35"/>
      <c r="P9" s="35"/>
      <c r="Q9" s="92">
        <f>IF(Q10="Junho",6,IF(Q10="Julho",7,IF(Q10="Agosto",8,IF(Q10="Setembro",9,IF(Q10="Outubro",10,"")))))</f>
        <v>8</v>
      </c>
      <c r="R9" s="35"/>
      <c r="S9" s="92" t="str">
        <f>IF(S10="Junho",6,IF(S10="Julho",7,IF(S10="Agosto",8,IF(S10="Setembro",9,IF(S10="Outubro",10,"")))))</f>
        <v/>
      </c>
      <c r="T9" s="33"/>
      <c r="U9" s="33"/>
      <c r="V9" s="33"/>
      <c r="W9" s="1"/>
      <c r="X9" s="1"/>
    </row>
    <row r="10" spans="1:28" ht="59.25" customHeight="1" outlineLevel="1" x14ac:dyDescent="0.35">
      <c r="A10" s="1"/>
      <c r="B10" s="273" t="s">
        <v>676</v>
      </c>
      <c r="C10" s="273"/>
      <c r="D10" s="110" t="s">
        <v>249</v>
      </c>
      <c r="E10" s="51">
        <f>IF($D10="Não cumpre",0,IF($D10="Parcial",$E$18*0.4,IF($D10="Cumpre",$E$18*0.7,IF($D10="Mais que cumpre",$E$18*0.85,IF($D10="Melhor Pratica",$E$18,0)))))</f>
        <v>0</v>
      </c>
      <c r="F10" s="52" t="str">
        <f>IF(K20="D","D","-")</f>
        <v>D</v>
      </c>
      <c r="G10" s="52" t="str">
        <f>IF(N20="D","D","-")</f>
        <v>D</v>
      </c>
      <c r="H10" s="52" t="str">
        <f>IF(Q20="D","D","-")</f>
        <v>D</v>
      </c>
      <c r="I10" s="52" t="str">
        <f>IF(T20="D","D","-")</f>
        <v>-</v>
      </c>
      <c r="J10" s="32"/>
      <c r="K10" s="65" t="s">
        <v>677</v>
      </c>
      <c r="L10" s="50" t="s">
        <v>230</v>
      </c>
      <c r="M10" s="74">
        <v>2</v>
      </c>
      <c r="N10" s="50" t="s">
        <v>231</v>
      </c>
      <c r="O10" s="53" t="s">
        <v>343</v>
      </c>
      <c r="P10" s="50" t="s">
        <v>233</v>
      </c>
      <c r="Q10" s="91" t="s">
        <v>303</v>
      </c>
      <c r="R10" s="50" t="s">
        <v>235</v>
      </c>
      <c r="S10" s="91" t="s">
        <v>710</v>
      </c>
      <c r="T10" s="50" t="s">
        <v>237</v>
      </c>
      <c r="U10" s="53" t="s">
        <v>355</v>
      </c>
      <c r="V10" s="25"/>
      <c r="W10" s="9"/>
      <c r="X10" s="9"/>
      <c r="Y10" s="23"/>
    </row>
    <row r="11" spans="1:28" ht="20.5" x14ac:dyDescent="0.4">
      <c r="A11" s="1"/>
      <c r="B11" s="17"/>
      <c r="C11" s="17"/>
      <c r="D11" s="36"/>
      <c r="E11" s="31"/>
      <c r="F11" s="37"/>
      <c r="G11" s="37"/>
      <c r="H11" s="37"/>
      <c r="I11" s="37"/>
      <c r="J11" s="31"/>
      <c r="K11" s="25"/>
      <c r="L11" s="25"/>
      <c r="M11" s="25"/>
      <c r="N11" s="25"/>
      <c r="O11" s="25"/>
      <c r="P11" s="25"/>
      <c r="Q11" s="25"/>
      <c r="R11" s="25"/>
      <c r="S11" s="25"/>
      <c r="T11" s="25"/>
      <c r="U11" s="25"/>
      <c r="V11" s="25"/>
      <c r="W11" s="9"/>
      <c r="X11" s="9"/>
      <c r="Y11" s="23"/>
    </row>
    <row r="12" spans="1:28" ht="18" customHeight="1" outlineLevel="1" x14ac:dyDescent="0.35">
      <c r="A12" s="1"/>
      <c r="B12" s="274" t="s">
        <v>680</v>
      </c>
      <c r="C12" s="274"/>
      <c r="D12" s="276" t="str">
        <f>IF(F12="","",IF(AND(I12=3,H12=3,G12=3,F12=3),"Melhor Pratica",
IF(AND(H12=3,G12=3,F12=3),"Mais que cumpre",
IF(AND(G12=3,F12=3),"Cumpre",
IF(F12=3,"Parcial","Não cumpre")))))</f>
        <v>Cumpre</v>
      </c>
      <c r="E12" s="277">
        <f>IF($D12="Não cumpre",0,IF($D12="Parcial",$E$18*0.4,IF($D12="Cumpre",$E$18*0.7,IF($D12="Mais que cumpre",$E$18*0.85,IF($D12="Melhor Pratica",$E$18,0)))))</f>
        <v>1.3999999999999999E-2</v>
      </c>
      <c r="F12" s="272">
        <f>IF($L$24&lt;&gt;"",IF($L$24=3,3,IF($L$24=2,2,1)),"")</f>
        <v>3</v>
      </c>
      <c r="G12" s="272">
        <f>IF($O$24&lt;&gt;"",IF($O$24=3,3,IF($O$24=2,2,1)),"")</f>
        <v>3</v>
      </c>
      <c r="H12" s="272">
        <f>IF($R$24&lt;&gt;"",IF($R$24=3,3,IF($R$24=2,2,1)),"")</f>
        <v>2</v>
      </c>
      <c r="I12" s="272" t="str">
        <f>IF($U$24&lt;&gt;"",IF($U$24=3,3,IF($U$24=2,2,1)),"")</f>
        <v/>
      </c>
      <c r="J12" s="32"/>
      <c r="K12" s="305" t="s">
        <v>240</v>
      </c>
      <c r="L12" s="278"/>
      <c r="M12" s="285"/>
      <c r="N12" s="286"/>
      <c r="O12" s="305" t="s">
        <v>240</v>
      </c>
      <c r="P12" s="278"/>
      <c r="Q12" s="285"/>
      <c r="R12" s="286"/>
      <c r="S12" s="278" t="s">
        <v>240</v>
      </c>
      <c r="T12" s="278"/>
      <c r="U12" s="318"/>
      <c r="V12" s="318"/>
      <c r="W12" s="9"/>
      <c r="X12" s="9"/>
      <c r="Y12" s="23"/>
      <c r="Z12" s="2"/>
      <c r="AA12" s="2"/>
      <c r="AB12" s="2"/>
    </row>
    <row r="13" spans="1:28" ht="35.25" customHeight="1" outlineLevel="1" x14ac:dyDescent="0.35">
      <c r="A13" s="1"/>
      <c r="B13" s="275"/>
      <c r="C13" s="275"/>
      <c r="D13" s="276"/>
      <c r="E13" s="277"/>
      <c r="F13" s="272"/>
      <c r="G13" s="272"/>
      <c r="H13" s="272"/>
      <c r="I13" s="272"/>
      <c r="J13" s="32"/>
      <c r="K13" s="168" t="s">
        <v>33</v>
      </c>
      <c r="L13" s="287" t="s">
        <v>242</v>
      </c>
      <c r="M13" s="287"/>
      <c r="N13" s="169" t="s">
        <v>243</v>
      </c>
      <c r="O13" s="168" t="s">
        <v>33</v>
      </c>
      <c r="P13" s="287" t="s">
        <v>242</v>
      </c>
      <c r="Q13" s="287"/>
      <c r="R13" s="169" t="s">
        <v>243</v>
      </c>
      <c r="S13" s="100" t="s">
        <v>33</v>
      </c>
      <c r="T13" s="287" t="s">
        <v>242</v>
      </c>
      <c r="U13" s="287"/>
      <c r="V13" s="100" t="s">
        <v>243</v>
      </c>
      <c r="W13" s="1"/>
      <c r="X13" s="1"/>
      <c r="Z13" s="3"/>
      <c r="AA13" s="4"/>
      <c r="AB13" s="5"/>
    </row>
    <row r="14" spans="1:28" ht="18.75" customHeight="1" outlineLevel="1" x14ac:dyDescent="0.35">
      <c r="A14" s="1"/>
      <c r="B14" s="275"/>
      <c r="C14" s="275"/>
      <c r="D14" s="276"/>
      <c r="E14" s="277"/>
      <c r="F14" s="38"/>
      <c r="G14" s="38"/>
      <c r="H14" s="38"/>
      <c r="I14" s="38"/>
      <c r="J14" s="32"/>
      <c r="K14" s="270"/>
      <c r="L14" s="292"/>
      <c r="M14" s="292"/>
      <c r="N14" s="269"/>
      <c r="O14" s="270"/>
      <c r="P14" s="292"/>
      <c r="Q14" s="292"/>
      <c r="R14" s="269"/>
      <c r="S14" s="268"/>
      <c r="T14" s="292"/>
      <c r="U14" s="292"/>
      <c r="V14" s="268"/>
      <c r="W14" s="1"/>
      <c r="X14" s="1"/>
      <c r="Z14" s="6"/>
      <c r="AA14" s="7"/>
      <c r="AB14" s="8"/>
    </row>
    <row r="15" spans="1:28" ht="21" customHeight="1" outlineLevel="1" x14ac:dyDescent="0.35">
      <c r="A15" s="1"/>
      <c r="B15" s="275"/>
      <c r="C15" s="275"/>
      <c r="D15" s="288" t="str">
        <f>IF(S10&lt;&gt;"",IF(OR(S14="finalizado",O14="finalizado",K14="finalizado"),"Finalizado",
IF(OR(AND(S10=U12,S14&lt;&gt;"finalizado"),AND(S10=Q12,O14&lt;&gt;"finalizado"),AND(S10=M12,K14&lt;&gt;"finalizado")),"Atrasado","À Tempo")),"Não Planificado")</f>
        <v>À Tempo</v>
      </c>
      <c r="E15" s="288"/>
      <c r="F15" s="288"/>
      <c r="G15" s="288"/>
      <c r="H15" s="288"/>
      <c r="I15" s="288"/>
      <c r="J15" s="26"/>
      <c r="K15" s="270"/>
      <c r="L15" s="292"/>
      <c r="M15" s="292"/>
      <c r="N15" s="269"/>
      <c r="O15" s="270"/>
      <c r="P15" s="292"/>
      <c r="Q15" s="292"/>
      <c r="R15" s="269"/>
      <c r="S15" s="268"/>
      <c r="T15" s="292"/>
      <c r="U15" s="292"/>
      <c r="V15" s="268"/>
      <c r="W15" s="1"/>
      <c r="X15" s="1"/>
      <c r="Z15" s="6"/>
      <c r="AA15" s="7"/>
      <c r="AB15" s="7"/>
    </row>
    <row r="16" spans="1:28" ht="21" customHeight="1" x14ac:dyDescent="0.4">
      <c r="A16" s="1"/>
      <c r="B16" s="17"/>
      <c r="C16" s="17"/>
      <c r="D16" s="9"/>
      <c r="E16" s="86" t="str">
        <f>IF(COUNTA(F16:I16)=0,"NBC","BC")</f>
        <v>NBC</v>
      </c>
      <c r="F16" s="86"/>
      <c r="G16" s="86"/>
      <c r="H16" s="86"/>
      <c r="I16" s="9"/>
      <c r="J16" s="16"/>
      <c r="K16" s="9"/>
      <c r="L16" s="9"/>
      <c r="M16" s="9"/>
      <c r="N16" s="9"/>
      <c r="O16" s="9"/>
      <c r="P16" s="9"/>
      <c r="Q16" s="9"/>
      <c r="R16" s="9"/>
      <c r="S16" s="9"/>
      <c r="T16" s="9"/>
      <c r="U16" s="9"/>
      <c r="V16" s="9"/>
      <c r="W16" s="9"/>
      <c r="X16" s="9"/>
      <c r="Y16" s="23"/>
    </row>
    <row r="17" spans="1:25" ht="21" customHeight="1" x14ac:dyDescent="0.4">
      <c r="A17" s="1"/>
      <c r="B17" s="17"/>
      <c r="C17" s="17"/>
      <c r="D17" s="9"/>
      <c r="E17" s="9"/>
      <c r="F17" s="9"/>
      <c r="G17" s="9"/>
      <c r="H17" s="9"/>
      <c r="I17" s="9"/>
      <c r="J17" s="16"/>
      <c r="K17" s="290" t="s">
        <v>246</v>
      </c>
      <c r="L17" s="291"/>
      <c r="M17" s="296"/>
      <c r="N17" s="290" t="s">
        <v>247</v>
      </c>
      <c r="O17" s="291"/>
      <c r="P17" s="296"/>
      <c r="Q17" s="290" t="s">
        <v>681</v>
      </c>
      <c r="R17" s="291"/>
      <c r="S17" s="296"/>
      <c r="T17" s="290" t="s">
        <v>682</v>
      </c>
      <c r="U17" s="291"/>
      <c r="V17" s="296"/>
      <c r="W17" s="9"/>
      <c r="X17" s="9"/>
      <c r="Y17" s="23"/>
    </row>
    <row r="18" spans="1:25" ht="20.25" customHeight="1" outlineLevel="2" x14ac:dyDescent="0.35">
      <c r="A18" s="1"/>
      <c r="B18" s="289" t="s">
        <v>316</v>
      </c>
      <c r="C18" s="289"/>
      <c r="D18" s="42" t="s">
        <v>16</v>
      </c>
      <c r="E18" s="39">
        <v>0.02</v>
      </c>
      <c r="F18" s="127"/>
      <c r="G18" s="127"/>
      <c r="H18" s="127"/>
      <c r="I18" s="127"/>
      <c r="J18" s="9"/>
      <c r="K18" s="270" t="s">
        <v>756</v>
      </c>
      <c r="L18" s="268"/>
      <c r="M18" s="269"/>
      <c r="N18" s="270" t="s">
        <v>757</v>
      </c>
      <c r="O18" s="268"/>
      <c r="P18" s="269"/>
      <c r="Q18" s="270" t="s">
        <v>758</v>
      </c>
      <c r="R18" s="268"/>
      <c r="S18" s="269"/>
      <c r="T18" s="270" t="s">
        <v>759</v>
      </c>
      <c r="U18" s="268"/>
      <c r="V18" s="269"/>
      <c r="W18" s="9"/>
      <c r="X18" s="9"/>
      <c r="Y18" s="23"/>
    </row>
    <row r="19" spans="1:25" ht="141.75" customHeight="1" outlineLevel="2" x14ac:dyDescent="0.35">
      <c r="A19" s="1"/>
      <c r="B19" s="289"/>
      <c r="C19" s="289"/>
      <c r="D19" s="42" t="s">
        <v>255</v>
      </c>
      <c r="E19" s="311" t="s">
        <v>760</v>
      </c>
      <c r="F19" s="311"/>
      <c r="G19" s="311"/>
      <c r="H19" s="311"/>
      <c r="I19" s="311"/>
      <c r="J19" s="25"/>
      <c r="K19" s="270"/>
      <c r="L19" s="268"/>
      <c r="M19" s="269"/>
      <c r="N19" s="270"/>
      <c r="O19" s="268"/>
      <c r="P19" s="269"/>
      <c r="Q19" s="270"/>
      <c r="R19" s="268"/>
      <c r="S19" s="269"/>
      <c r="T19" s="270"/>
      <c r="U19" s="268"/>
      <c r="V19" s="269"/>
      <c r="W19" s="9"/>
      <c r="X19" s="9"/>
      <c r="Y19" s="23"/>
    </row>
    <row r="20" spans="1:25" ht="18.75" customHeight="1" outlineLevel="2" x14ac:dyDescent="0.35">
      <c r="A20" s="1"/>
      <c r="B20" s="289"/>
      <c r="C20" s="289"/>
      <c r="D20" s="293" t="s">
        <v>37</v>
      </c>
      <c r="E20" s="294" t="s">
        <v>115</v>
      </c>
      <c r="F20" s="294"/>
      <c r="G20" s="294"/>
      <c r="H20" s="294"/>
      <c r="I20" s="294"/>
      <c r="J20" s="25"/>
      <c r="K20" s="270" t="s">
        <v>307</v>
      </c>
      <c r="L20" s="268"/>
      <c r="M20" s="269"/>
      <c r="N20" s="270" t="s">
        <v>307</v>
      </c>
      <c r="O20" s="268"/>
      <c r="P20" s="269"/>
      <c r="Q20" s="270" t="s">
        <v>307</v>
      </c>
      <c r="R20" s="268"/>
      <c r="S20" s="269"/>
      <c r="T20" s="270"/>
      <c r="U20" s="268"/>
      <c r="V20" s="269"/>
      <c r="W20" s="9"/>
      <c r="X20" s="9"/>
      <c r="Y20" s="23"/>
    </row>
    <row r="21" spans="1:25" ht="40.5" customHeight="1" outlineLevel="2" x14ac:dyDescent="0.35">
      <c r="A21" s="18">
        <v>5.0000000000000001E-3</v>
      </c>
      <c r="B21" s="289"/>
      <c r="C21" s="289"/>
      <c r="D21" s="293"/>
      <c r="E21" s="294"/>
      <c r="F21" s="294"/>
      <c r="G21" s="294"/>
      <c r="H21" s="294"/>
      <c r="I21" s="294"/>
      <c r="J21" s="25"/>
      <c r="K21" s="270" t="s">
        <v>761</v>
      </c>
      <c r="L21" s="268"/>
      <c r="M21" s="269"/>
      <c r="N21" s="270" t="s">
        <v>762</v>
      </c>
      <c r="O21" s="268"/>
      <c r="P21" s="269"/>
      <c r="Q21" s="270" t="s">
        <v>763</v>
      </c>
      <c r="R21" s="268"/>
      <c r="S21" s="269"/>
      <c r="T21" s="270" t="s">
        <v>658</v>
      </c>
      <c r="U21" s="268"/>
      <c r="V21" s="269"/>
      <c r="W21" s="9"/>
      <c r="X21" s="9"/>
      <c r="Y21" s="23"/>
    </row>
    <row r="22" spans="1:25" ht="14.5" x14ac:dyDescent="0.35">
      <c r="A22" s="1"/>
      <c r="B22" s="9"/>
      <c r="C22" s="9"/>
      <c r="D22" s="9"/>
      <c r="E22" s="9"/>
      <c r="F22" s="9"/>
      <c r="G22" s="9"/>
      <c r="H22" s="9"/>
      <c r="I22" s="9"/>
      <c r="J22" s="9"/>
      <c r="K22" s="68"/>
      <c r="L22" s="9"/>
      <c r="M22" s="9"/>
      <c r="N22" s="9"/>
      <c r="O22" s="9"/>
      <c r="P22" s="9"/>
      <c r="Q22" s="9"/>
      <c r="R22" s="9"/>
      <c r="S22" s="9"/>
      <c r="T22" s="9"/>
      <c r="U22" s="9"/>
      <c r="V22" s="69"/>
      <c r="W22" s="9"/>
      <c r="X22" s="9"/>
      <c r="Y22" s="23"/>
    </row>
    <row r="23" spans="1:25" ht="41" x14ac:dyDescent="0.35">
      <c r="A23" s="1"/>
      <c r="B23" s="9"/>
      <c r="C23" s="9"/>
      <c r="D23" s="9"/>
      <c r="G23" s="9"/>
      <c r="H23" s="9"/>
      <c r="K23" s="54" t="s">
        <v>9</v>
      </c>
      <c r="L23" s="24" t="s">
        <v>261</v>
      </c>
      <c r="M23" s="55" t="s">
        <v>262</v>
      </c>
      <c r="N23" s="54" t="s">
        <v>9</v>
      </c>
      <c r="O23" s="24" t="s">
        <v>261</v>
      </c>
      <c r="P23" s="55" t="s">
        <v>262</v>
      </c>
      <c r="Q23" s="54" t="s">
        <v>9</v>
      </c>
      <c r="R23" s="24" t="s">
        <v>261</v>
      </c>
      <c r="S23" s="55" t="s">
        <v>262</v>
      </c>
      <c r="T23" s="54" t="s">
        <v>9</v>
      </c>
      <c r="U23" s="24" t="s">
        <v>261</v>
      </c>
      <c r="V23" s="55" t="s">
        <v>262</v>
      </c>
      <c r="X23" s="9"/>
      <c r="Y23" s="23"/>
    </row>
    <row r="24" spans="1:25" ht="36.75" customHeight="1" x14ac:dyDescent="0.35">
      <c r="A24" s="1"/>
      <c r="B24" s="9"/>
      <c r="C24" s="9"/>
      <c r="D24" s="9"/>
      <c r="F24" s="297" t="s">
        <v>690</v>
      </c>
      <c r="G24" s="298" t="s">
        <v>33</v>
      </c>
      <c r="H24" s="298"/>
      <c r="I24" s="298"/>
      <c r="K24" s="56">
        <v>2</v>
      </c>
      <c r="L24" s="40">
        <v>3</v>
      </c>
      <c r="M24" s="295"/>
      <c r="N24" s="56">
        <v>2</v>
      </c>
      <c r="O24" s="40">
        <v>3</v>
      </c>
      <c r="P24" s="295"/>
      <c r="Q24" s="56">
        <v>2</v>
      </c>
      <c r="R24" s="40">
        <v>2</v>
      </c>
      <c r="S24" s="295"/>
      <c r="T24" s="56">
        <v>1</v>
      </c>
      <c r="U24" s="40"/>
      <c r="V24" s="295"/>
      <c r="X24" s="9"/>
      <c r="Y24" s="23"/>
    </row>
    <row r="25" spans="1:25" ht="19.5" customHeight="1" x14ac:dyDescent="0.35">
      <c r="A25" s="1"/>
      <c r="B25" s="9"/>
      <c r="C25" s="9"/>
      <c r="D25" s="9"/>
      <c r="F25" s="297"/>
      <c r="G25" s="298"/>
      <c r="H25" s="298"/>
      <c r="I25" s="298"/>
      <c r="K25" s="57"/>
      <c r="L25" s="43"/>
      <c r="M25" s="295"/>
      <c r="N25" s="57"/>
      <c r="O25" s="43"/>
      <c r="P25" s="295"/>
      <c r="Q25" s="57"/>
      <c r="R25" s="43"/>
      <c r="S25" s="295"/>
      <c r="T25" s="57"/>
      <c r="U25" s="43"/>
      <c r="V25" s="295"/>
      <c r="X25" s="9"/>
      <c r="Y25" s="23"/>
    </row>
    <row r="26" spans="1:25" ht="208.5" customHeight="1" x14ac:dyDescent="0.35">
      <c r="A26" s="1"/>
      <c r="B26" s="9"/>
      <c r="C26" s="9"/>
      <c r="D26" s="9"/>
      <c r="F26" s="297"/>
      <c r="G26" s="298" t="s">
        <v>242</v>
      </c>
      <c r="H26" s="298"/>
      <c r="I26" s="298"/>
      <c r="K26" s="58" t="s">
        <v>764</v>
      </c>
      <c r="L26" s="45" t="s">
        <v>1147</v>
      </c>
      <c r="M26" s="295"/>
      <c r="N26" s="58" t="s">
        <v>765</v>
      </c>
      <c r="O26" s="45" t="s">
        <v>1148</v>
      </c>
      <c r="P26" s="295"/>
      <c r="Q26" s="58" t="s">
        <v>766</v>
      </c>
      <c r="R26" s="45" t="s">
        <v>1149</v>
      </c>
      <c r="S26" s="295"/>
      <c r="T26" s="58" t="s">
        <v>767</v>
      </c>
      <c r="U26" s="45"/>
      <c r="V26" s="295"/>
      <c r="X26" s="9"/>
      <c r="Y26" s="23"/>
    </row>
    <row r="27" spans="1:25" ht="18" customHeight="1" x14ac:dyDescent="0.35">
      <c r="A27" s="1"/>
      <c r="B27" s="9"/>
      <c r="C27" s="9"/>
      <c r="D27" s="9"/>
      <c r="F27" s="297"/>
      <c r="G27" s="298" t="s">
        <v>266</v>
      </c>
      <c r="H27" s="298"/>
      <c r="I27" s="298"/>
      <c r="K27" s="59"/>
      <c r="L27" s="25"/>
      <c r="M27" s="60"/>
      <c r="N27" s="59"/>
      <c r="O27" s="25"/>
      <c r="P27" s="101"/>
      <c r="Q27" s="59"/>
      <c r="R27" s="25"/>
      <c r="S27" s="60"/>
      <c r="T27" s="59"/>
      <c r="U27" s="25"/>
      <c r="V27" s="60"/>
      <c r="X27" s="9"/>
      <c r="Y27" s="23"/>
    </row>
    <row r="28" spans="1:25" ht="18" customHeight="1" x14ac:dyDescent="0.35">
      <c r="A28" s="1"/>
      <c r="B28" s="9"/>
      <c r="C28" s="9"/>
      <c r="D28" s="9"/>
      <c r="F28" s="297"/>
      <c r="G28" s="298"/>
      <c r="H28" s="298"/>
      <c r="I28" s="298"/>
      <c r="K28" s="59"/>
      <c r="L28" s="25"/>
      <c r="M28" s="60"/>
      <c r="N28" s="59"/>
      <c r="O28" s="25"/>
      <c r="P28" s="101"/>
      <c r="Q28" s="59"/>
      <c r="R28" s="25"/>
      <c r="S28" s="60"/>
      <c r="T28" s="59"/>
      <c r="U28" s="25"/>
      <c r="V28" s="60"/>
      <c r="X28" s="9"/>
      <c r="Y28" s="23"/>
    </row>
    <row r="29" spans="1:25" ht="18" customHeight="1" x14ac:dyDescent="0.35">
      <c r="A29" s="1"/>
      <c r="B29" s="9"/>
      <c r="C29" s="9"/>
      <c r="D29" s="9"/>
      <c r="F29" s="297"/>
      <c r="G29" s="298"/>
      <c r="H29" s="298"/>
      <c r="I29" s="298"/>
      <c r="K29" s="59"/>
      <c r="L29" s="25"/>
      <c r="M29" s="60"/>
      <c r="N29" s="59"/>
      <c r="O29" s="25"/>
      <c r="P29" s="101"/>
      <c r="Q29" s="59"/>
      <c r="R29" s="25"/>
      <c r="S29" s="60"/>
      <c r="T29" s="59"/>
      <c r="U29" s="25"/>
      <c r="V29" s="60"/>
      <c r="X29" s="9"/>
      <c r="Y29" s="23"/>
    </row>
    <row r="30" spans="1:25" ht="18" customHeight="1" x14ac:dyDescent="0.35">
      <c r="A30" s="1"/>
      <c r="B30" s="9"/>
      <c r="C30" s="9"/>
      <c r="D30" s="9"/>
      <c r="F30" s="297"/>
      <c r="G30" s="298"/>
      <c r="H30" s="298"/>
      <c r="I30" s="298"/>
      <c r="K30" s="59"/>
      <c r="L30" s="25"/>
      <c r="M30" s="60"/>
      <c r="N30" s="59"/>
      <c r="O30" s="25"/>
      <c r="P30" s="101"/>
      <c r="Q30" s="59"/>
      <c r="R30" s="25"/>
      <c r="S30" s="60"/>
      <c r="T30" s="59"/>
      <c r="U30" s="25"/>
      <c r="V30" s="60"/>
      <c r="X30" s="9"/>
      <c r="Y30" s="23"/>
    </row>
    <row r="31" spans="1:25" ht="18" customHeight="1" x14ac:dyDescent="0.35">
      <c r="A31" s="1"/>
      <c r="B31" s="9"/>
      <c r="C31" s="9"/>
      <c r="D31" s="9"/>
      <c r="F31" s="297"/>
      <c r="G31" s="298"/>
      <c r="H31" s="298"/>
      <c r="I31" s="298"/>
      <c r="K31" s="59"/>
      <c r="L31" s="25"/>
      <c r="M31" s="60"/>
      <c r="N31" s="59"/>
      <c r="O31" s="25"/>
      <c r="P31" s="101"/>
      <c r="Q31" s="59"/>
      <c r="R31" s="25"/>
      <c r="S31" s="60"/>
      <c r="T31" s="59"/>
      <c r="U31" s="25"/>
      <c r="V31" s="60"/>
      <c r="X31" s="9"/>
      <c r="Y31" s="23"/>
    </row>
    <row r="32" spans="1:25" ht="18" customHeight="1" x14ac:dyDescent="0.35">
      <c r="A32" s="1"/>
      <c r="B32" s="9"/>
      <c r="C32" s="9"/>
      <c r="D32" s="9"/>
      <c r="F32" s="297"/>
      <c r="G32" s="298"/>
      <c r="H32" s="298"/>
      <c r="I32" s="298"/>
      <c r="K32" s="59"/>
      <c r="L32" s="25"/>
      <c r="M32" s="60"/>
      <c r="N32" s="59"/>
      <c r="O32" s="25"/>
      <c r="P32" s="101"/>
      <c r="Q32" s="59"/>
      <c r="R32" s="25"/>
      <c r="S32" s="60"/>
      <c r="T32" s="59"/>
      <c r="U32" s="25"/>
      <c r="V32" s="60"/>
      <c r="X32" s="9"/>
      <c r="Y32" s="23"/>
    </row>
    <row r="33" spans="1:25" ht="18" customHeight="1" x14ac:dyDescent="0.35">
      <c r="A33" s="1"/>
      <c r="B33" s="9"/>
      <c r="C33" s="9"/>
      <c r="D33" s="9"/>
      <c r="F33" s="297"/>
      <c r="G33" s="298"/>
      <c r="H33" s="298"/>
      <c r="I33" s="298"/>
      <c r="K33" s="59"/>
      <c r="L33" s="25"/>
      <c r="M33" s="60"/>
      <c r="N33" s="59"/>
      <c r="O33" s="25"/>
      <c r="P33" s="101"/>
      <c r="Q33" s="59"/>
      <c r="R33" s="25"/>
      <c r="S33" s="60"/>
      <c r="T33" s="59"/>
      <c r="U33" s="25"/>
      <c r="V33" s="60"/>
      <c r="X33" s="9"/>
      <c r="Y33" s="23"/>
    </row>
    <row r="34" spans="1:25" ht="18" customHeight="1" x14ac:dyDescent="0.35">
      <c r="A34" s="1"/>
      <c r="B34" s="9"/>
      <c r="C34" s="9"/>
      <c r="D34" s="9"/>
      <c r="F34" s="297"/>
      <c r="G34" s="298"/>
      <c r="H34" s="298"/>
      <c r="I34" s="298"/>
      <c r="K34" s="59"/>
      <c r="L34" s="25"/>
      <c r="M34" s="60"/>
      <c r="N34" s="59"/>
      <c r="O34" s="25"/>
      <c r="P34" s="101"/>
      <c r="Q34" s="59"/>
      <c r="R34" s="25"/>
      <c r="S34" s="60"/>
      <c r="T34" s="59"/>
      <c r="U34" s="25"/>
      <c r="V34" s="60"/>
      <c r="X34" s="9"/>
      <c r="Y34" s="23"/>
    </row>
    <row r="35" spans="1:25" ht="18" customHeight="1" x14ac:dyDescent="0.35">
      <c r="A35" s="1"/>
      <c r="B35" s="9"/>
      <c r="C35" s="9"/>
      <c r="D35" s="9"/>
      <c r="F35" s="297"/>
      <c r="G35" s="298"/>
      <c r="H35" s="298"/>
      <c r="I35" s="298"/>
      <c r="K35" s="59"/>
      <c r="L35" s="25"/>
      <c r="M35" s="60"/>
      <c r="N35" s="59"/>
      <c r="O35" s="25"/>
      <c r="P35" s="101"/>
      <c r="Q35" s="59"/>
      <c r="R35" s="25"/>
      <c r="S35" s="60"/>
      <c r="T35" s="59"/>
      <c r="U35" s="25"/>
      <c r="V35" s="60"/>
      <c r="X35" s="9"/>
      <c r="Y35" s="23"/>
    </row>
    <row r="36" spans="1:25" ht="18" customHeight="1" x14ac:dyDescent="0.35">
      <c r="A36" s="1"/>
      <c r="B36" s="9"/>
      <c r="C36" s="9"/>
      <c r="D36" s="9"/>
      <c r="F36" s="297"/>
      <c r="G36" s="298"/>
      <c r="H36" s="298"/>
      <c r="I36" s="298"/>
      <c r="K36" s="59"/>
      <c r="L36" s="25"/>
      <c r="M36" s="60"/>
      <c r="N36" s="59"/>
      <c r="O36" s="25"/>
      <c r="P36" s="101"/>
      <c r="Q36" s="59"/>
      <c r="R36" s="25"/>
      <c r="S36" s="60"/>
      <c r="T36" s="59"/>
      <c r="U36" s="25"/>
      <c r="V36" s="60"/>
      <c r="X36" s="9"/>
      <c r="Y36" s="23"/>
    </row>
    <row r="37" spans="1:25" ht="18" customHeight="1" x14ac:dyDescent="0.35">
      <c r="A37" s="1"/>
      <c r="B37" s="9"/>
      <c r="C37" s="9"/>
      <c r="D37" s="9"/>
      <c r="F37" s="297"/>
      <c r="G37" s="298"/>
      <c r="H37" s="298"/>
      <c r="I37" s="298"/>
      <c r="K37" s="59"/>
      <c r="L37" s="25"/>
      <c r="M37" s="60"/>
      <c r="N37" s="59"/>
      <c r="O37" s="25"/>
      <c r="P37" s="101"/>
      <c r="Q37" s="59"/>
      <c r="R37" s="25"/>
      <c r="S37" s="60"/>
      <c r="T37" s="59"/>
      <c r="U37" s="25"/>
      <c r="V37" s="60"/>
      <c r="X37" s="9"/>
      <c r="Y37" s="23"/>
    </row>
    <row r="38" spans="1:25" ht="18" customHeight="1" x14ac:dyDescent="0.35">
      <c r="A38" s="1"/>
      <c r="B38" s="9"/>
      <c r="C38" s="9"/>
      <c r="D38" s="9"/>
      <c r="F38" s="297"/>
      <c r="G38" s="298"/>
      <c r="H38" s="298"/>
      <c r="I38" s="298"/>
      <c r="K38" s="59"/>
      <c r="L38" s="25"/>
      <c r="M38" s="60"/>
      <c r="N38" s="59"/>
      <c r="O38" s="25"/>
      <c r="P38" s="101"/>
      <c r="Q38" s="59"/>
      <c r="R38" s="25"/>
      <c r="S38" s="60"/>
      <c r="T38" s="59"/>
      <c r="U38" s="25"/>
      <c r="V38" s="60"/>
      <c r="X38" s="9"/>
      <c r="Y38" s="23"/>
    </row>
    <row r="39" spans="1:25" ht="18" customHeight="1" x14ac:dyDescent="0.35">
      <c r="A39" s="1"/>
      <c r="B39" s="9"/>
      <c r="C39" s="9"/>
      <c r="D39" s="9"/>
      <c r="F39" s="297"/>
      <c r="G39" s="298"/>
      <c r="H39" s="298"/>
      <c r="I39" s="298"/>
      <c r="K39" s="59"/>
      <c r="L39" s="25"/>
      <c r="M39" s="60"/>
      <c r="N39" s="59"/>
      <c r="O39" s="25"/>
      <c r="P39" s="101"/>
      <c r="Q39" s="59"/>
      <c r="R39" s="25"/>
      <c r="S39" s="60"/>
      <c r="T39" s="59"/>
      <c r="U39" s="25"/>
      <c r="V39" s="60"/>
      <c r="X39" s="9"/>
      <c r="Y39" s="23"/>
    </row>
    <row r="40" spans="1:25" ht="18" customHeight="1" x14ac:dyDescent="0.35">
      <c r="A40" s="1"/>
      <c r="B40" s="9"/>
      <c r="C40" s="9"/>
      <c r="D40" s="9"/>
      <c r="F40" s="297"/>
      <c r="G40" s="298"/>
      <c r="H40" s="298"/>
      <c r="I40" s="298"/>
      <c r="K40" s="59"/>
      <c r="L40" s="25"/>
      <c r="M40" s="60"/>
      <c r="N40" s="59"/>
      <c r="O40" s="25"/>
      <c r="P40" s="101"/>
      <c r="Q40" s="59"/>
      <c r="R40" s="25"/>
      <c r="S40" s="60"/>
      <c r="T40" s="59"/>
      <c r="U40" s="25"/>
      <c r="V40" s="60"/>
      <c r="X40" s="9"/>
      <c r="Y40" s="23"/>
    </row>
    <row r="41" spans="1:25" ht="18" customHeight="1" x14ac:dyDescent="0.35">
      <c r="A41" s="1"/>
      <c r="B41" s="9"/>
      <c r="C41" s="9"/>
      <c r="D41" s="9"/>
      <c r="F41" s="297"/>
      <c r="G41" s="298"/>
      <c r="H41" s="298"/>
      <c r="I41" s="298"/>
      <c r="K41" s="59"/>
      <c r="L41" s="25"/>
      <c r="M41" s="60"/>
      <c r="N41" s="59"/>
      <c r="O41" s="25"/>
      <c r="P41" s="101"/>
      <c r="Q41" s="59"/>
      <c r="R41" s="25"/>
      <c r="S41" s="60"/>
      <c r="T41" s="59"/>
      <c r="U41" s="25"/>
      <c r="V41" s="60"/>
      <c r="X41" s="9"/>
      <c r="Y41" s="23"/>
    </row>
    <row r="42" spans="1:25" ht="18" customHeight="1" x14ac:dyDescent="0.35">
      <c r="A42" s="1"/>
      <c r="B42" s="9"/>
      <c r="C42" s="9"/>
      <c r="D42" s="9"/>
      <c r="F42" s="297"/>
      <c r="G42" s="298"/>
      <c r="H42" s="298"/>
      <c r="I42" s="298"/>
      <c r="K42" s="59"/>
      <c r="L42" s="25"/>
      <c r="M42" s="60"/>
      <c r="N42" s="59"/>
      <c r="O42" s="25"/>
      <c r="P42" s="101"/>
      <c r="Q42" s="59"/>
      <c r="R42" s="25"/>
      <c r="S42" s="60"/>
      <c r="T42" s="59"/>
      <c r="U42" s="25"/>
      <c r="V42" s="60"/>
      <c r="X42" s="9"/>
      <c r="Y42" s="23"/>
    </row>
    <row r="43" spans="1:25" ht="18" customHeight="1" x14ac:dyDescent="0.35">
      <c r="A43" s="1"/>
      <c r="B43" s="9"/>
      <c r="C43" s="9"/>
      <c r="D43" s="9"/>
      <c r="F43" s="297"/>
      <c r="G43" s="298"/>
      <c r="H43" s="298"/>
      <c r="I43" s="298"/>
      <c r="K43" s="59"/>
      <c r="L43" s="25"/>
      <c r="M43" s="60"/>
      <c r="N43" s="59"/>
      <c r="O43" s="25"/>
      <c r="P43" s="101"/>
      <c r="Q43" s="59"/>
      <c r="R43" s="25"/>
      <c r="S43" s="60"/>
      <c r="T43" s="59"/>
      <c r="U43" s="25"/>
      <c r="V43" s="60"/>
      <c r="X43" s="9"/>
      <c r="Y43" s="23"/>
    </row>
    <row r="44" spans="1:25" ht="18" customHeight="1" x14ac:dyDescent="0.35">
      <c r="A44" s="1"/>
      <c r="B44" s="9"/>
      <c r="C44" s="9"/>
      <c r="D44" s="9"/>
      <c r="F44" s="297"/>
      <c r="G44" s="298"/>
      <c r="H44" s="298"/>
      <c r="I44" s="298"/>
      <c r="K44" s="59"/>
      <c r="L44" s="25"/>
      <c r="M44" s="60"/>
      <c r="N44" s="59"/>
      <c r="O44" s="25"/>
      <c r="P44" s="101"/>
      <c r="Q44" s="59"/>
      <c r="R44" s="25"/>
      <c r="S44" s="60"/>
      <c r="T44" s="59"/>
      <c r="U44" s="25"/>
      <c r="V44" s="60"/>
      <c r="X44" s="9"/>
      <c r="Y44" s="23"/>
    </row>
    <row r="45" spans="1:25" ht="18" customHeight="1" x14ac:dyDescent="0.35">
      <c r="A45" s="1"/>
      <c r="B45" s="9"/>
      <c r="C45" s="9"/>
      <c r="D45" s="9"/>
      <c r="F45" s="297"/>
      <c r="G45" s="298"/>
      <c r="H45" s="298"/>
      <c r="I45" s="298"/>
      <c r="K45" s="59"/>
      <c r="L45" s="25"/>
      <c r="M45" s="60"/>
      <c r="N45" s="59"/>
      <c r="O45" s="25"/>
      <c r="P45" s="101"/>
      <c r="Q45" s="59"/>
      <c r="R45" s="25"/>
      <c r="S45" s="60"/>
      <c r="T45" s="59"/>
      <c r="U45" s="25"/>
      <c r="V45" s="60"/>
      <c r="X45" s="9"/>
      <c r="Y45" s="23"/>
    </row>
    <row r="46" spans="1:25" ht="18" customHeight="1" x14ac:dyDescent="0.35">
      <c r="A46" s="1"/>
      <c r="B46" s="9"/>
      <c r="C46" s="9"/>
      <c r="D46" s="9"/>
      <c r="F46" s="297"/>
      <c r="G46" s="298"/>
      <c r="H46" s="298"/>
      <c r="I46" s="298"/>
      <c r="K46" s="59"/>
      <c r="L46" s="25"/>
      <c r="M46" s="60"/>
      <c r="N46" s="59"/>
      <c r="O46" s="25"/>
      <c r="P46" s="101"/>
      <c r="Q46" s="59"/>
      <c r="R46" s="25"/>
      <c r="S46" s="60"/>
      <c r="T46" s="59"/>
      <c r="U46" s="25"/>
      <c r="V46" s="60"/>
      <c r="X46" s="9"/>
      <c r="Y46" s="23"/>
    </row>
    <row r="47" spans="1:25" ht="18" customHeight="1" x14ac:dyDescent="0.35">
      <c r="A47" s="1"/>
      <c r="B47" s="9"/>
      <c r="C47" s="9"/>
      <c r="D47" s="9"/>
      <c r="F47" s="297"/>
      <c r="G47" s="298"/>
      <c r="H47" s="298"/>
      <c r="I47" s="298"/>
      <c r="K47" s="59"/>
      <c r="L47" s="25"/>
      <c r="M47" s="60"/>
      <c r="N47" s="59"/>
      <c r="O47" s="25"/>
      <c r="P47" s="101"/>
      <c r="Q47" s="59"/>
      <c r="R47" s="25"/>
      <c r="S47" s="60"/>
      <c r="T47" s="59"/>
      <c r="U47" s="25"/>
      <c r="V47" s="60"/>
      <c r="X47" s="9"/>
      <c r="Y47" s="23"/>
    </row>
    <row r="48" spans="1:25" ht="18" customHeight="1" x14ac:dyDescent="0.35">
      <c r="A48" s="1"/>
      <c r="B48" s="9"/>
      <c r="C48" s="9"/>
      <c r="D48" s="9"/>
      <c r="F48" s="297"/>
      <c r="G48" s="298"/>
      <c r="H48" s="298"/>
      <c r="I48" s="298"/>
      <c r="K48" s="59"/>
      <c r="L48" s="25"/>
      <c r="M48" s="60"/>
      <c r="N48" s="59"/>
      <c r="O48" s="25"/>
      <c r="P48" s="101"/>
      <c r="Q48" s="59"/>
      <c r="R48" s="25"/>
      <c r="S48" s="60"/>
      <c r="T48" s="59"/>
      <c r="U48" s="25"/>
      <c r="V48" s="60"/>
      <c r="X48" s="9"/>
      <c r="Y48" s="23"/>
    </row>
    <row r="49" spans="1:25" ht="18" customHeight="1" x14ac:dyDescent="0.35">
      <c r="A49" s="1"/>
      <c r="B49" s="9"/>
      <c r="C49" s="9"/>
      <c r="D49" s="9"/>
      <c r="F49" s="297"/>
      <c r="G49" s="298"/>
      <c r="H49" s="298"/>
      <c r="I49" s="298"/>
      <c r="K49" s="59"/>
      <c r="L49" s="25"/>
      <c r="M49" s="60"/>
      <c r="N49" s="59"/>
      <c r="O49" s="25"/>
      <c r="P49" s="60"/>
      <c r="Q49" s="59"/>
      <c r="R49" s="25"/>
      <c r="S49" s="60"/>
      <c r="T49" s="59"/>
      <c r="U49" s="25"/>
      <c r="V49" s="60"/>
      <c r="X49" s="9"/>
      <c r="Y49" s="23"/>
    </row>
    <row r="50" spans="1:25" ht="14.5" x14ac:dyDescent="0.35">
      <c r="S50" s="1"/>
      <c r="V50" s="1"/>
    </row>
    <row r="51" spans="1:25" ht="15" customHeight="1" x14ac:dyDescent="0.35"/>
  </sheetData>
  <mergeCells count="63">
    <mergeCell ref="F24:F49"/>
    <mergeCell ref="G24:I25"/>
    <mergeCell ref="M24:M26"/>
    <mergeCell ref="P24:P26"/>
    <mergeCell ref="S24:S26"/>
    <mergeCell ref="V24:V26"/>
    <mergeCell ref="G26:I26"/>
    <mergeCell ref="G27:I49"/>
    <mergeCell ref="Q20:S20"/>
    <mergeCell ref="T20:V20"/>
    <mergeCell ref="K21:M21"/>
    <mergeCell ref="N21:P21"/>
    <mergeCell ref="Q21:S21"/>
    <mergeCell ref="T21:V21"/>
    <mergeCell ref="T18:V19"/>
    <mergeCell ref="E19:I19"/>
    <mergeCell ref="D20:D21"/>
    <mergeCell ref="E20:I21"/>
    <mergeCell ref="K20:M20"/>
    <mergeCell ref="N20:P20"/>
    <mergeCell ref="D15:I15"/>
    <mergeCell ref="B18:C21"/>
    <mergeCell ref="K18:M19"/>
    <mergeCell ref="N18:P19"/>
    <mergeCell ref="Q18:S19"/>
    <mergeCell ref="Q17:S17"/>
    <mergeCell ref="T17:V17"/>
    <mergeCell ref="S12:T12"/>
    <mergeCell ref="U12:V12"/>
    <mergeCell ref="L13:M13"/>
    <mergeCell ref="P13:Q13"/>
    <mergeCell ref="T13:U13"/>
    <mergeCell ref="L14:M15"/>
    <mergeCell ref="N14:N15"/>
    <mergeCell ref="O14:O15"/>
    <mergeCell ref="P14:Q15"/>
    <mergeCell ref="Q12:R12"/>
    <mergeCell ref="R14:R15"/>
    <mergeCell ref="S14:S15"/>
    <mergeCell ref="T14:U15"/>
    <mergeCell ref="V14:V15"/>
    <mergeCell ref="K12:L12"/>
    <mergeCell ref="M12:N12"/>
    <mergeCell ref="O12:P12"/>
    <mergeCell ref="K17:M17"/>
    <mergeCell ref="N17:P17"/>
    <mergeCell ref="K14:K15"/>
    <mergeCell ref="B7:C7"/>
    <mergeCell ref="M7:O8"/>
    <mergeCell ref="Q7:S8"/>
    <mergeCell ref="G12:G13"/>
    <mergeCell ref="D2:I2"/>
    <mergeCell ref="D3:I4"/>
    <mergeCell ref="K3:S4"/>
    <mergeCell ref="D5:I5"/>
    <mergeCell ref="K5:R5"/>
    <mergeCell ref="B10:C10"/>
    <mergeCell ref="B12:C15"/>
    <mergeCell ref="D12:D14"/>
    <mergeCell ref="E12:E14"/>
    <mergeCell ref="F12:F13"/>
    <mergeCell ref="H12:H13"/>
    <mergeCell ref="I12:I13"/>
  </mergeCells>
  <conditionalFormatting sqref="D15:I15">
    <cfRule type="containsText" dxfId="383" priority="2" operator="containsText" text="Finalizado">
      <formula>NOT(ISERROR(SEARCH("Finalizado",D15)))</formula>
    </cfRule>
    <cfRule type="containsText" dxfId="382" priority="3" operator="containsText" text="No Planificado">
      <formula>NOT(ISERROR(SEARCH("No Planificado",D15)))</formula>
    </cfRule>
    <cfRule type="containsText" dxfId="381" priority="4" operator="containsText" text="A Tiempo">
      <formula>NOT(ISERROR(SEARCH("A Tiempo",D15)))</formula>
    </cfRule>
    <cfRule type="containsText" dxfId="380" priority="5" operator="containsText" text="Retrasado">
      <formula>NOT(ISERROR(SEARCH("Retrasado",D15)))</formula>
    </cfRule>
  </conditionalFormatting>
  <conditionalFormatting sqref="F7:F8">
    <cfRule type="iconSet" priority="9">
      <iconSet showValue="0">
        <cfvo type="percent" val="0"/>
        <cfvo type="num" val="2"/>
        <cfvo type="num" val="3"/>
      </iconSet>
    </cfRule>
  </conditionalFormatting>
  <conditionalFormatting sqref="F12 F14">
    <cfRule type="iconSet" priority="7">
      <iconSet showValue="0">
        <cfvo type="percent" val="0"/>
        <cfvo type="num" val="2"/>
        <cfvo type="num" val="3"/>
      </iconSet>
    </cfRule>
  </conditionalFormatting>
  <conditionalFormatting sqref="G7:I8">
    <cfRule type="iconSet" priority="8">
      <iconSet showValue="0">
        <cfvo type="percent" val="0"/>
        <cfvo type="num" val="2"/>
        <cfvo type="num" val="3"/>
      </iconSet>
    </cfRule>
  </conditionalFormatting>
  <conditionalFormatting sqref="G12:I12 G14:I14">
    <cfRule type="iconSet" priority="6">
      <iconSet showValue="0">
        <cfvo type="percent" val="0"/>
        <cfvo type="num" val="2"/>
        <cfvo type="num" val="3"/>
      </iconSet>
    </cfRule>
  </conditionalFormatting>
  <conditionalFormatting sqref="K24:L24 N24:O24 Q24:R24 T24:U24">
    <cfRule type="iconSet" priority="10">
      <iconSet showValue="0">
        <cfvo type="percent" val="0"/>
        <cfvo type="num" val="2"/>
        <cfvo type="num" val="3"/>
      </iconSet>
    </cfRule>
  </conditionalFormatting>
  <conditionalFormatting sqref="K25:L25">
    <cfRule type="containsText" dxfId="379" priority="20" operator="containsText" text="PENDIENTE">
      <formula>NOT(ISERROR(SEARCH("PENDIENTE",K25)))</formula>
    </cfRule>
    <cfRule type="containsText" dxfId="378" priority="21" operator="containsText" text="NO VALIDADO">
      <formula>NOT(ISERROR(SEARCH("NO VALIDADO",K25)))</formula>
    </cfRule>
    <cfRule type="containsText" dxfId="377" priority="22" operator="containsText" text="VALIDADO">
      <formula>NOT(ISERROR(SEARCH("VALIDADO",K25)))</formula>
    </cfRule>
  </conditionalFormatting>
  <conditionalFormatting sqref="N25:O25">
    <cfRule type="containsText" dxfId="376" priority="17" operator="containsText" text="PENDIENTE">
      <formula>NOT(ISERROR(SEARCH("PENDIENTE",N25)))</formula>
    </cfRule>
    <cfRule type="containsText" dxfId="375" priority="18" operator="containsText" text="NO VALIDADO">
      <formula>NOT(ISERROR(SEARCH("NO VALIDADO",N25)))</formula>
    </cfRule>
    <cfRule type="containsText" dxfId="374" priority="19" operator="containsText" text="VALIDADO">
      <formula>NOT(ISERROR(SEARCH("VALIDADO",N25)))</formula>
    </cfRule>
  </conditionalFormatting>
  <conditionalFormatting sqref="Q25:R25">
    <cfRule type="containsText" dxfId="373" priority="14" operator="containsText" text="PENDIENTE">
      <formula>NOT(ISERROR(SEARCH("PENDIENTE",Q25)))</formula>
    </cfRule>
    <cfRule type="containsText" dxfId="372" priority="15" operator="containsText" text="NO VALIDADO">
      <formula>NOT(ISERROR(SEARCH("NO VALIDADO",Q25)))</formula>
    </cfRule>
    <cfRule type="containsText" dxfId="371" priority="16" operator="containsText" text="VALIDADO">
      <formula>NOT(ISERROR(SEARCH("VALIDADO",Q25)))</formula>
    </cfRule>
  </conditionalFormatting>
  <conditionalFormatting sqref="T25:U25">
    <cfRule type="containsText" dxfId="370" priority="11" operator="containsText" text="PENDIENTE">
      <formula>NOT(ISERROR(SEARCH("PENDIENTE",T25)))</formula>
    </cfRule>
    <cfRule type="containsText" dxfId="369" priority="12" operator="containsText" text="NO VALIDADO">
      <formula>NOT(ISERROR(SEARCH("NO VALIDADO",T25)))</formula>
    </cfRule>
    <cfRule type="containsText" dxfId="368" priority="13" operator="containsText" text="VALIDADO">
      <formula>NOT(ISERROR(SEARCH("VALIDADO",T25)))</formula>
    </cfRule>
  </conditionalFormatting>
  <dataValidations count="6">
    <dataValidation type="list" allowBlank="1" showInputMessage="1" showErrorMessage="1" sqref="K14:K15 O14:O15 S14:S15" xr:uid="{34981369-2C8F-48DE-BCD2-A3E0398365BA}">
      <formula1>"No Iniciado, En Progreso,Finalizado"</formula1>
    </dataValidation>
    <dataValidation type="list" allowBlank="1" showInputMessage="1" showErrorMessage="1" sqref="M12 Q12 U12" xr:uid="{EECA28D4-A217-441E-867C-241F628C6FEE}">
      <formula1>"Mayo,Junio,Julio,Agosto,Septiembre,Octubre"</formula1>
    </dataValidation>
    <dataValidation type="list" allowBlank="1" showInputMessage="1" showErrorMessage="1" sqref="AB14:AB15 R14:R15 N14:N15 V14:V15" xr:uid="{7D053323-0025-4140-AFFA-BC3169E9FF29}">
      <formula1>"No Cumple, Parcial, Cumple, Más que Cumple, Mejor Práctica"</formula1>
    </dataValidation>
    <dataValidation type="list" allowBlank="1" showInputMessage="1" showErrorMessage="1" sqref="O10" xr:uid="{B2B030C7-6266-4F1D-9B15-868A5454739D}">
      <formula1>"Alta,Baja,No Planificado"</formula1>
    </dataValidation>
    <dataValidation type="list" allowBlank="1" showInputMessage="1" showErrorMessage="1" sqref="S10 Q10" xr:uid="{6E791E4D-7965-4D24-9D85-9D54411586C5}">
      <formula1>"Junio,Julio,Agosto,Septiembre,Octubre"</formula1>
    </dataValidation>
    <dataValidation type="list" allowBlank="1" showInputMessage="1" showErrorMessage="1" sqref="D10" xr:uid="{90210E91-95ED-4D20-BFB6-2400FD4A550D}">
      <formula1>"No Cumple, Parcial,Cumple,Más que Cumple,Mejor Práctica"</formula1>
    </dataValidation>
  </dataValidations>
  <pageMargins left="0.511811024" right="0.511811024" top="0.78740157499999996" bottom="0.78740157499999996" header="0.31496062000000002" footer="0.31496062000000002"/>
  <pageSetup paperSize="9" orientation="portrait" r:id="rId1"/>
  <drawing r:id="rId2"/>
  <extLst>
    <ext xmlns:x14="http://schemas.microsoft.com/office/spreadsheetml/2009/9/main" uri="{78C0D931-6437-407d-A8EE-F0AAD7539E65}">
      <x14:conditionalFormattings>
        <x14:conditionalFormatting xmlns:xm="http://schemas.microsoft.com/office/excel/2006/main">
          <x14:cfRule type="iconSet" priority="1" id="{A1AB9DAA-28BA-4463-8293-B3C9A8B27EFC}">
            <x14:iconSet iconSet="3Stars" showValue="0">
              <x14:cfvo type="percent">
                <xm:f>0</xm:f>
              </x14:cfvo>
              <x14:cfvo type="num">
                <xm:f>2</xm:f>
              </x14:cfvo>
              <x14:cfvo type="num">
                <xm:f>3</xm:f>
              </x14:cfvo>
            </x14:iconSet>
          </x14:cfRule>
          <xm:sqref>M10</xm:sqref>
        </x14:conditionalFormatting>
      </x14:conditionalFormattings>
    </ext>
  </extLst>
</worksheet>
</file>

<file path=xl/worksheets/sheet5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18DDDEB-4DCF-4130-902E-80EBAA9FACD4}">
  <dimension ref="A1:AB51"/>
  <sheetViews>
    <sheetView showGridLines="0" zoomScale="50" zoomScaleNormal="50" workbookViewId="0">
      <pane xSplit="3" ySplit="4" topLeftCell="D25" activePane="bottomRight" state="frozen"/>
      <selection activeCell="O2" sqref="O2"/>
      <selection pane="topRight" activeCell="O2" sqref="O2"/>
      <selection pane="bottomLeft" activeCell="O2" sqref="O2"/>
      <selection pane="bottomRight"/>
    </sheetView>
  </sheetViews>
  <sheetFormatPr defaultColWidth="0" defaultRowHeight="15" customHeight="1" zeroHeight="1" outlineLevelRow="2" outlineLevelCol="1" x14ac:dyDescent="0.35"/>
  <cols>
    <col min="1" max="1" width="1.26953125" customWidth="1"/>
    <col min="2" max="2" width="4.7265625" customWidth="1"/>
    <col min="3" max="3" width="20.1796875" customWidth="1"/>
    <col min="4" max="4" width="17.453125" customWidth="1" outlineLevel="1"/>
    <col min="5" max="5" width="10" customWidth="1" outlineLevel="1"/>
    <col min="6" max="8" width="6.1796875" customWidth="1" outlineLevel="1"/>
    <col min="9" max="9" width="6.26953125" customWidth="1" outlineLevel="1"/>
    <col min="10" max="10" width="2.1796875" customWidth="1"/>
    <col min="11" max="23" width="23" customWidth="1"/>
    <col min="24" max="24" width="17" hidden="1" customWidth="1"/>
    <col min="25" max="25" width="16.453125" hidden="1" customWidth="1"/>
    <col min="26" max="26" width="10.54296875" hidden="1" customWidth="1"/>
    <col min="27" max="27" width="16.81640625" hidden="1" customWidth="1"/>
    <col min="28" max="28" width="14.54296875" hidden="1" customWidth="1"/>
  </cols>
  <sheetData>
    <row r="1" spans="1:28" ht="11.25" customHeight="1" x14ac:dyDescent="0.35">
      <c r="A1" s="13"/>
      <c r="B1" s="13"/>
      <c r="C1" s="13"/>
      <c r="D1" s="13"/>
      <c r="E1" s="13"/>
      <c r="F1" s="13"/>
      <c r="G1" s="13"/>
      <c r="H1" s="13"/>
      <c r="I1" s="13"/>
      <c r="J1" s="13"/>
      <c r="K1" s="13"/>
      <c r="L1" s="13"/>
      <c r="M1" s="13"/>
      <c r="N1" s="13"/>
      <c r="O1" s="13"/>
      <c r="P1" s="13"/>
      <c r="Q1" s="13"/>
      <c r="R1" s="13"/>
      <c r="S1" s="13"/>
      <c r="T1" s="13"/>
      <c r="U1" s="13"/>
      <c r="V1" s="13"/>
      <c r="W1" s="13"/>
      <c r="X1" s="13"/>
      <c r="Y1" s="19"/>
      <c r="Z1" s="19"/>
      <c r="AA1" s="19"/>
    </row>
    <row r="2" spans="1:28" ht="43.5" customHeight="1" x14ac:dyDescent="0.5">
      <c r="A2" s="1"/>
      <c r="C2" s="11"/>
      <c r="D2" s="279" t="s">
        <v>0</v>
      </c>
      <c r="E2" s="279"/>
      <c r="F2" s="279"/>
      <c r="G2" s="279"/>
      <c r="H2" s="279"/>
      <c r="I2" s="279"/>
      <c r="J2" s="62"/>
      <c r="K2" s="62"/>
      <c r="L2" s="62"/>
      <c r="M2" s="62"/>
      <c r="N2" s="62"/>
      <c r="O2" s="62"/>
      <c r="P2" s="62"/>
      <c r="Q2" s="62"/>
      <c r="R2" s="62"/>
      <c r="S2" s="62"/>
      <c r="T2" s="62"/>
      <c r="U2" s="62"/>
      <c r="V2" s="62"/>
      <c r="W2" s="11"/>
      <c r="X2" s="11"/>
      <c r="Y2" s="20"/>
      <c r="Z2" s="20"/>
      <c r="AA2" s="20"/>
    </row>
    <row r="3" spans="1:28" ht="19.5" customHeight="1" x14ac:dyDescent="0.35">
      <c r="A3" s="1"/>
      <c r="C3" s="10"/>
      <c r="D3" s="280" t="s">
        <v>1</v>
      </c>
      <c r="E3" s="280"/>
      <c r="F3" s="280"/>
      <c r="G3" s="280"/>
      <c r="H3" s="280"/>
      <c r="I3" s="280"/>
      <c r="J3" s="63"/>
      <c r="K3" s="319" t="s">
        <v>768</v>
      </c>
      <c r="L3" s="319"/>
      <c r="M3" s="319"/>
      <c r="N3" s="319"/>
      <c r="O3" s="319"/>
      <c r="P3" s="319"/>
      <c r="Q3" s="319"/>
      <c r="R3" s="319"/>
      <c r="S3" s="319"/>
      <c r="T3" s="63"/>
      <c r="U3" s="63"/>
      <c r="V3" s="63"/>
      <c r="W3" s="10"/>
      <c r="X3" s="10"/>
      <c r="Y3" s="12"/>
      <c r="Z3" s="12"/>
      <c r="AA3" s="12"/>
    </row>
    <row r="4" spans="1:28" ht="35.25" customHeight="1" x14ac:dyDescent="0.35">
      <c r="A4" s="1"/>
      <c r="B4" s="1"/>
      <c r="C4" s="10"/>
      <c r="D4" s="281"/>
      <c r="E4" s="281"/>
      <c r="F4" s="281"/>
      <c r="G4" s="281"/>
      <c r="H4" s="281"/>
      <c r="I4" s="281"/>
      <c r="J4" s="61"/>
      <c r="K4" s="320"/>
      <c r="L4" s="320"/>
      <c r="M4" s="320"/>
      <c r="N4" s="320"/>
      <c r="O4" s="320"/>
      <c r="P4" s="320"/>
      <c r="Q4" s="320"/>
      <c r="R4" s="320"/>
      <c r="S4" s="320"/>
      <c r="T4" s="61"/>
      <c r="U4" s="61"/>
      <c r="V4" s="61"/>
      <c r="W4" s="61"/>
      <c r="X4" s="14"/>
      <c r="Y4" s="21"/>
      <c r="Z4" s="22"/>
      <c r="AA4" s="22"/>
    </row>
    <row r="5" spans="1:28" ht="32.5" x14ac:dyDescent="0.6">
      <c r="A5" s="1"/>
      <c r="B5" s="15"/>
      <c r="C5" s="13"/>
      <c r="D5" s="284" t="s">
        <v>218</v>
      </c>
      <c r="E5" s="284"/>
      <c r="F5" s="284"/>
      <c r="G5" s="284"/>
      <c r="H5" s="284"/>
      <c r="I5" s="284"/>
      <c r="J5" s="26"/>
      <c r="K5" s="284" t="s">
        <v>673</v>
      </c>
      <c r="L5" s="284"/>
      <c r="M5" s="284"/>
      <c r="N5" s="284"/>
      <c r="O5" s="284"/>
      <c r="P5" s="284"/>
      <c r="Q5" s="284"/>
      <c r="R5" s="284"/>
      <c r="S5" s="27"/>
      <c r="T5" s="25"/>
      <c r="U5" s="25"/>
      <c r="V5" s="25"/>
      <c r="W5" s="9"/>
      <c r="X5" s="9"/>
      <c r="Y5" s="23"/>
    </row>
    <row r="6" spans="1:28" ht="33" customHeight="1" x14ac:dyDescent="0.8">
      <c r="A6" s="1"/>
      <c r="B6" s="15"/>
      <c r="C6" s="15"/>
      <c r="D6" s="28" t="s">
        <v>296</v>
      </c>
      <c r="E6" s="28" t="s">
        <v>16</v>
      </c>
      <c r="F6" s="28" t="s">
        <v>19</v>
      </c>
      <c r="G6" s="28" t="s">
        <v>20</v>
      </c>
      <c r="H6" s="28" t="s">
        <v>21</v>
      </c>
      <c r="I6" s="28" t="s">
        <v>22</v>
      </c>
      <c r="J6" s="29"/>
      <c r="K6" s="44" t="s">
        <v>221</v>
      </c>
      <c r="L6" s="66"/>
      <c r="M6" s="30"/>
      <c r="N6" s="30"/>
      <c r="O6" s="30"/>
      <c r="P6" s="30"/>
      <c r="Q6" s="30"/>
      <c r="R6" s="31"/>
      <c r="S6" s="31"/>
      <c r="T6" s="25"/>
      <c r="U6" s="25"/>
      <c r="V6" s="25"/>
      <c r="W6" s="9"/>
      <c r="X6" s="9"/>
      <c r="Y6" s="23"/>
    </row>
    <row r="7" spans="1:28" ht="78" customHeight="1" outlineLevel="1" x14ac:dyDescent="0.35">
      <c r="A7" s="1"/>
      <c r="B7" s="267" t="s">
        <v>222</v>
      </c>
      <c r="C7" s="267"/>
      <c r="D7" s="67" t="str">
        <f>IF(F7="","",IF(AND(I7=3,H7=3,G7=3,F7=3),"Melhor Pratica",
IF(AND(H7=3,G7=3,F7=3),"Mais que cumpre",
IF(AND(G7=3,F7=3),"Cumpre",
IF(F7=3,"Parcial","Não cumpre")))))</f>
        <v>Não cumpre</v>
      </c>
      <c r="E7" s="47">
        <f>IF($D7="Não cumpre",0,IF($D7="Parcial",$E$18*0.4,IF($D7="Cumpre",$E$18*0.7,IF($D7="Mais que cumpre",$E$18*0.85,IF($D7="Melhor Pratica",$E$18,0)))))</f>
        <v>0</v>
      </c>
      <c r="F7" s="48">
        <f>IF($K$24&lt;&gt;"",IF($K$24=3,3,IF($K$24=2,2,1)),"")</f>
        <v>2</v>
      </c>
      <c r="G7" s="48" t="str">
        <f>IF($N$24&lt;&gt;"",IF($N$24=3,3,IF($N$24=2,2,1)),"")</f>
        <v/>
      </c>
      <c r="H7" s="48" t="str">
        <f>IF($Q$24&lt;&gt;"",IF($Q$24=3,3,IF($Q$24=2,2,1)),"")</f>
        <v/>
      </c>
      <c r="I7" s="48" t="str">
        <f>IF($T$24&lt;&gt;"",IF($T$24=3,3,IF($T$24=2,2,1)),"")</f>
        <v/>
      </c>
      <c r="J7" s="32"/>
      <c r="K7" s="49" t="s">
        <v>674</v>
      </c>
      <c r="L7" s="46" t="s">
        <v>224</v>
      </c>
      <c r="M7" s="271" t="s">
        <v>769</v>
      </c>
      <c r="N7" s="271"/>
      <c r="O7" s="271"/>
      <c r="P7" s="46" t="s">
        <v>226</v>
      </c>
      <c r="Q7" s="271"/>
      <c r="R7" s="271"/>
      <c r="S7" s="271"/>
      <c r="U7" s="25"/>
      <c r="V7" s="25"/>
      <c r="W7" s="9"/>
      <c r="X7" s="9"/>
      <c r="Y7" s="23"/>
    </row>
    <row r="8" spans="1:28" ht="14.25" customHeight="1" outlineLevel="1" x14ac:dyDescent="0.35">
      <c r="A8" s="1"/>
      <c r="B8" s="64"/>
      <c r="C8" s="64"/>
      <c r="D8" s="67"/>
      <c r="E8" s="47"/>
      <c r="F8" s="48"/>
      <c r="G8" s="48"/>
      <c r="H8" s="48"/>
      <c r="I8" s="48"/>
      <c r="J8" s="32"/>
      <c r="K8" s="49"/>
      <c r="L8" s="46"/>
      <c r="M8" s="271"/>
      <c r="N8" s="271"/>
      <c r="O8" s="271"/>
      <c r="P8" s="46"/>
      <c r="Q8" s="271"/>
      <c r="R8" s="271"/>
      <c r="S8" s="271"/>
      <c r="U8" s="25"/>
      <c r="V8" s="25"/>
      <c r="W8" s="9"/>
      <c r="X8" s="9"/>
      <c r="Y8" s="23"/>
    </row>
    <row r="9" spans="1:28" ht="9.75" customHeight="1" x14ac:dyDescent="0.45">
      <c r="A9" s="1"/>
      <c r="B9" s="1"/>
      <c r="C9" s="1"/>
      <c r="D9" s="34"/>
      <c r="E9" s="35"/>
      <c r="F9" s="35"/>
      <c r="G9" s="35"/>
      <c r="H9" s="35"/>
      <c r="I9" s="35"/>
      <c r="J9" s="35"/>
      <c r="K9" s="35"/>
      <c r="L9" s="35"/>
      <c r="M9" s="35"/>
      <c r="N9" s="35"/>
      <c r="O9" s="35"/>
      <c r="P9" s="35"/>
      <c r="Q9" s="92">
        <f>IF(Q10="Junho",6,IF(Q10="Julho",7,IF(Q10="Agosto",8,IF(Q10="Setembro",9,IF(Q10="Outubro",10,"")))))</f>
        <v>8</v>
      </c>
      <c r="R9" s="35"/>
      <c r="S9" s="92" t="str">
        <f>IF(S10="Junho",6,IF(S10="Julho",7,IF(S10="Agosto",8,IF(S10="Setembro",9,IF(S10="Outubro",10,"")))))</f>
        <v/>
      </c>
      <c r="T9" s="33"/>
      <c r="U9" s="33"/>
      <c r="V9" s="33"/>
      <c r="W9" s="1"/>
      <c r="X9" s="1"/>
    </row>
    <row r="10" spans="1:28" ht="59.25" customHeight="1" outlineLevel="1" x14ac:dyDescent="0.35">
      <c r="A10" s="1"/>
      <c r="B10" s="273" t="s">
        <v>676</v>
      </c>
      <c r="C10" s="273"/>
      <c r="D10" s="110" t="s">
        <v>247</v>
      </c>
      <c r="E10" s="51">
        <f>IF($D10="Não cumpre",0,IF($D10="Parcial",$E$18*0.4,IF($D10="Cumpre",$E$18*0.7,IF($D10="Mais que cumpre",$E$18*0.85,IF($D10="Melhor Pratica",$E$18,0)))))</f>
        <v>1.7499999999999998E-2</v>
      </c>
      <c r="F10" s="52" t="str">
        <f>IF(K20="D","D","-")</f>
        <v>D</v>
      </c>
      <c r="G10" s="52" t="str">
        <f>IF(N20="D","D","-")</f>
        <v>D</v>
      </c>
      <c r="H10" s="52" t="str">
        <f>IF(Q20="D","D","-")</f>
        <v>D</v>
      </c>
      <c r="I10" s="52" t="str">
        <f>IF(T20="D","D","-")</f>
        <v>-</v>
      </c>
      <c r="J10" s="32"/>
      <c r="K10" s="65" t="s">
        <v>677</v>
      </c>
      <c r="L10" s="50" t="s">
        <v>230</v>
      </c>
      <c r="M10" s="74">
        <v>2</v>
      </c>
      <c r="N10" s="50" t="s">
        <v>231</v>
      </c>
      <c r="O10" s="53" t="s">
        <v>343</v>
      </c>
      <c r="P10" s="50" t="s">
        <v>233</v>
      </c>
      <c r="Q10" s="91" t="s">
        <v>303</v>
      </c>
      <c r="R10" s="50" t="s">
        <v>235</v>
      </c>
      <c r="S10" s="91" t="s">
        <v>710</v>
      </c>
      <c r="T10" s="50" t="s">
        <v>237</v>
      </c>
      <c r="U10" s="53" t="s">
        <v>355</v>
      </c>
      <c r="V10" s="25"/>
      <c r="W10" s="9"/>
      <c r="X10" s="9"/>
      <c r="Y10" s="23"/>
    </row>
    <row r="11" spans="1:28" ht="20.5" x14ac:dyDescent="0.4">
      <c r="A11" s="1"/>
      <c r="B11" s="17"/>
      <c r="C11" s="17"/>
      <c r="D11" s="36"/>
      <c r="E11" s="31"/>
      <c r="F11" s="37"/>
      <c r="G11" s="37"/>
      <c r="H11" s="37"/>
      <c r="I11" s="37"/>
      <c r="J11" s="31"/>
      <c r="K11" s="25"/>
      <c r="L11" s="25"/>
      <c r="M11" s="25"/>
      <c r="N11" s="25"/>
      <c r="O11" s="25"/>
      <c r="P11" s="25"/>
      <c r="Q11" s="25"/>
      <c r="R11" s="25"/>
      <c r="S11" s="25"/>
      <c r="T11" s="25"/>
      <c r="U11" s="25"/>
      <c r="V11" s="25"/>
      <c r="W11" s="9"/>
      <c r="X11" s="9"/>
      <c r="Y11" s="23"/>
    </row>
    <row r="12" spans="1:28" ht="18" customHeight="1" outlineLevel="1" x14ac:dyDescent="0.35">
      <c r="A12" s="1"/>
      <c r="B12" s="274" t="s">
        <v>680</v>
      </c>
      <c r="C12" s="274"/>
      <c r="D12" s="276" t="str">
        <f>IF(F12="","",IF(AND(I12=3,H12=3,G12=3,F12=3),"Melhor Pratica",
IF(AND(H12=3,G12=3,F12=3),"Mais que cumpre",
IF(AND(G12=3,F12=3),"Cumpre",
IF(F12=3,"Parcial","Não cumpre")))))</f>
        <v>Parcial</v>
      </c>
      <c r="E12" s="277">
        <f>IF($D12="Não cumpre",0,IF($D12="Parcial",$E$18*0.4,IF($D12="Cumpre",$E$18*0.7,IF($D12="Mais que cumpre",$E$18*0.85,IF($D12="Melhor Pratica",$E$18,0)))))</f>
        <v>1.0000000000000002E-2</v>
      </c>
      <c r="F12" s="272">
        <f>IF($L$24&lt;&gt;"",IF($L$24=3,3,IF($L$24=2,2,1)),"")</f>
        <v>3</v>
      </c>
      <c r="G12" s="272" t="str">
        <f>IF($O$24&lt;&gt;"",IF($O$24=3,3,IF($O$24=2,2,1)),"")</f>
        <v/>
      </c>
      <c r="H12" s="272" t="str">
        <f>IF($R$24&lt;&gt;"",IF($R$24=3,3,IF($R$24=2,2,1)),"")</f>
        <v/>
      </c>
      <c r="I12" s="272" t="str">
        <f>IF($U$24&lt;&gt;"",IF($U$24=3,3,IF($U$24=2,2,1)),"")</f>
        <v/>
      </c>
      <c r="J12" s="32"/>
      <c r="K12" s="305" t="s">
        <v>240</v>
      </c>
      <c r="L12" s="278"/>
      <c r="M12" s="285"/>
      <c r="N12" s="286"/>
      <c r="O12" s="305" t="s">
        <v>240</v>
      </c>
      <c r="P12" s="278"/>
      <c r="Q12" s="285"/>
      <c r="R12" s="286"/>
      <c r="S12" s="278" t="s">
        <v>240</v>
      </c>
      <c r="T12" s="278"/>
      <c r="U12" s="318"/>
      <c r="V12" s="318"/>
      <c r="W12" s="9"/>
      <c r="X12" s="9"/>
      <c r="Y12" s="23"/>
      <c r="Z12" s="2"/>
      <c r="AA12" s="2"/>
      <c r="AB12" s="2"/>
    </row>
    <row r="13" spans="1:28" ht="35.25" customHeight="1" outlineLevel="1" x14ac:dyDescent="0.35">
      <c r="A13" s="1"/>
      <c r="B13" s="275"/>
      <c r="C13" s="275"/>
      <c r="D13" s="276"/>
      <c r="E13" s="277"/>
      <c r="F13" s="272"/>
      <c r="G13" s="272"/>
      <c r="H13" s="272"/>
      <c r="I13" s="272"/>
      <c r="J13" s="32"/>
      <c r="K13" s="168" t="s">
        <v>33</v>
      </c>
      <c r="L13" s="287" t="s">
        <v>242</v>
      </c>
      <c r="M13" s="287"/>
      <c r="N13" s="169" t="s">
        <v>243</v>
      </c>
      <c r="O13" s="168" t="s">
        <v>33</v>
      </c>
      <c r="P13" s="287" t="s">
        <v>242</v>
      </c>
      <c r="Q13" s="287"/>
      <c r="R13" s="169" t="s">
        <v>243</v>
      </c>
      <c r="S13" s="100" t="s">
        <v>33</v>
      </c>
      <c r="T13" s="287" t="s">
        <v>242</v>
      </c>
      <c r="U13" s="287"/>
      <c r="V13" s="100" t="s">
        <v>243</v>
      </c>
      <c r="W13" s="1"/>
      <c r="X13" s="1"/>
      <c r="Z13" s="3"/>
      <c r="AA13" s="4"/>
      <c r="AB13" s="5"/>
    </row>
    <row r="14" spans="1:28" ht="18.75" customHeight="1" outlineLevel="1" x14ac:dyDescent="0.35">
      <c r="A14" s="1"/>
      <c r="B14" s="275"/>
      <c r="C14" s="275"/>
      <c r="D14" s="276"/>
      <c r="E14" s="277"/>
      <c r="F14" s="38"/>
      <c r="G14" s="38"/>
      <c r="H14" s="38"/>
      <c r="I14" s="38"/>
      <c r="J14" s="32"/>
      <c r="K14" s="270"/>
      <c r="L14" s="292"/>
      <c r="M14" s="292"/>
      <c r="N14" s="269"/>
      <c r="O14" s="270"/>
      <c r="P14" s="292"/>
      <c r="Q14" s="292"/>
      <c r="R14" s="269"/>
      <c r="S14" s="268"/>
      <c r="T14" s="292"/>
      <c r="U14" s="292"/>
      <c r="V14" s="268"/>
      <c r="W14" s="1"/>
      <c r="X14" s="1"/>
      <c r="Z14" s="6"/>
      <c r="AA14" s="7"/>
      <c r="AB14" s="8"/>
    </row>
    <row r="15" spans="1:28" ht="21" customHeight="1" outlineLevel="1" x14ac:dyDescent="0.35">
      <c r="A15" s="1"/>
      <c r="B15" s="275"/>
      <c r="C15" s="275"/>
      <c r="D15" s="288" t="str">
        <f>IF(S10&lt;&gt;"",IF(OR(S14="finalizado",O14="finalizado",K14="finalizado"),"Finalizado",
IF(OR(AND(S10=U12,S14&lt;&gt;"finalizado"),AND(S10=Q12,O14&lt;&gt;"finalizado"),AND(S10=M12,K14&lt;&gt;"finalizado")),"Atrasado","À Tempo")),"Não Planificado")</f>
        <v>À Tempo</v>
      </c>
      <c r="E15" s="288"/>
      <c r="F15" s="288"/>
      <c r="G15" s="288"/>
      <c r="H15" s="288"/>
      <c r="I15" s="288"/>
      <c r="J15" s="26"/>
      <c r="K15" s="270"/>
      <c r="L15" s="292"/>
      <c r="M15" s="292"/>
      <c r="N15" s="269"/>
      <c r="O15" s="270"/>
      <c r="P15" s="292"/>
      <c r="Q15" s="292"/>
      <c r="R15" s="269"/>
      <c r="S15" s="268"/>
      <c r="T15" s="292"/>
      <c r="U15" s="292"/>
      <c r="V15" s="268"/>
      <c r="W15" s="1"/>
      <c r="X15" s="1"/>
      <c r="Z15" s="6"/>
      <c r="AA15" s="7"/>
      <c r="AB15" s="7"/>
    </row>
    <row r="16" spans="1:28" ht="21" customHeight="1" x14ac:dyDescent="0.4">
      <c r="A16" s="1"/>
      <c r="B16" s="17"/>
      <c r="C16" s="17"/>
      <c r="D16" s="9"/>
      <c r="E16" s="86" t="str">
        <f>IF(COUNTA(F16:I16)=0,"NBC","BC")</f>
        <v>NBC</v>
      </c>
      <c r="F16" s="86"/>
      <c r="G16" s="86"/>
      <c r="H16" s="86"/>
      <c r="I16" s="9"/>
      <c r="J16" s="16"/>
      <c r="K16" s="9"/>
      <c r="L16" s="9"/>
      <c r="M16" s="9"/>
      <c r="N16" s="9"/>
      <c r="O16" s="9"/>
      <c r="P16" s="9"/>
      <c r="Q16" s="9"/>
      <c r="R16" s="9"/>
      <c r="S16" s="9"/>
      <c r="T16" s="9"/>
      <c r="U16" s="9"/>
      <c r="V16" s="9"/>
      <c r="W16" s="9"/>
      <c r="X16" s="9"/>
      <c r="Y16" s="23"/>
    </row>
    <row r="17" spans="1:25" ht="21" customHeight="1" x14ac:dyDescent="0.4">
      <c r="A17" s="1"/>
      <c r="B17" s="17"/>
      <c r="C17" s="17"/>
      <c r="D17" s="9"/>
      <c r="E17" s="9"/>
      <c r="F17" s="9"/>
      <c r="G17" s="9"/>
      <c r="H17" s="9"/>
      <c r="I17" s="9"/>
      <c r="J17" s="16"/>
      <c r="K17" s="290" t="s">
        <v>246</v>
      </c>
      <c r="L17" s="291"/>
      <c r="M17" s="296"/>
      <c r="N17" s="290" t="s">
        <v>247</v>
      </c>
      <c r="O17" s="291"/>
      <c r="P17" s="296"/>
      <c r="Q17" s="290" t="s">
        <v>681</v>
      </c>
      <c r="R17" s="291"/>
      <c r="S17" s="296"/>
      <c r="T17" s="290" t="s">
        <v>682</v>
      </c>
      <c r="U17" s="291"/>
      <c r="V17" s="296"/>
      <c r="W17" s="9"/>
      <c r="X17" s="9"/>
      <c r="Y17" s="23"/>
    </row>
    <row r="18" spans="1:25" ht="20.25" customHeight="1" outlineLevel="2" x14ac:dyDescent="0.35">
      <c r="A18" s="1"/>
      <c r="B18" s="289" t="s">
        <v>316</v>
      </c>
      <c r="C18" s="289"/>
      <c r="D18" s="42" t="s">
        <v>16</v>
      </c>
      <c r="E18" s="39">
        <v>2.5000000000000001E-2</v>
      </c>
      <c r="F18" s="127"/>
      <c r="G18" s="127"/>
      <c r="H18" s="127"/>
      <c r="I18" s="127"/>
      <c r="J18" s="9"/>
      <c r="K18" s="270" t="s">
        <v>770</v>
      </c>
      <c r="L18" s="268"/>
      <c r="M18" s="269"/>
      <c r="N18" s="270" t="s">
        <v>771</v>
      </c>
      <c r="O18" s="268"/>
      <c r="P18" s="269"/>
      <c r="Q18" s="270" t="s">
        <v>772</v>
      </c>
      <c r="R18" s="268"/>
      <c r="S18" s="269"/>
      <c r="T18" s="270" t="s">
        <v>773</v>
      </c>
      <c r="U18" s="268"/>
      <c r="V18" s="269"/>
      <c r="W18" s="9"/>
      <c r="X18" s="9"/>
      <c r="Y18" s="23"/>
    </row>
    <row r="19" spans="1:25" ht="141.75" customHeight="1" outlineLevel="2" x14ac:dyDescent="0.35">
      <c r="A19" s="1"/>
      <c r="B19" s="289"/>
      <c r="C19" s="289"/>
      <c r="D19" s="42" t="s">
        <v>255</v>
      </c>
      <c r="E19" s="311" t="s">
        <v>774</v>
      </c>
      <c r="F19" s="311"/>
      <c r="G19" s="311"/>
      <c r="H19" s="311"/>
      <c r="I19" s="311"/>
      <c r="J19" s="25"/>
      <c r="K19" s="270"/>
      <c r="L19" s="268"/>
      <c r="M19" s="269"/>
      <c r="N19" s="270"/>
      <c r="O19" s="268"/>
      <c r="P19" s="269"/>
      <c r="Q19" s="270"/>
      <c r="R19" s="268"/>
      <c r="S19" s="269"/>
      <c r="T19" s="270"/>
      <c r="U19" s="268"/>
      <c r="V19" s="269"/>
      <c r="W19" s="9"/>
      <c r="X19" s="9"/>
      <c r="Y19" s="23"/>
    </row>
    <row r="20" spans="1:25" ht="18.75" customHeight="1" outlineLevel="2" x14ac:dyDescent="0.35">
      <c r="A20" s="1"/>
      <c r="B20" s="289"/>
      <c r="C20" s="289"/>
      <c r="D20" s="293" t="s">
        <v>37</v>
      </c>
      <c r="E20" s="294" t="s">
        <v>115</v>
      </c>
      <c r="F20" s="294"/>
      <c r="G20" s="294"/>
      <c r="H20" s="294"/>
      <c r="I20" s="294"/>
      <c r="J20" s="25"/>
      <c r="K20" s="270" t="s">
        <v>307</v>
      </c>
      <c r="L20" s="268"/>
      <c r="M20" s="269"/>
      <c r="N20" s="270" t="s">
        <v>307</v>
      </c>
      <c r="O20" s="268"/>
      <c r="P20" s="269"/>
      <c r="Q20" s="270" t="s">
        <v>307</v>
      </c>
      <c r="R20" s="268"/>
      <c r="S20" s="269"/>
      <c r="T20" s="270"/>
      <c r="U20" s="268"/>
      <c r="V20" s="269"/>
      <c r="W20" s="9"/>
      <c r="X20" s="9"/>
      <c r="Y20" s="23"/>
    </row>
    <row r="21" spans="1:25" ht="40.5" customHeight="1" outlineLevel="2" x14ac:dyDescent="0.35">
      <c r="A21" s="18">
        <v>5.0000000000000001E-3</v>
      </c>
      <c r="B21" s="289"/>
      <c r="C21" s="289"/>
      <c r="D21" s="293"/>
      <c r="E21" s="294"/>
      <c r="F21" s="294"/>
      <c r="G21" s="294"/>
      <c r="H21" s="294"/>
      <c r="I21" s="294"/>
      <c r="J21" s="25"/>
      <c r="K21" s="270" t="s">
        <v>775</v>
      </c>
      <c r="L21" s="268"/>
      <c r="M21" s="269"/>
      <c r="N21" s="270" t="s">
        <v>776</v>
      </c>
      <c r="O21" s="268"/>
      <c r="P21" s="269"/>
      <c r="Q21" s="270" t="s">
        <v>438</v>
      </c>
      <c r="R21" s="268"/>
      <c r="S21" s="269"/>
      <c r="T21" s="270" t="s">
        <v>375</v>
      </c>
      <c r="U21" s="268"/>
      <c r="V21" s="269"/>
      <c r="W21" s="9"/>
      <c r="X21" s="9"/>
      <c r="Y21" s="23"/>
    </row>
    <row r="22" spans="1:25" ht="14.5" x14ac:dyDescent="0.35">
      <c r="A22" s="1"/>
      <c r="B22" s="9"/>
      <c r="C22" s="9"/>
      <c r="D22" s="9"/>
      <c r="E22" s="9"/>
      <c r="F22" s="9"/>
      <c r="G22" s="9"/>
      <c r="H22" s="9"/>
      <c r="I22" s="9"/>
      <c r="J22" s="9"/>
      <c r="K22" s="68"/>
      <c r="L22" s="9"/>
      <c r="M22" s="9"/>
      <c r="N22" s="9"/>
      <c r="O22" s="9"/>
      <c r="P22" s="9"/>
      <c r="Q22" s="9"/>
      <c r="R22" s="9"/>
      <c r="S22" s="9"/>
      <c r="T22" s="9"/>
      <c r="U22" s="9"/>
      <c r="V22" s="69"/>
      <c r="W22" s="9"/>
      <c r="X22" s="9"/>
      <c r="Y22" s="23"/>
    </row>
    <row r="23" spans="1:25" ht="41" x14ac:dyDescent="0.35">
      <c r="A23" s="1"/>
      <c r="B23" s="9"/>
      <c r="C23" s="9"/>
      <c r="D23" s="9"/>
      <c r="G23" s="9"/>
      <c r="H23" s="9"/>
      <c r="K23" s="54" t="s">
        <v>9</v>
      </c>
      <c r="L23" s="24" t="s">
        <v>261</v>
      </c>
      <c r="M23" s="55" t="s">
        <v>262</v>
      </c>
      <c r="N23" s="54" t="s">
        <v>9</v>
      </c>
      <c r="O23" s="24" t="s">
        <v>261</v>
      </c>
      <c r="P23" s="55" t="s">
        <v>262</v>
      </c>
      <c r="Q23" s="54" t="s">
        <v>9</v>
      </c>
      <c r="R23" s="24" t="s">
        <v>261</v>
      </c>
      <c r="S23" s="55" t="s">
        <v>262</v>
      </c>
      <c r="T23" s="54" t="s">
        <v>9</v>
      </c>
      <c r="U23" s="24" t="s">
        <v>261</v>
      </c>
      <c r="V23" s="55" t="s">
        <v>262</v>
      </c>
      <c r="X23" s="9"/>
      <c r="Y23" s="23"/>
    </row>
    <row r="24" spans="1:25" ht="36.75" customHeight="1" x14ac:dyDescent="0.35">
      <c r="A24" s="1"/>
      <c r="B24" s="9"/>
      <c r="C24" s="9"/>
      <c r="D24" s="9"/>
      <c r="F24" s="297" t="s">
        <v>690</v>
      </c>
      <c r="G24" s="298" t="s">
        <v>33</v>
      </c>
      <c r="H24" s="298"/>
      <c r="I24" s="298"/>
      <c r="K24" s="56">
        <v>2</v>
      </c>
      <c r="L24" s="40">
        <v>3</v>
      </c>
      <c r="M24" s="295"/>
      <c r="N24" s="56"/>
      <c r="O24" s="40"/>
      <c r="P24" s="295"/>
      <c r="Q24" s="56"/>
      <c r="R24" s="40"/>
      <c r="S24" s="295"/>
      <c r="T24" s="56"/>
      <c r="U24" s="40"/>
      <c r="V24" s="295"/>
      <c r="X24" s="9"/>
      <c r="Y24" s="23"/>
    </row>
    <row r="25" spans="1:25" ht="19.5" customHeight="1" x14ac:dyDescent="0.35">
      <c r="A25" s="1"/>
      <c r="B25" s="9"/>
      <c r="C25" s="9"/>
      <c r="D25" s="9"/>
      <c r="F25" s="297"/>
      <c r="G25" s="298"/>
      <c r="H25" s="298"/>
      <c r="I25" s="298"/>
      <c r="K25" s="57"/>
      <c r="L25" s="43"/>
      <c r="M25" s="295"/>
      <c r="N25" s="57"/>
      <c r="O25" s="43"/>
      <c r="P25" s="295"/>
      <c r="Q25" s="57"/>
      <c r="R25" s="43"/>
      <c r="S25" s="295"/>
      <c r="T25" s="57"/>
      <c r="U25" s="43"/>
      <c r="V25" s="295"/>
      <c r="X25" s="9"/>
      <c r="Y25" s="23"/>
    </row>
    <row r="26" spans="1:25" ht="208.5" customHeight="1" x14ac:dyDescent="0.35">
      <c r="A26" s="1"/>
      <c r="B26" s="9"/>
      <c r="C26" s="9"/>
      <c r="D26" s="9"/>
      <c r="F26" s="297"/>
      <c r="G26" s="298" t="s">
        <v>242</v>
      </c>
      <c r="H26" s="298"/>
      <c r="I26" s="298"/>
      <c r="K26" s="58" t="s">
        <v>777</v>
      </c>
      <c r="L26" s="45" t="s">
        <v>1150</v>
      </c>
      <c r="M26" s="295"/>
      <c r="N26" s="58"/>
      <c r="O26" s="45"/>
      <c r="P26" s="295"/>
      <c r="Q26" s="58"/>
      <c r="R26" s="45"/>
      <c r="S26" s="295"/>
      <c r="T26" s="58"/>
      <c r="U26" s="45"/>
      <c r="V26" s="295"/>
      <c r="X26" s="9"/>
      <c r="Y26" s="23"/>
    </row>
    <row r="27" spans="1:25" ht="18" customHeight="1" x14ac:dyDescent="0.35">
      <c r="A27" s="1"/>
      <c r="B27" s="9"/>
      <c r="C27" s="9"/>
      <c r="D27" s="9"/>
      <c r="F27" s="297"/>
      <c r="G27" s="298" t="s">
        <v>266</v>
      </c>
      <c r="H27" s="298"/>
      <c r="I27" s="298"/>
      <c r="K27" s="59"/>
      <c r="L27" s="25"/>
      <c r="M27" s="60"/>
      <c r="N27" s="59"/>
      <c r="O27" s="25"/>
      <c r="P27" s="101"/>
      <c r="Q27" s="59"/>
      <c r="R27" s="25"/>
      <c r="S27" s="60"/>
      <c r="T27" s="59"/>
      <c r="U27" s="25"/>
      <c r="V27" s="60"/>
      <c r="X27" s="9"/>
      <c r="Y27" s="23"/>
    </row>
    <row r="28" spans="1:25" ht="18" customHeight="1" x14ac:dyDescent="0.35">
      <c r="A28" s="1"/>
      <c r="B28" s="9"/>
      <c r="C28" s="9"/>
      <c r="D28" s="9"/>
      <c r="F28" s="297"/>
      <c r="G28" s="298"/>
      <c r="H28" s="298"/>
      <c r="I28" s="298"/>
      <c r="K28" s="59"/>
      <c r="L28" s="25"/>
      <c r="M28" s="60"/>
      <c r="N28" s="59"/>
      <c r="O28" s="25"/>
      <c r="P28" s="101"/>
      <c r="Q28" s="59"/>
      <c r="R28" s="25"/>
      <c r="S28" s="60"/>
      <c r="T28" s="59"/>
      <c r="U28" s="25"/>
      <c r="V28" s="60"/>
      <c r="X28" s="9"/>
      <c r="Y28" s="23"/>
    </row>
    <row r="29" spans="1:25" ht="18" customHeight="1" x14ac:dyDescent="0.35">
      <c r="A29" s="1"/>
      <c r="B29" s="9"/>
      <c r="C29" s="9"/>
      <c r="D29" s="9"/>
      <c r="F29" s="297"/>
      <c r="G29" s="298"/>
      <c r="H29" s="298"/>
      <c r="I29" s="298"/>
      <c r="K29" s="59"/>
      <c r="L29" s="25"/>
      <c r="M29" s="60"/>
      <c r="N29" s="59"/>
      <c r="O29" s="25"/>
      <c r="P29" s="101"/>
      <c r="Q29" s="59"/>
      <c r="R29" s="25"/>
      <c r="S29" s="60"/>
      <c r="T29" s="59"/>
      <c r="U29" s="25"/>
      <c r="V29" s="60"/>
      <c r="X29" s="9"/>
      <c r="Y29" s="23"/>
    </row>
    <row r="30" spans="1:25" ht="18" customHeight="1" x14ac:dyDescent="0.35">
      <c r="A30" s="1"/>
      <c r="B30" s="9"/>
      <c r="C30" s="9"/>
      <c r="D30" s="9"/>
      <c r="F30" s="297"/>
      <c r="G30" s="298"/>
      <c r="H30" s="298"/>
      <c r="I30" s="298"/>
      <c r="K30" s="59"/>
      <c r="L30" s="25"/>
      <c r="M30" s="60"/>
      <c r="N30" s="59"/>
      <c r="O30" s="25"/>
      <c r="P30" s="101"/>
      <c r="Q30" s="59"/>
      <c r="R30" s="25"/>
      <c r="S30" s="60"/>
      <c r="T30" s="59"/>
      <c r="U30" s="25"/>
      <c r="V30" s="60"/>
      <c r="X30" s="9"/>
      <c r="Y30" s="23"/>
    </row>
    <row r="31" spans="1:25" ht="18" customHeight="1" x14ac:dyDescent="0.35">
      <c r="A31" s="1"/>
      <c r="B31" s="9"/>
      <c r="C31" s="9"/>
      <c r="D31" s="9"/>
      <c r="F31" s="297"/>
      <c r="G31" s="298"/>
      <c r="H31" s="298"/>
      <c r="I31" s="298"/>
      <c r="K31" s="59"/>
      <c r="L31" s="25"/>
      <c r="M31" s="60"/>
      <c r="N31" s="59"/>
      <c r="O31" s="25"/>
      <c r="P31" s="101"/>
      <c r="Q31" s="59"/>
      <c r="R31" s="25"/>
      <c r="S31" s="60"/>
      <c r="T31" s="59"/>
      <c r="U31" s="25"/>
      <c r="V31" s="60"/>
      <c r="X31" s="9"/>
      <c r="Y31" s="23"/>
    </row>
    <row r="32" spans="1:25" ht="18" customHeight="1" x14ac:dyDescent="0.35">
      <c r="A32" s="1"/>
      <c r="B32" s="9"/>
      <c r="C32" s="9"/>
      <c r="D32" s="9"/>
      <c r="F32" s="297"/>
      <c r="G32" s="298"/>
      <c r="H32" s="298"/>
      <c r="I32" s="298"/>
      <c r="K32" s="59"/>
      <c r="L32" s="25"/>
      <c r="M32" s="60"/>
      <c r="N32" s="59"/>
      <c r="O32" s="25"/>
      <c r="P32" s="101"/>
      <c r="Q32" s="59"/>
      <c r="R32" s="25"/>
      <c r="S32" s="60"/>
      <c r="T32" s="59"/>
      <c r="U32" s="25"/>
      <c r="V32" s="60"/>
      <c r="X32" s="9"/>
      <c r="Y32" s="23"/>
    </row>
    <row r="33" spans="1:25" ht="18" customHeight="1" x14ac:dyDescent="0.35">
      <c r="A33" s="1"/>
      <c r="B33" s="9"/>
      <c r="C33" s="9"/>
      <c r="D33" s="9"/>
      <c r="F33" s="297"/>
      <c r="G33" s="298"/>
      <c r="H33" s="298"/>
      <c r="I33" s="298"/>
      <c r="K33" s="59"/>
      <c r="L33" s="25"/>
      <c r="M33" s="60"/>
      <c r="N33" s="59"/>
      <c r="O33" s="25"/>
      <c r="P33" s="101"/>
      <c r="Q33" s="59"/>
      <c r="R33" s="25"/>
      <c r="S33" s="60"/>
      <c r="T33" s="59"/>
      <c r="U33" s="25"/>
      <c r="V33" s="60"/>
      <c r="X33" s="9"/>
      <c r="Y33" s="23"/>
    </row>
    <row r="34" spans="1:25" ht="18" customHeight="1" x14ac:dyDescent="0.35">
      <c r="A34" s="1"/>
      <c r="B34" s="9"/>
      <c r="C34" s="9"/>
      <c r="D34" s="9"/>
      <c r="F34" s="297"/>
      <c r="G34" s="298"/>
      <c r="H34" s="298"/>
      <c r="I34" s="298"/>
      <c r="K34" s="59"/>
      <c r="L34" s="25"/>
      <c r="M34" s="60"/>
      <c r="N34" s="59"/>
      <c r="O34" s="25"/>
      <c r="P34" s="101"/>
      <c r="Q34" s="59"/>
      <c r="R34" s="25"/>
      <c r="S34" s="60"/>
      <c r="T34" s="59"/>
      <c r="U34" s="25"/>
      <c r="V34" s="60"/>
      <c r="X34" s="9"/>
      <c r="Y34" s="23"/>
    </row>
    <row r="35" spans="1:25" ht="18" customHeight="1" x14ac:dyDescent="0.35">
      <c r="A35" s="1"/>
      <c r="B35" s="9"/>
      <c r="C35" s="9"/>
      <c r="D35" s="9"/>
      <c r="F35" s="297"/>
      <c r="G35" s="298"/>
      <c r="H35" s="298"/>
      <c r="I35" s="298"/>
      <c r="K35" s="59"/>
      <c r="L35" s="25"/>
      <c r="M35" s="60"/>
      <c r="N35" s="59"/>
      <c r="O35" s="25"/>
      <c r="P35" s="101"/>
      <c r="Q35" s="59"/>
      <c r="R35" s="25"/>
      <c r="S35" s="60"/>
      <c r="T35" s="59"/>
      <c r="U35" s="25"/>
      <c r="V35" s="60"/>
      <c r="X35" s="9"/>
      <c r="Y35" s="23"/>
    </row>
    <row r="36" spans="1:25" ht="18" customHeight="1" x14ac:dyDescent="0.35">
      <c r="A36" s="1"/>
      <c r="B36" s="9"/>
      <c r="C36" s="9"/>
      <c r="D36" s="9"/>
      <c r="F36" s="297"/>
      <c r="G36" s="298"/>
      <c r="H36" s="298"/>
      <c r="I36" s="298"/>
      <c r="K36" s="59"/>
      <c r="L36" s="25"/>
      <c r="M36" s="60"/>
      <c r="N36" s="59"/>
      <c r="O36" s="25"/>
      <c r="P36" s="101"/>
      <c r="Q36" s="59"/>
      <c r="R36" s="25"/>
      <c r="S36" s="60"/>
      <c r="T36" s="59"/>
      <c r="U36" s="25"/>
      <c r="V36" s="60"/>
      <c r="X36" s="9"/>
      <c r="Y36" s="23"/>
    </row>
    <row r="37" spans="1:25" ht="18" customHeight="1" x14ac:dyDescent="0.35">
      <c r="A37" s="1"/>
      <c r="B37" s="9"/>
      <c r="C37" s="9"/>
      <c r="D37" s="9"/>
      <c r="F37" s="297"/>
      <c r="G37" s="298"/>
      <c r="H37" s="298"/>
      <c r="I37" s="298"/>
      <c r="K37" s="59"/>
      <c r="L37" s="25"/>
      <c r="M37" s="60"/>
      <c r="N37" s="59"/>
      <c r="O37" s="25"/>
      <c r="P37" s="101"/>
      <c r="Q37" s="59"/>
      <c r="R37" s="25"/>
      <c r="S37" s="60"/>
      <c r="T37" s="59"/>
      <c r="U37" s="25"/>
      <c r="V37" s="60"/>
      <c r="X37" s="9"/>
      <c r="Y37" s="23"/>
    </row>
    <row r="38" spans="1:25" ht="18" customHeight="1" x14ac:dyDescent="0.35">
      <c r="A38" s="1"/>
      <c r="B38" s="9"/>
      <c r="C38" s="9"/>
      <c r="D38" s="9"/>
      <c r="F38" s="297"/>
      <c r="G38" s="298"/>
      <c r="H38" s="298"/>
      <c r="I38" s="298"/>
      <c r="K38" s="59"/>
      <c r="L38" s="25"/>
      <c r="M38" s="60"/>
      <c r="N38" s="59"/>
      <c r="O38" s="25"/>
      <c r="P38" s="101"/>
      <c r="Q38" s="59"/>
      <c r="R38" s="25"/>
      <c r="S38" s="60"/>
      <c r="T38" s="59"/>
      <c r="U38" s="25"/>
      <c r="V38" s="60"/>
      <c r="X38" s="9"/>
      <c r="Y38" s="23"/>
    </row>
    <row r="39" spans="1:25" ht="18" customHeight="1" x14ac:dyDescent="0.35">
      <c r="A39" s="1"/>
      <c r="B39" s="9"/>
      <c r="C39" s="9"/>
      <c r="D39" s="9"/>
      <c r="F39" s="297"/>
      <c r="G39" s="298"/>
      <c r="H39" s="298"/>
      <c r="I39" s="298"/>
      <c r="K39" s="59"/>
      <c r="L39" s="25"/>
      <c r="M39" s="60"/>
      <c r="N39" s="59"/>
      <c r="O39" s="25"/>
      <c r="P39" s="101"/>
      <c r="Q39" s="59"/>
      <c r="R39" s="25"/>
      <c r="S39" s="60"/>
      <c r="T39" s="59"/>
      <c r="U39" s="25"/>
      <c r="V39" s="60"/>
      <c r="X39" s="9"/>
      <c r="Y39" s="23"/>
    </row>
    <row r="40" spans="1:25" ht="18" customHeight="1" x14ac:dyDescent="0.35">
      <c r="A40" s="1"/>
      <c r="B40" s="9"/>
      <c r="C40" s="9"/>
      <c r="D40" s="9"/>
      <c r="F40" s="297"/>
      <c r="G40" s="298"/>
      <c r="H40" s="298"/>
      <c r="I40" s="298"/>
      <c r="K40" s="59"/>
      <c r="L40" s="25"/>
      <c r="M40" s="60"/>
      <c r="N40" s="59"/>
      <c r="O40" s="25"/>
      <c r="P40" s="101"/>
      <c r="Q40" s="59"/>
      <c r="R40" s="25"/>
      <c r="S40" s="60"/>
      <c r="T40" s="59"/>
      <c r="U40" s="25"/>
      <c r="V40" s="60"/>
      <c r="X40" s="9"/>
      <c r="Y40" s="23"/>
    </row>
    <row r="41" spans="1:25" ht="18" customHeight="1" x14ac:dyDescent="0.35">
      <c r="A41" s="1"/>
      <c r="B41" s="9"/>
      <c r="C41" s="9"/>
      <c r="D41" s="9"/>
      <c r="F41" s="297"/>
      <c r="G41" s="298"/>
      <c r="H41" s="298"/>
      <c r="I41" s="298"/>
      <c r="K41" s="59"/>
      <c r="L41" s="25"/>
      <c r="M41" s="60"/>
      <c r="N41" s="59"/>
      <c r="O41" s="25"/>
      <c r="P41" s="101"/>
      <c r="Q41" s="59"/>
      <c r="R41" s="25"/>
      <c r="S41" s="60"/>
      <c r="T41" s="59"/>
      <c r="U41" s="25"/>
      <c r="V41" s="60"/>
      <c r="X41" s="9"/>
      <c r="Y41" s="23"/>
    </row>
    <row r="42" spans="1:25" ht="18" customHeight="1" x14ac:dyDescent="0.35">
      <c r="A42" s="1"/>
      <c r="B42" s="9"/>
      <c r="C42" s="9"/>
      <c r="D42" s="9"/>
      <c r="F42" s="297"/>
      <c r="G42" s="298"/>
      <c r="H42" s="298"/>
      <c r="I42" s="298"/>
      <c r="K42" s="59"/>
      <c r="L42" s="25"/>
      <c r="M42" s="60"/>
      <c r="N42" s="59"/>
      <c r="O42" s="25"/>
      <c r="P42" s="101"/>
      <c r="Q42" s="59"/>
      <c r="R42" s="25"/>
      <c r="S42" s="60"/>
      <c r="T42" s="59"/>
      <c r="U42" s="25"/>
      <c r="V42" s="60"/>
      <c r="X42" s="9"/>
      <c r="Y42" s="23"/>
    </row>
    <row r="43" spans="1:25" ht="18" customHeight="1" x14ac:dyDescent="0.35">
      <c r="A43" s="1"/>
      <c r="B43" s="9"/>
      <c r="C43" s="9"/>
      <c r="D43" s="9"/>
      <c r="F43" s="297"/>
      <c r="G43" s="298"/>
      <c r="H43" s="298"/>
      <c r="I43" s="298"/>
      <c r="K43" s="59"/>
      <c r="L43" s="25"/>
      <c r="M43" s="60"/>
      <c r="N43" s="59"/>
      <c r="O43" s="25"/>
      <c r="P43" s="101"/>
      <c r="Q43" s="59"/>
      <c r="R43" s="25"/>
      <c r="S43" s="60"/>
      <c r="T43" s="59"/>
      <c r="U43" s="25"/>
      <c r="V43" s="60"/>
      <c r="X43" s="9"/>
      <c r="Y43" s="23"/>
    </row>
    <row r="44" spans="1:25" ht="18" customHeight="1" x14ac:dyDescent="0.35">
      <c r="A44" s="1"/>
      <c r="B44" s="9"/>
      <c r="C44" s="9"/>
      <c r="D44" s="9"/>
      <c r="F44" s="297"/>
      <c r="G44" s="298"/>
      <c r="H44" s="298"/>
      <c r="I44" s="298"/>
      <c r="K44" s="59"/>
      <c r="L44" s="25"/>
      <c r="M44" s="60"/>
      <c r="N44" s="59"/>
      <c r="O44" s="25"/>
      <c r="P44" s="101"/>
      <c r="Q44" s="59"/>
      <c r="R44" s="25"/>
      <c r="S44" s="60"/>
      <c r="T44" s="59"/>
      <c r="U44" s="25"/>
      <c r="V44" s="60"/>
      <c r="X44" s="9"/>
      <c r="Y44" s="23"/>
    </row>
    <row r="45" spans="1:25" ht="18" customHeight="1" x14ac:dyDescent="0.35">
      <c r="A45" s="1"/>
      <c r="B45" s="9"/>
      <c r="C45" s="9"/>
      <c r="D45" s="9"/>
      <c r="F45" s="297"/>
      <c r="G45" s="298"/>
      <c r="H45" s="298"/>
      <c r="I45" s="298"/>
      <c r="K45" s="59"/>
      <c r="L45" s="25"/>
      <c r="M45" s="60"/>
      <c r="N45" s="59"/>
      <c r="O45" s="25"/>
      <c r="P45" s="101"/>
      <c r="Q45" s="59"/>
      <c r="R45" s="25"/>
      <c r="S45" s="60"/>
      <c r="T45" s="59"/>
      <c r="U45" s="25"/>
      <c r="V45" s="60"/>
      <c r="X45" s="9"/>
      <c r="Y45" s="23"/>
    </row>
    <row r="46" spans="1:25" ht="18" customHeight="1" x14ac:dyDescent="0.35">
      <c r="A46" s="1"/>
      <c r="B46" s="9"/>
      <c r="C46" s="9"/>
      <c r="D46" s="9"/>
      <c r="F46" s="297"/>
      <c r="G46" s="298"/>
      <c r="H46" s="298"/>
      <c r="I46" s="298"/>
      <c r="K46" s="59"/>
      <c r="L46" s="25"/>
      <c r="M46" s="60"/>
      <c r="N46" s="59"/>
      <c r="O46" s="25"/>
      <c r="P46" s="101"/>
      <c r="Q46" s="59"/>
      <c r="R46" s="25"/>
      <c r="S46" s="60"/>
      <c r="T46" s="59"/>
      <c r="U46" s="25"/>
      <c r="V46" s="60"/>
      <c r="X46" s="9"/>
      <c r="Y46" s="23"/>
    </row>
    <row r="47" spans="1:25" ht="18" customHeight="1" x14ac:dyDescent="0.35">
      <c r="A47" s="1"/>
      <c r="B47" s="9"/>
      <c r="C47" s="9"/>
      <c r="D47" s="9"/>
      <c r="F47" s="297"/>
      <c r="G47" s="298"/>
      <c r="H47" s="298"/>
      <c r="I47" s="298"/>
      <c r="K47" s="59"/>
      <c r="L47" s="25"/>
      <c r="M47" s="60"/>
      <c r="N47" s="59"/>
      <c r="O47" s="25"/>
      <c r="P47" s="101"/>
      <c r="Q47" s="59"/>
      <c r="R47" s="25"/>
      <c r="S47" s="60"/>
      <c r="T47" s="59"/>
      <c r="U47" s="25"/>
      <c r="V47" s="60"/>
      <c r="X47" s="9"/>
      <c r="Y47" s="23"/>
    </row>
    <row r="48" spans="1:25" ht="18" customHeight="1" x14ac:dyDescent="0.35">
      <c r="A48" s="1"/>
      <c r="B48" s="9"/>
      <c r="C48" s="9"/>
      <c r="D48" s="9"/>
      <c r="F48" s="297"/>
      <c r="G48" s="298"/>
      <c r="H48" s="298"/>
      <c r="I48" s="298"/>
      <c r="K48" s="59"/>
      <c r="L48" s="25"/>
      <c r="M48" s="60"/>
      <c r="N48" s="59"/>
      <c r="O48" s="25"/>
      <c r="P48" s="101"/>
      <c r="Q48" s="59"/>
      <c r="R48" s="25"/>
      <c r="S48" s="60"/>
      <c r="T48" s="59"/>
      <c r="U48" s="25"/>
      <c r="V48" s="60"/>
      <c r="X48" s="9"/>
      <c r="Y48" s="23"/>
    </row>
    <row r="49" spans="1:25" ht="18" customHeight="1" x14ac:dyDescent="0.35">
      <c r="A49" s="1"/>
      <c r="B49" s="9"/>
      <c r="C49" s="9"/>
      <c r="D49" s="9"/>
      <c r="F49" s="297"/>
      <c r="G49" s="298"/>
      <c r="H49" s="298"/>
      <c r="I49" s="298"/>
      <c r="K49" s="59"/>
      <c r="L49" s="25"/>
      <c r="M49" s="60"/>
      <c r="N49" s="59"/>
      <c r="O49" s="25"/>
      <c r="P49" s="60"/>
      <c r="Q49" s="59"/>
      <c r="R49" s="25"/>
      <c r="S49" s="60"/>
      <c r="T49" s="59"/>
      <c r="U49" s="25"/>
      <c r="V49" s="60"/>
      <c r="X49" s="9"/>
      <c r="Y49" s="23"/>
    </row>
    <row r="50" spans="1:25" ht="14.5" x14ac:dyDescent="0.35">
      <c r="S50" s="1"/>
      <c r="V50" s="1"/>
    </row>
    <row r="51" spans="1:25" ht="15" customHeight="1" x14ac:dyDescent="0.35"/>
  </sheetData>
  <mergeCells count="63">
    <mergeCell ref="F24:F49"/>
    <mergeCell ref="G24:I25"/>
    <mergeCell ref="M24:M26"/>
    <mergeCell ref="P24:P26"/>
    <mergeCell ref="S24:S26"/>
    <mergeCell ref="V24:V26"/>
    <mergeCell ref="G26:I26"/>
    <mergeCell ref="G27:I49"/>
    <mergeCell ref="Q20:S20"/>
    <mergeCell ref="T20:V20"/>
    <mergeCell ref="K21:M21"/>
    <mergeCell ref="N21:P21"/>
    <mergeCell ref="Q21:S21"/>
    <mergeCell ref="T21:V21"/>
    <mergeCell ref="T18:V19"/>
    <mergeCell ref="E19:I19"/>
    <mergeCell ref="D20:D21"/>
    <mergeCell ref="E20:I21"/>
    <mergeCell ref="K20:M20"/>
    <mergeCell ref="N20:P20"/>
    <mergeCell ref="D15:I15"/>
    <mergeCell ref="B18:C21"/>
    <mergeCell ref="K18:M19"/>
    <mergeCell ref="N18:P19"/>
    <mergeCell ref="Q18:S19"/>
    <mergeCell ref="Q17:S17"/>
    <mergeCell ref="T17:V17"/>
    <mergeCell ref="S12:T12"/>
    <mergeCell ref="U12:V12"/>
    <mergeCell ref="L13:M13"/>
    <mergeCell ref="P13:Q13"/>
    <mergeCell ref="T13:U13"/>
    <mergeCell ref="L14:M15"/>
    <mergeCell ref="N14:N15"/>
    <mergeCell ref="O14:O15"/>
    <mergeCell ref="P14:Q15"/>
    <mergeCell ref="Q12:R12"/>
    <mergeCell ref="R14:R15"/>
    <mergeCell ref="S14:S15"/>
    <mergeCell ref="T14:U15"/>
    <mergeCell ref="V14:V15"/>
    <mergeCell ref="K12:L12"/>
    <mergeCell ref="M12:N12"/>
    <mergeCell ref="O12:P12"/>
    <mergeCell ref="K17:M17"/>
    <mergeCell ref="N17:P17"/>
    <mergeCell ref="K14:K15"/>
    <mergeCell ref="B7:C7"/>
    <mergeCell ref="M7:O8"/>
    <mergeCell ref="Q7:S8"/>
    <mergeCell ref="G12:G13"/>
    <mergeCell ref="D2:I2"/>
    <mergeCell ref="D3:I4"/>
    <mergeCell ref="K3:S4"/>
    <mergeCell ref="D5:I5"/>
    <mergeCell ref="K5:R5"/>
    <mergeCell ref="B10:C10"/>
    <mergeCell ref="B12:C15"/>
    <mergeCell ref="D12:D14"/>
    <mergeCell ref="E12:E14"/>
    <mergeCell ref="F12:F13"/>
    <mergeCell ref="H12:H13"/>
    <mergeCell ref="I12:I13"/>
  </mergeCells>
  <conditionalFormatting sqref="D15:I15">
    <cfRule type="containsText" dxfId="367" priority="2" operator="containsText" text="Finalizado">
      <formula>NOT(ISERROR(SEARCH("Finalizado",D15)))</formula>
    </cfRule>
    <cfRule type="containsText" dxfId="366" priority="3" operator="containsText" text="No Planificado">
      <formula>NOT(ISERROR(SEARCH("No Planificado",D15)))</formula>
    </cfRule>
    <cfRule type="containsText" dxfId="365" priority="4" operator="containsText" text="A Tiempo">
      <formula>NOT(ISERROR(SEARCH("A Tiempo",D15)))</formula>
    </cfRule>
    <cfRule type="containsText" dxfId="364" priority="5" operator="containsText" text="Retrasado">
      <formula>NOT(ISERROR(SEARCH("Retrasado",D15)))</formula>
    </cfRule>
  </conditionalFormatting>
  <conditionalFormatting sqref="F7:F8">
    <cfRule type="iconSet" priority="9">
      <iconSet showValue="0">
        <cfvo type="percent" val="0"/>
        <cfvo type="num" val="2"/>
        <cfvo type="num" val="3"/>
      </iconSet>
    </cfRule>
  </conditionalFormatting>
  <conditionalFormatting sqref="F12 F14">
    <cfRule type="iconSet" priority="7">
      <iconSet showValue="0">
        <cfvo type="percent" val="0"/>
        <cfvo type="num" val="2"/>
        <cfvo type="num" val="3"/>
      </iconSet>
    </cfRule>
  </conditionalFormatting>
  <conditionalFormatting sqref="G7:I8">
    <cfRule type="iconSet" priority="8">
      <iconSet showValue="0">
        <cfvo type="percent" val="0"/>
        <cfvo type="num" val="2"/>
        <cfvo type="num" val="3"/>
      </iconSet>
    </cfRule>
  </conditionalFormatting>
  <conditionalFormatting sqref="G12:I12 G14:I14">
    <cfRule type="iconSet" priority="6">
      <iconSet showValue="0">
        <cfvo type="percent" val="0"/>
        <cfvo type="num" val="2"/>
        <cfvo type="num" val="3"/>
      </iconSet>
    </cfRule>
  </conditionalFormatting>
  <conditionalFormatting sqref="K24:L24 N24:O24 Q24:R24 T24:U24">
    <cfRule type="iconSet" priority="10">
      <iconSet showValue="0">
        <cfvo type="percent" val="0"/>
        <cfvo type="num" val="2"/>
        <cfvo type="num" val="3"/>
      </iconSet>
    </cfRule>
  </conditionalFormatting>
  <conditionalFormatting sqref="K25:L25">
    <cfRule type="containsText" dxfId="363" priority="20" operator="containsText" text="PENDIENTE">
      <formula>NOT(ISERROR(SEARCH("PENDIENTE",K25)))</formula>
    </cfRule>
    <cfRule type="containsText" dxfId="362" priority="21" operator="containsText" text="NO VALIDADO">
      <formula>NOT(ISERROR(SEARCH("NO VALIDADO",K25)))</formula>
    </cfRule>
    <cfRule type="containsText" dxfId="361" priority="22" operator="containsText" text="VALIDADO">
      <formula>NOT(ISERROR(SEARCH("VALIDADO",K25)))</formula>
    </cfRule>
  </conditionalFormatting>
  <conditionalFormatting sqref="N25:O25">
    <cfRule type="containsText" dxfId="360" priority="17" operator="containsText" text="PENDIENTE">
      <formula>NOT(ISERROR(SEARCH("PENDIENTE",N25)))</formula>
    </cfRule>
    <cfRule type="containsText" dxfId="359" priority="18" operator="containsText" text="NO VALIDADO">
      <formula>NOT(ISERROR(SEARCH("NO VALIDADO",N25)))</formula>
    </cfRule>
    <cfRule type="containsText" dxfId="358" priority="19" operator="containsText" text="VALIDADO">
      <formula>NOT(ISERROR(SEARCH("VALIDADO",N25)))</formula>
    </cfRule>
  </conditionalFormatting>
  <conditionalFormatting sqref="Q25:R25">
    <cfRule type="containsText" dxfId="357" priority="14" operator="containsText" text="PENDIENTE">
      <formula>NOT(ISERROR(SEARCH("PENDIENTE",Q25)))</formula>
    </cfRule>
    <cfRule type="containsText" dxfId="356" priority="15" operator="containsText" text="NO VALIDADO">
      <formula>NOT(ISERROR(SEARCH("NO VALIDADO",Q25)))</formula>
    </cfRule>
    <cfRule type="containsText" dxfId="355" priority="16" operator="containsText" text="VALIDADO">
      <formula>NOT(ISERROR(SEARCH("VALIDADO",Q25)))</formula>
    </cfRule>
  </conditionalFormatting>
  <conditionalFormatting sqref="T25:U25">
    <cfRule type="containsText" dxfId="354" priority="11" operator="containsText" text="PENDIENTE">
      <formula>NOT(ISERROR(SEARCH("PENDIENTE",T25)))</formula>
    </cfRule>
    <cfRule type="containsText" dxfId="353" priority="12" operator="containsText" text="NO VALIDADO">
      <formula>NOT(ISERROR(SEARCH("NO VALIDADO",T25)))</formula>
    </cfRule>
    <cfRule type="containsText" dxfId="352" priority="13" operator="containsText" text="VALIDADO">
      <formula>NOT(ISERROR(SEARCH("VALIDADO",T25)))</formula>
    </cfRule>
  </conditionalFormatting>
  <dataValidations count="6">
    <dataValidation type="list" allowBlank="1" showInputMessage="1" showErrorMessage="1" sqref="D10" xr:uid="{5C3B76D6-C77A-47CD-B9AF-B9FB89A711EA}">
      <formula1>"No Cumple, Parcial,Cumple,Más que Cumple,Mejor Práctica"</formula1>
    </dataValidation>
    <dataValidation type="list" allowBlank="1" showInputMessage="1" showErrorMessage="1" sqref="S10 Q10" xr:uid="{3332C079-84BE-4EFA-B4FA-B81FAAE92396}">
      <formula1>"Junio,Julio,Agosto,Septiembre,Octubre"</formula1>
    </dataValidation>
    <dataValidation type="list" allowBlank="1" showInputMessage="1" showErrorMessage="1" sqref="O10" xr:uid="{C58F1256-F36A-466C-B6D1-0B2F1BF93583}">
      <formula1>"Alta,Baja,No Planificado"</formula1>
    </dataValidation>
    <dataValidation type="list" allowBlank="1" showInputMessage="1" showErrorMessage="1" sqref="AB14:AB15 R14:R15 N14:N15 V14:V15" xr:uid="{D16F7039-E62F-4CD8-B27E-D9A8D5245A2A}">
      <formula1>"No Cumple, Parcial, Cumple, Más que Cumple, Mejor Práctica"</formula1>
    </dataValidation>
    <dataValidation type="list" allowBlank="1" showInputMessage="1" showErrorMessage="1" sqref="M12 Q12 U12" xr:uid="{59E737F2-C3B0-4769-A2C1-54B2AEB53134}">
      <formula1>"Mayo,Junio,Julio,Agosto,Septiembre,Octubre"</formula1>
    </dataValidation>
    <dataValidation type="list" allowBlank="1" showInputMessage="1" showErrorMessage="1" sqref="K14:K15 O14:O15 S14:S15" xr:uid="{0AE757CB-4813-4E31-9FBD-062D24972659}">
      <formula1>"No Iniciado, En Progreso,Finalizado"</formula1>
    </dataValidation>
  </dataValidations>
  <pageMargins left="0.511811024" right="0.511811024" top="0.78740157499999996" bottom="0.78740157499999996" header="0.31496062000000002" footer="0.31496062000000002"/>
  <pageSetup paperSize="9" orientation="portrait" r:id="rId1"/>
  <drawing r:id="rId2"/>
  <extLst>
    <ext xmlns:x14="http://schemas.microsoft.com/office/spreadsheetml/2009/9/main" uri="{78C0D931-6437-407d-A8EE-F0AAD7539E65}">
      <x14:conditionalFormattings>
        <x14:conditionalFormatting xmlns:xm="http://schemas.microsoft.com/office/excel/2006/main">
          <x14:cfRule type="iconSet" priority="1" id="{68500827-B8D7-4765-8827-91B44EECCCF1}">
            <x14:iconSet iconSet="3Stars" showValue="0">
              <x14:cfvo type="percent">
                <xm:f>0</xm:f>
              </x14:cfvo>
              <x14:cfvo type="num">
                <xm:f>2</xm:f>
              </x14:cfvo>
              <x14:cfvo type="num">
                <xm:f>3</xm:f>
              </x14:cfvo>
            </x14:iconSet>
          </x14:cfRule>
          <xm:sqref>M10</xm:sqref>
        </x14:conditionalFormatting>
      </x14:conditionalFormattings>
    </ext>
  </extLst>
</worksheet>
</file>

<file path=xl/worksheets/sheet5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85BABA2-D5D4-47BF-BDA8-354CBB79532F}">
  <dimension ref="A1:AB51"/>
  <sheetViews>
    <sheetView showGridLines="0" zoomScale="54" zoomScaleNormal="50" workbookViewId="0">
      <pane xSplit="3" ySplit="4" topLeftCell="E17" activePane="bottomRight" state="frozen"/>
      <selection activeCell="O2" sqref="O2"/>
      <selection pane="topRight" activeCell="O2" sqref="O2"/>
      <selection pane="bottomLeft" activeCell="O2" sqref="O2"/>
      <selection pane="bottomRight" activeCell="Q18" sqref="Q18:S19"/>
    </sheetView>
  </sheetViews>
  <sheetFormatPr defaultColWidth="0" defaultRowHeight="15" customHeight="1" zeroHeight="1" outlineLevelRow="2" outlineLevelCol="1" x14ac:dyDescent="0.35"/>
  <cols>
    <col min="1" max="1" width="1.26953125" customWidth="1"/>
    <col min="2" max="2" width="4.7265625" customWidth="1"/>
    <col min="3" max="3" width="20.1796875" customWidth="1"/>
    <col min="4" max="4" width="17.453125" customWidth="1" outlineLevel="1"/>
    <col min="5" max="5" width="10" customWidth="1" outlineLevel="1"/>
    <col min="6" max="8" width="6.1796875" customWidth="1" outlineLevel="1"/>
    <col min="9" max="9" width="6.26953125" customWidth="1" outlineLevel="1"/>
    <col min="10" max="10" width="2.1796875" customWidth="1"/>
    <col min="11" max="23" width="23" customWidth="1"/>
    <col min="24" max="24" width="17" hidden="1" customWidth="1"/>
    <col min="25" max="25" width="16.453125" hidden="1" customWidth="1"/>
    <col min="26" max="26" width="10.54296875" hidden="1" customWidth="1"/>
    <col min="27" max="27" width="16.81640625" hidden="1" customWidth="1"/>
    <col min="28" max="28" width="14.54296875" hidden="1" customWidth="1"/>
  </cols>
  <sheetData>
    <row r="1" spans="1:28" ht="11.25" customHeight="1" x14ac:dyDescent="0.35">
      <c r="A1" s="13"/>
      <c r="B1" s="13"/>
      <c r="C1" s="13"/>
      <c r="D1" s="13"/>
      <c r="E1" s="13"/>
      <c r="F1" s="13"/>
      <c r="G1" s="13"/>
      <c r="H1" s="13"/>
      <c r="I1" s="13"/>
      <c r="J1" s="13"/>
      <c r="K1" s="13"/>
      <c r="L1" s="13"/>
      <c r="M1" s="13"/>
      <c r="N1" s="13"/>
      <c r="O1" s="13"/>
      <c r="P1" s="13"/>
      <c r="Q1" s="13"/>
      <c r="R1" s="13"/>
      <c r="S1" s="13"/>
      <c r="T1" s="13"/>
      <c r="U1" s="13"/>
      <c r="V1" s="13"/>
      <c r="W1" s="13"/>
      <c r="X1" s="13"/>
      <c r="Y1" s="19"/>
      <c r="Z1" s="19"/>
      <c r="AA1" s="19"/>
    </row>
    <row r="2" spans="1:28" ht="43.5" customHeight="1" x14ac:dyDescent="0.5">
      <c r="A2" s="1"/>
      <c r="C2" s="11"/>
      <c r="D2" s="279" t="s">
        <v>0</v>
      </c>
      <c r="E2" s="279"/>
      <c r="F2" s="279"/>
      <c r="G2" s="279"/>
      <c r="H2" s="279"/>
      <c r="I2" s="279"/>
      <c r="J2" s="62"/>
      <c r="K2" s="62"/>
      <c r="L2" s="62"/>
      <c r="M2" s="62"/>
      <c r="N2" s="62"/>
      <c r="O2" s="62"/>
      <c r="P2" s="62"/>
      <c r="Q2" s="62"/>
      <c r="R2" s="62"/>
      <c r="S2" s="62"/>
      <c r="T2" s="62"/>
      <c r="U2" s="62"/>
      <c r="V2" s="62"/>
      <c r="W2" s="11"/>
      <c r="X2" s="11"/>
      <c r="Y2" s="20"/>
      <c r="Z2" s="20"/>
      <c r="AA2" s="20"/>
    </row>
    <row r="3" spans="1:28" ht="19.5" customHeight="1" x14ac:dyDescent="0.35">
      <c r="A3" s="1"/>
      <c r="C3" s="10"/>
      <c r="D3" s="280" t="s">
        <v>1</v>
      </c>
      <c r="E3" s="280"/>
      <c r="F3" s="280"/>
      <c r="G3" s="280"/>
      <c r="H3" s="280"/>
      <c r="I3" s="280"/>
      <c r="J3" s="63"/>
      <c r="K3" s="319" t="s">
        <v>778</v>
      </c>
      <c r="L3" s="319"/>
      <c r="M3" s="319"/>
      <c r="N3" s="319"/>
      <c r="O3" s="319"/>
      <c r="P3" s="319"/>
      <c r="Q3" s="319"/>
      <c r="R3" s="319"/>
      <c r="S3" s="319"/>
      <c r="T3" s="63"/>
      <c r="U3" s="63"/>
      <c r="V3" s="63"/>
      <c r="W3" s="10"/>
      <c r="X3" s="10"/>
      <c r="Y3" s="12"/>
      <c r="Z3" s="12"/>
      <c r="AA3" s="12"/>
    </row>
    <row r="4" spans="1:28" ht="35.25" customHeight="1" x14ac:dyDescent="0.35">
      <c r="A4" s="1"/>
      <c r="B4" s="1"/>
      <c r="C4" s="10"/>
      <c r="D4" s="281"/>
      <c r="E4" s="281"/>
      <c r="F4" s="281"/>
      <c r="G4" s="281"/>
      <c r="H4" s="281"/>
      <c r="I4" s="281"/>
      <c r="J4" s="61"/>
      <c r="K4" s="320"/>
      <c r="L4" s="320"/>
      <c r="M4" s="320"/>
      <c r="N4" s="320"/>
      <c r="O4" s="320"/>
      <c r="P4" s="320"/>
      <c r="Q4" s="320"/>
      <c r="R4" s="320"/>
      <c r="S4" s="320"/>
      <c r="T4" s="61"/>
      <c r="U4" s="61"/>
      <c r="V4" s="61"/>
      <c r="W4" s="61"/>
      <c r="X4" s="14"/>
      <c r="Y4" s="21"/>
      <c r="Z4" s="22"/>
      <c r="AA4" s="22"/>
    </row>
    <row r="5" spans="1:28" ht="32.5" x14ac:dyDescent="0.6">
      <c r="A5" s="1"/>
      <c r="B5" s="15"/>
      <c r="C5" s="13"/>
      <c r="D5" s="284" t="s">
        <v>218</v>
      </c>
      <c r="E5" s="284"/>
      <c r="F5" s="284"/>
      <c r="G5" s="284"/>
      <c r="H5" s="284"/>
      <c r="I5" s="284"/>
      <c r="J5" s="26"/>
      <c r="K5" s="284" t="s">
        <v>673</v>
      </c>
      <c r="L5" s="284"/>
      <c r="M5" s="284"/>
      <c r="N5" s="284"/>
      <c r="O5" s="284"/>
      <c r="P5" s="284"/>
      <c r="Q5" s="284"/>
      <c r="R5" s="284"/>
      <c r="S5" s="27"/>
      <c r="T5" s="25"/>
      <c r="U5" s="25"/>
      <c r="V5" s="25"/>
      <c r="W5" s="9"/>
      <c r="X5" s="9"/>
      <c r="Y5" s="23"/>
    </row>
    <row r="6" spans="1:28" ht="33" customHeight="1" x14ac:dyDescent="0.8">
      <c r="A6" s="1"/>
      <c r="B6" s="15"/>
      <c r="C6" s="15"/>
      <c r="D6" s="28" t="s">
        <v>296</v>
      </c>
      <c r="E6" s="28" t="s">
        <v>16</v>
      </c>
      <c r="F6" s="28" t="s">
        <v>19</v>
      </c>
      <c r="G6" s="28" t="s">
        <v>20</v>
      </c>
      <c r="H6" s="28" t="s">
        <v>21</v>
      </c>
      <c r="I6" s="28" t="s">
        <v>22</v>
      </c>
      <c r="J6" s="29"/>
      <c r="K6" s="44" t="s">
        <v>221</v>
      </c>
      <c r="L6" s="66"/>
      <c r="M6" s="30"/>
      <c r="N6" s="30"/>
      <c r="O6" s="30"/>
      <c r="P6" s="30"/>
      <c r="Q6" s="30"/>
      <c r="R6" s="31"/>
      <c r="S6" s="31"/>
      <c r="T6" s="25"/>
      <c r="U6" s="25"/>
      <c r="V6" s="25"/>
      <c r="W6" s="9"/>
      <c r="X6" s="9"/>
      <c r="Y6" s="23"/>
    </row>
    <row r="7" spans="1:28" ht="78" customHeight="1" outlineLevel="1" x14ac:dyDescent="0.35">
      <c r="A7" s="1"/>
      <c r="B7" s="267" t="s">
        <v>222</v>
      </c>
      <c r="C7" s="267"/>
      <c r="D7" s="67" t="str">
        <f>IF(F7="","",IF(AND(I7=3,H7=3,G7=3,F7=3),"Melhor Pratica",
IF(AND(H7=3,G7=3,F7=3),"Mais que cumpre",
IF(AND(G7=3,F7=3),"Cumpre",
IF(F7=3,"Parcial","Não cumpre")))))</f>
        <v>Não cumpre</v>
      </c>
      <c r="E7" s="47">
        <f>IF($D7="Não cumpre",0,IF($D7="Parcial",$E$18*0.4,IF($D7="Cumpre",$E$18*0.7,IF($D7="Mais que cumpre",$E$18*0.85,IF($D7="Melhor Pratica",$E$18,0)))))</f>
        <v>0</v>
      </c>
      <c r="F7" s="48">
        <f>IF($K$24&lt;&gt;"",IF($K$24=3,3,IF($K$24=2,2,1)),"")</f>
        <v>2</v>
      </c>
      <c r="G7" s="48">
        <f>IF($N$24&lt;&gt;"",IF($N$24=3,3,IF($N$24=2,2,1)),"")</f>
        <v>2</v>
      </c>
      <c r="H7" s="48" t="str">
        <f>IF($Q$24&lt;&gt;"",IF($Q$24=3,3,IF($Q$24=2,2,1)),"")</f>
        <v/>
      </c>
      <c r="I7" s="48" t="str">
        <f>IF($T$24&lt;&gt;"",IF($T$24=3,3,IF($T$24=2,2,1)),"")</f>
        <v/>
      </c>
      <c r="J7" s="32"/>
      <c r="K7" s="49" t="s">
        <v>674</v>
      </c>
      <c r="L7" s="46" t="s">
        <v>224</v>
      </c>
      <c r="M7" s="271" t="s">
        <v>779</v>
      </c>
      <c r="N7" s="271"/>
      <c r="O7" s="271"/>
      <c r="P7" s="46" t="s">
        <v>226</v>
      </c>
      <c r="Q7" s="271" t="s">
        <v>780</v>
      </c>
      <c r="R7" s="271"/>
      <c r="S7" s="271"/>
      <c r="U7" s="25"/>
      <c r="V7" s="25"/>
      <c r="W7" s="9"/>
      <c r="X7" s="9"/>
      <c r="Y7" s="23"/>
    </row>
    <row r="8" spans="1:28" ht="14.25" customHeight="1" outlineLevel="1" x14ac:dyDescent="0.35">
      <c r="A8" s="1"/>
      <c r="B8" s="64"/>
      <c r="C8" s="64"/>
      <c r="D8" s="67"/>
      <c r="E8" s="47"/>
      <c r="F8" s="48"/>
      <c r="G8" s="48"/>
      <c r="H8" s="48"/>
      <c r="I8" s="48"/>
      <c r="J8" s="32"/>
      <c r="K8" s="49"/>
      <c r="L8" s="46"/>
      <c r="M8" s="271"/>
      <c r="N8" s="271"/>
      <c r="O8" s="271"/>
      <c r="P8" s="46"/>
      <c r="Q8" s="271"/>
      <c r="R8" s="271"/>
      <c r="S8" s="271"/>
      <c r="U8" s="25"/>
      <c r="V8" s="25"/>
      <c r="W8" s="9"/>
      <c r="X8" s="9"/>
      <c r="Y8" s="23"/>
    </row>
    <row r="9" spans="1:28" ht="9.75" customHeight="1" x14ac:dyDescent="0.45">
      <c r="A9" s="1"/>
      <c r="B9" s="1"/>
      <c r="C9" s="1"/>
      <c r="D9" s="34"/>
      <c r="E9" s="35"/>
      <c r="F9" s="35"/>
      <c r="G9" s="35"/>
      <c r="H9" s="35"/>
      <c r="I9" s="35"/>
      <c r="J9" s="35"/>
      <c r="K9" s="35"/>
      <c r="L9" s="35"/>
      <c r="M9" s="35"/>
      <c r="N9" s="35"/>
      <c r="O9" s="35"/>
      <c r="P9" s="35"/>
      <c r="Q9" s="92">
        <f>IF(Q10="Junho",6,IF(Q10="Julho",7,IF(Q10="Agosto",8,IF(Q10="Setembro",9,IF(Q10="Outubro",10,"")))))</f>
        <v>8</v>
      </c>
      <c r="R9" s="35"/>
      <c r="S9" s="92" t="str">
        <f>IF(S10="Junho",6,IF(S10="Julho",7,IF(S10="Agosto",8,IF(S10="Setembro",9,IF(S10="Outubro",10,"")))))</f>
        <v/>
      </c>
      <c r="T9" s="33"/>
      <c r="U9" s="33"/>
      <c r="V9" s="33"/>
      <c r="W9" s="1"/>
      <c r="X9" s="1"/>
    </row>
    <row r="10" spans="1:28" ht="59.25" customHeight="1" outlineLevel="1" x14ac:dyDescent="0.35">
      <c r="A10" s="1"/>
      <c r="B10" s="273" t="s">
        <v>676</v>
      </c>
      <c r="C10" s="273"/>
      <c r="D10" s="110" t="s">
        <v>247</v>
      </c>
      <c r="E10" s="51">
        <f>IF($D10="Não cumpre",0,IF($D10="Parcial",$E$18*0.4,IF($D10="Cumpre",$E$18*0.7,IF($D10="Mais que cumpre",$E$18*0.85,IF($D10="Melhor Pratica",$E$18,0)))))</f>
        <v>1.3999999999999999E-2</v>
      </c>
      <c r="F10" s="52" t="str">
        <f>IF(K20="D","D","-")</f>
        <v>-</v>
      </c>
      <c r="G10" s="52" t="str">
        <f>IF(N20="D","D","-")</f>
        <v>D</v>
      </c>
      <c r="H10" s="52" t="str">
        <f>IF(Q20="D","D","-")</f>
        <v>-</v>
      </c>
      <c r="I10" s="52" t="str">
        <f>IF(T20="D","D","-")</f>
        <v>-</v>
      </c>
      <c r="J10" s="32"/>
      <c r="K10" s="65" t="s">
        <v>677</v>
      </c>
      <c r="L10" s="50" t="s">
        <v>230</v>
      </c>
      <c r="M10" s="74">
        <v>2</v>
      </c>
      <c r="N10" s="50" t="s">
        <v>231</v>
      </c>
      <c r="O10" s="53" t="s">
        <v>696</v>
      </c>
      <c r="P10" s="50" t="s">
        <v>233</v>
      </c>
      <c r="Q10" s="91" t="s">
        <v>303</v>
      </c>
      <c r="R10" s="50" t="s">
        <v>235</v>
      </c>
      <c r="S10" s="91" t="s">
        <v>710</v>
      </c>
      <c r="T10" s="50" t="s">
        <v>237</v>
      </c>
      <c r="U10" s="53" t="s">
        <v>355</v>
      </c>
      <c r="V10" s="25"/>
      <c r="W10" s="9"/>
      <c r="X10" s="9"/>
      <c r="Y10" s="23"/>
    </row>
    <row r="11" spans="1:28" ht="20.5" x14ac:dyDescent="0.4">
      <c r="A11" s="1"/>
      <c r="B11" s="17"/>
      <c r="C11" s="17"/>
      <c r="D11" s="36"/>
      <c r="E11" s="31"/>
      <c r="F11" s="37"/>
      <c r="G11" s="37"/>
      <c r="H11" s="37"/>
      <c r="I11" s="37"/>
      <c r="J11" s="31"/>
      <c r="K11" s="25"/>
      <c r="L11" s="25"/>
      <c r="M11" s="25"/>
      <c r="N11" s="25"/>
      <c r="O11" s="25"/>
      <c r="P11" s="25"/>
      <c r="Q11" s="25"/>
      <c r="R11" s="25"/>
      <c r="S11" s="25"/>
      <c r="T11" s="25"/>
      <c r="U11" s="25"/>
      <c r="V11" s="25"/>
      <c r="W11" s="9"/>
      <c r="X11" s="9"/>
      <c r="Y11" s="23"/>
    </row>
    <row r="12" spans="1:28" ht="18" customHeight="1" outlineLevel="1" x14ac:dyDescent="0.35">
      <c r="A12" s="1"/>
      <c r="B12" s="274" t="s">
        <v>680</v>
      </c>
      <c r="C12" s="274"/>
      <c r="D12" s="276" t="str">
        <f>IF(F12="","",IF(AND(I12=3,H12=3,G12=3,F12=3),"Melhor Pratica",
IF(AND(H12=3,G12=3,F12=3),"Mais que cumpre",
IF(AND(G12=3,F12=3),"Cumpre",
IF(F12=3,"Parcial","Não cumpre")))))</f>
        <v>Mais que cumpre</v>
      </c>
      <c r="E12" s="277">
        <f>IF($D12="Não cumpre",0,IF($D12="Parcial",$E$18*0.4,IF($D12="Cumpre",$E$18*0.7,IF($D12="Mais que cumpre",$E$18*0.85,IF($D12="Melhor Pratica",$E$18,0)))))</f>
        <v>1.7000000000000001E-2</v>
      </c>
      <c r="F12" s="272">
        <f>IF($L$24&lt;&gt;"",IF($L$24=3,3,IF($L$24=2,2,1)),"")</f>
        <v>3</v>
      </c>
      <c r="G12" s="272">
        <f>IF($O$24&lt;&gt;"",IF($O$24=3,3,IF($O$24=2,2,1)),"")</f>
        <v>3</v>
      </c>
      <c r="H12" s="272">
        <f>IF($R$24&lt;&gt;"",IF($R$24=3,3,IF($R$24=2,2,1)),"")</f>
        <v>3</v>
      </c>
      <c r="I12" s="272" t="str">
        <f>IF($U$24&lt;&gt;"",IF($U$24=3,3,IF($U$24=2,2,1)),"")</f>
        <v/>
      </c>
      <c r="J12" s="32"/>
      <c r="K12" s="305" t="s">
        <v>240</v>
      </c>
      <c r="L12" s="278"/>
      <c r="M12" s="285"/>
      <c r="N12" s="286"/>
      <c r="O12" s="305" t="s">
        <v>240</v>
      </c>
      <c r="P12" s="278"/>
      <c r="Q12" s="285"/>
      <c r="R12" s="286"/>
      <c r="S12" s="278" t="s">
        <v>240</v>
      </c>
      <c r="T12" s="278"/>
      <c r="U12" s="318"/>
      <c r="V12" s="318"/>
      <c r="W12" s="9"/>
      <c r="X12" s="9"/>
      <c r="Y12" s="23"/>
      <c r="Z12" s="2"/>
      <c r="AA12" s="2"/>
      <c r="AB12" s="2"/>
    </row>
    <row r="13" spans="1:28" ht="35.25" customHeight="1" outlineLevel="1" x14ac:dyDescent="0.35">
      <c r="A13" s="1"/>
      <c r="B13" s="275"/>
      <c r="C13" s="275"/>
      <c r="D13" s="276"/>
      <c r="E13" s="277"/>
      <c r="F13" s="272"/>
      <c r="G13" s="272"/>
      <c r="H13" s="272"/>
      <c r="I13" s="272"/>
      <c r="J13" s="32"/>
      <c r="K13" s="168" t="s">
        <v>33</v>
      </c>
      <c r="L13" s="287" t="s">
        <v>242</v>
      </c>
      <c r="M13" s="287"/>
      <c r="N13" s="169" t="s">
        <v>243</v>
      </c>
      <c r="O13" s="168" t="s">
        <v>33</v>
      </c>
      <c r="P13" s="287" t="s">
        <v>242</v>
      </c>
      <c r="Q13" s="287"/>
      <c r="R13" s="169" t="s">
        <v>243</v>
      </c>
      <c r="S13" s="100" t="s">
        <v>33</v>
      </c>
      <c r="T13" s="287" t="s">
        <v>242</v>
      </c>
      <c r="U13" s="287"/>
      <c r="V13" s="100" t="s">
        <v>243</v>
      </c>
      <c r="W13" s="1"/>
      <c r="X13" s="1"/>
      <c r="Z13" s="3"/>
      <c r="AA13" s="4"/>
      <c r="AB13" s="5"/>
    </row>
    <row r="14" spans="1:28" ht="18.75" customHeight="1" outlineLevel="1" x14ac:dyDescent="0.35">
      <c r="A14" s="1"/>
      <c r="B14" s="275"/>
      <c r="C14" s="275"/>
      <c r="D14" s="276"/>
      <c r="E14" s="277"/>
      <c r="F14" s="38"/>
      <c r="G14" s="38"/>
      <c r="H14" s="38"/>
      <c r="I14" s="38"/>
      <c r="J14" s="32"/>
      <c r="K14" s="270"/>
      <c r="L14" s="292"/>
      <c r="M14" s="292"/>
      <c r="N14" s="269"/>
      <c r="O14" s="270"/>
      <c r="P14" s="292"/>
      <c r="Q14" s="292"/>
      <c r="R14" s="269"/>
      <c r="S14" s="268"/>
      <c r="T14" s="292"/>
      <c r="U14" s="292"/>
      <c r="V14" s="268"/>
      <c r="W14" s="1"/>
      <c r="X14" s="1"/>
      <c r="Z14" s="6"/>
      <c r="AA14" s="7"/>
      <c r="AB14" s="8"/>
    </row>
    <row r="15" spans="1:28" ht="21" customHeight="1" outlineLevel="1" x14ac:dyDescent="0.35">
      <c r="A15" s="1"/>
      <c r="B15" s="275"/>
      <c r="C15" s="275"/>
      <c r="D15" s="288" t="str">
        <f>IF(S10&lt;&gt;"",IF(OR(S14="finalizado",O14="finalizado",K14="finalizado"),"Finalizado",
IF(OR(AND(S10=U12,S14&lt;&gt;"finalizado"),AND(S10=Q12,O14&lt;&gt;"finalizado"),AND(S10=M12,K14&lt;&gt;"finalizado")),"Atrasado","À Tempo")),"Não Planificado")</f>
        <v>À Tempo</v>
      </c>
      <c r="E15" s="288"/>
      <c r="F15" s="288"/>
      <c r="G15" s="288"/>
      <c r="H15" s="288"/>
      <c r="I15" s="288"/>
      <c r="J15" s="26"/>
      <c r="K15" s="270"/>
      <c r="L15" s="292"/>
      <c r="M15" s="292"/>
      <c r="N15" s="269"/>
      <c r="O15" s="270"/>
      <c r="P15" s="292"/>
      <c r="Q15" s="292"/>
      <c r="R15" s="269"/>
      <c r="S15" s="268"/>
      <c r="T15" s="292"/>
      <c r="U15" s="292"/>
      <c r="V15" s="268"/>
      <c r="W15" s="1"/>
      <c r="X15" s="1"/>
      <c r="Z15" s="6"/>
      <c r="AA15" s="7"/>
      <c r="AB15" s="7"/>
    </row>
    <row r="16" spans="1:28" ht="21" customHeight="1" x14ac:dyDescent="0.4">
      <c r="A16" s="1"/>
      <c r="B16" s="17"/>
      <c r="C16" s="17"/>
      <c r="D16" s="9"/>
      <c r="E16" s="86" t="str">
        <f>IF(COUNTA(F16:I16)=0,"NBC","BC")</f>
        <v>NBC</v>
      </c>
      <c r="F16" s="86"/>
      <c r="G16" s="86"/>
      <c r="H16" s="86"/>
      <c r="I16" s="9"/>
      <c r="J16" s="16"/>
      <c r="K16" s="9"/>
      <c r="L16" s="9"/>
      <c r="M16" s="9"/>
      <c r="N16" s="9"/>
      <c r="O16" s="9"/>
      <c r="P16" s="9"/>
      <c r="Q16" s="9"/>
      <c r="R16" s="9"/>
      <c r="S16" s="9"/>
      <c r="T16" s="9"/>
      <c r="U16" s="9"/>
      <c r="V16" s="9"/>
      <c r="W16" s="9"/>
      <c r="X16" s="9"/>
      <c r="Y16" s="23"/>
    </row>
    <row r="17" spans="1:25" ht="21" customHeight="1" x14ac:dyDescent="0.4">
      <c r="A17" s="1"/>
      <c r="B17" s="17"/>
      <c r="C17" s="17"/>
      <c r="D17" s="9"/>
      <c r="E17" s="9"/>
      <c r="F17" s="9"/>
      <c r="G17" s="9"/>
      <c r="H17" s="9"/>
      <c r="I17" s="9"/>
      <c r="J17" s="16"/>
      <c r="K17" s="290" t="s">
        <v>246</v>
      </c>
      <c r="L17" s="291"/>
      <c r="M17" s="296"/>
      <c r="N17" s="290" t="s">
        <v>247</v>
      </c>
      <c r="O17" s="291"/>
      <c r="P17" s="296"/>
      <c r="Q17" s="290" t="s">
        <v>681</v>
      </c>
      <c r="R17" s="291"/>
      <c r="S17" s="296"/>
      <c r="T17" s="290" t="s">
        <v>682</v>
      </c>
      <c r="U17" s="291"/>
      <c r="V17" s="296"/>
      <c r="W17" s="9"/>
      <c r="X17" s="9"/>
      <c r="Y17" s="23"/>
    </row>
    <row r="18" spans="1:25" ht="20.25" customHeight="1" outlineLevel="2" x14ac:dyDescent="0.35">
      <c r="A18" s="1"/>
      <c r="B18" s="289" t="s">
        <v>316</v>
      </c>
      <c r="C18" s="289"/>
      <c r="D18" s="42" t="s">
        <v>16</v>
      </c>
      <c r="E18" s="39">
        <v>0.02</v>
      </c>
      <c r="F18" s="127"/>
      <c r="G18" s="127"/>
      <c r="H18" s="127"/>
      <c r="I18" s="127"/>
      <c r="J18" s="9"/>
      <c r="K18" s="270" t="s">
        <v>781</v>
      </c>
      <c r="L18" s="268"/>
      <c r="M18" s="269"/>
      <c r="N18" s="270" t="s">
        <v>782</v>
      </c>
      <c r="O18" s="268"/>
      <c r="P18" s="269"/>
      <c r="Q18" s="270" t="s">
        <v>783</v>
      </c>
      <c r="R18" s="268"/>
      <c r="S18" s="269"/>
      <c r="T18" s="270" t="s">
        <v>784</v>
      </c>
      <c r="U18" s="268"/>
      <c r="V18" s="269"/>
      <c r="W18" s="9"/>
      <c r="X18" s="9"/>
      <c r="Y18" s="23"/>
    </row>
    <row r="19" spans="1:25" ht="141.75" customHeight="1" outlineLevel="2" x14ac:dyDescent="0.35">
      <c r="A19" s="1"/>
      <c r="B19" s="289"/>
      <c r="C19" s="289"/>
      <c r="D19" s="42" t="s">
        <v>255</v>
      </c>
      <c r="E19" s="311" t="s">
        <v>785</v>
      </c>
      <c r="F19" s="311"/>
      <c r="G19" s="311"/>
      <c r="H19" s="311"/>
      <c r="I19" s="311"/>
      <c r="J19" s="25"/>
      <c r="K19" s="270"/>
      <c r="L19" s="268"/>
      <c r="M19" s="269"/>
      <c r="N19" s="270"/>
      <c r="O19" s="268"/>
      <c r="P19" s="269"/>
      <c r="Q19" s="270"/>
      <c r="R19" s="268"/>
      <c r="S19" s="269"/>
      <c r="T19" s="270"/>
      <c r="U19" s="268"/>
      <c r="V19" s="269"/>
      <c r="W19" s="9"/>
      <c r="X19" s="9"/>
      <c r="Y19" s="23"/>
    </row>
    <row r="20" spans="1:25" ht="18.75" customHeight="1" outlineLevel="2" x14ac:dyDescent="0.35">
      <c r="A20" s="1"/>
      <c r="B20" s="289"/>
      <c r="C20" s="289"/>
      <c r="D20" s="293" t="s">
        <v>37</v>
      </c>
      <c r="E20" s="294" t="s">
        <v>115</v>
      </c>
      <c r="F20" s="294"/>
      <c r="G20" s="294"/>
      <c r="H20" s="294"/>
      <c r="I20" s="294"/>
      <c r="J20" s="25"/>
      <c r="K20" s="270"/>
      <c r="L20" s="268"/>
      <c r="M20" s="269"/>
      <c r="N20" s="270" t="s">
        <v>307</v>
      </c>
      <c r="O20" s="268"/>
      <c r="P20" s="269"/>
      <c r="Q20" s="270"/>
      <c r="R20" s="268"/>
      <c r="S20" s="269"/>
      <c r="T20" s="270"/>
      <c r="U20" s="268"/>
      <c r="V20" s="269"/>
      <c r="W20" s="9"/>
      <c r="X20" s="9"/>
      <c r="Y20" s="23"/>
    </row>
    <row r="21" spans="1:25" ht="40.5" customHeight="1" outlineLevel="2" x14ac:dyDescent="0.35">
      <c r="A21" s="18">
        <v>5.0000000000000001E-3</v>
      </c>
      <c r="B21" s="289"/>
      <c r="C21" s="289"/>
      <c r="D21" s="293"/>
      <c r="E21" s="294"/>
      <c r="F21" s="294"/>
      <c r="G21" s="294"/>
      <c r="H21" s="294"/>
      <c r="I21" s="294"/>
      <c r="J21" s="25"/>
      <c r="K21" s="270" t="s">
        <v>786</v>
      </c>
      <c r="L21" s="268"/>
      <c r="M21" s="269"/>
      <c r="N21" s="270" t="s">
        <v>349</v>
      </c>
      <c r="O21" s="268"/>
      <c r="P21" s="269"/>
      <c r="Q21" s="270" t="s">
        <v>787</v>
      </c>
      <c r="R21" s="268"/>
      <c r="S21" s="269"/>
      <c r="T21" s="270" t="s">
        <v>788</v>
      </c>
      <c r="U21" s="268"/>
      <c r="V21" s="269"/>
      <c r="W21" s="9"/>
      <c r="X21" s="9"/>
      <c r="Y21" s="23"/>
    </row>
    <row r="22" spans="1:25" ht="14.5" x14ac:dyDescent="0.35">
      <c r="A22" s="1"/>
      <c r="B22" s="9"/>
      <c r="C22" s="9"/>
      <c r="D22" s="9"/>
      <c r="E22" s="9"/>
      <c r="F22" s="9"/>
      <c r="G22" s="9"/>
      <c r="H22" s="9"/>
      <c r="I22" s="9"/>
      <c r="J22" s="9"/>
      <c r="K22" s="68"/>
      <c r="L22" s="9"/>
      <c r="M22" s="9"/>
      <c r="N22" s="9"/>
      <c r="O22" s="9"/>
      <c r="P22" s="9"/>
      <c r="Q22" s="9"/>
      <c r="R22" s="9"/>
      <c r="S22" s="9"/>
      <c r="T22" s="9"/>
      <c r="U22" s="9"/>
      <c r="V22" s="69"/>
      <c r="W22" s="9"/>
      <c r="X22" s="9"/>
      <c r="Y22" s="23"/>
    </row>
    <row r="23" spans="1:25" ht="41" x14ac:dyDescent="0.35">
      <c r="A23" s="1"/>
      <c r="B23" s="9"/>
      <c r="C23" s="9"/>
      <c r="D23" s="9"/>
      <c r="G23" s="9"/>
      <c r="H23" s="9"/>
      <c r="K23" s="54" t="s">
        <v>9</v>
      </c>
      <c r="L23" s="24" t="s">
        <v>261</v>
      </c>
      <c r="M23" s="55" t="s">
        <v>262</v>
      </c>
      <c r="N23" s="54" t="s">
        <v>9</v>
      </c>
      <c r="O23" s="24" t="s">
        <v>261</v>
      </c>
      <c r="P23" s="55" t="s">
        <v>262</v>
      </c>
      <c r="Q23" s="54" t="s">
        <v>9</v>
      </c>
      <c r="R23" s="24" t="s">
        <v>261</v>
      </c>
      <c r="S23" s="55" t="s">
        <v>262</v>
      </c>
      <c r="T23" s="54" t="s">
        <v>9</v>
      </c>
      <c r="U23" s="24" t="s">
        <v>261</v>
      </c>
      <c r="V23" s="55" t="s">
        <v>262</v>
      </c>
      <c r="X23" s="9"/>
      <c r="Y23" s="23"/>
    </row>
    <row r="24" spans="1:25" ht="36.75" customHeight="1" x14ac:dyDescent="0.35">
      <c r="A24" s="1"/>
      <c r="B24" s="9"/>
      <c r="C24" s="9"/>
      <c r="D24" s="9"/>
      <c r="F24" s="297" t="s">
        <v>690</v>
      </c>
      <c r="G24" s="298" t="s">
        <v>33</v>
      </c>
      <c r="H24" s="298"/>
      <c r="I24" s="298"/>
      <c r="K24" s="56">
        <v>2</v>
      </c>
      <c r="L24" s="40">
        <v>3</v>
      </c>
      <c r="M24" s="295"/>
      <c r="N24" s="56">
        <v>2</v>
      </c>
      <c r="O24" s="40">
        <v>3</v>
      </c>
      <c r="P24" s="295"/>
      <c r="Q24" s="56"/>
      <c r="R24" s="40">
        <v>3</v>
      </c>
      <c r="S24" s="295"/>
      <c r="T24" s="56"/>
      <c r="U24" s="40"/>
      <c r="V24" s="295"/>
      <c r="X24" s="9"/>
      <c r="Y24" s="23"/>
    </row>
    <row r="25" spans="1:25" ht="19.5" customHeight="1" x14ac:dyDescent="0.35">
      <c r="A25" s="1"/>
      <c r="B25" s="9"/>
      <c r="C25" s="9"/>
      <c r="D25" s="9"/>
      <c r="F25" s="297"/>
      <c r="G25" s="298"/>
      <c r="H25" s="298"/>
      <c r="I25" s="298"/>
      <c r="K25" s="57"/>
      <c r="L25" s="43"/>
      <c r="M25" s="295"/>
      <c r="N25" s="57"/>
      <c r="O25" s="43"/>
      <c r="P25" s="295"/>
      <c r="Q25" s="57"/>
      <c r="R25" s="43"/>
      <c r="S25" s="295"/>
      <c r="T25" s="57"/>
      <c r="U25" s="43"/>
      <c r="V25" s="295"/>
      <c r="X25" s="9"/>
      <c r="Y25" s="23"/>
    </row>
    <row r="26" spans="1:25" ht="208.5" customHeight="1" x14ac:dyDescent="0.35">
      <c r="A26" s="1"/>
      <c r="B26" s="9"/>
      <c r="C26" s="9"/>
      <c r="D26" s="9"/>
      <c r="F26" s="297"/>
      <c r="G26" s="298" t="s">
        <v>242</v>
      </c>
      <c r="H26" s="298"/>
      <c r="I26" s="298"/>
      <c r="K26" s="58" t="s">
        <v>789</v>
      </c>
      <c r="L26" s="58" t="s">
        <v>1060</v>
      </c>
      <c r="M26" s="295"/>
      <c r="N26" s="58" t="s">
        <v>789</v>
      </c>
      <c r="O26" s="45" t="s">
        <v>1151</v>
      </c>
      <c r="P26" s="295"/>
      <c r="Q26" s="58"/>
      <c r="R26" s="45" t="s">
        <v>1152</v>
      </c>
      <c r="S26" s="295"/>
      <c r="T26" s="58"/>
      <c r="U26" s="45"/>
      <c r="V26" s="295"/>
      <c r="X26" s="9"/>
      <c r="Y26" s="23"/>
    </row>
    <row r="27" spans="1:25" ht="18" customHeight="1" x14ac:dyDescent="0.35">
      <c r="A27" s="1"/>
      <c r="B27" s="9"/>
      <c r="C27" s="9"/>
      <c r="D27" s="9"/>
      <c r="F27" s="297"/>
      <c r="G27" s="298" t="s">
        <v>266</v>
      </c>
      <c r="H27" s="298"/>
      <c r="I27" s="298"/>
      <c r="K27" s="59"/>
      <c r="L27" s="25"/>
      <c r="M27" s="60"/>
      <c r="N27" s="59"/>
      <c r="O27" s="25"/>
      <c r="P27" s="101"/>
      <c r="Q27" s="59"/>
      <c r="R27" s="25"/>
      <c r="S27" s="60"/>
      <c r="T27" s="59"/>
      <c r="U27" s="25"/>
      <c r="V27" s="60"/>
      <c r="X27" s="9"/>
      <c r="Y27" s="23"/>
    </row>
    <row r="28" spans="1:25" ht="18" customHeight="1" x14ac:dyDescent="0.35">
      <c r="A28" s="1"/>
      <c r="B28" s="9"/>
      <c r="C28" s="9"/>
      <c r="D28" s="9"/>
      <c r="F28" s="297"/>
      <c r="G28" s="298"/>
      <c r="H28" s="298"/>
      <c r="I28" s="298"/>
      <c r="K28" s="59"/>
      <c r="L28" s="25"/>
      <c r="M28" s="60"/>
      <c r="N28" s="59"/>
      <c r="O28" s="25"/>
      <c r="P28" s="101"/>
      <c r="Q28" s="59"/>
      <c r="R28" s="25"/>
      <c r="S28" s="60"/>
      <c r="T28" s="59"/>
      <c r="U28" s="25"/>
      <c r="V28" s="60"/>
      <c r="X28" s="9"/>
      <c r="Y28" s="23"/>
    </row>
    <row r="29" spans="1:25" ht="18" customHeight="1" x14ac:dyDescent="0.35">
      <c r="A29" s="1"/>
      <c r="B29" s="9"/>
      <c r="C29" s="9"/>
      <c r="D29" s="9"/>
      <c r="F29" s="297"/>
      <c r="G29" s="298"/>
      <c r="H29" s="298"/>
      <c r="I29" s="298"/>
      <c r="K29" s="59"/>
      <c r="L29" s="25"/>
      <c r="M29" s="60"/>
      <c r="N29" s="59"/>
      <c r="O29" s="25"/>
      <c r="P29" s="101"/>
      <c r="Q29" s="59"/>
      <c r="R29" s="25"/>
      <c r="S29" s="60"/>
      <c r="T29" s="59"/>
      <c r="U29" s="25"/>
      <c r="V29" s="60"/>
      <c r="X29" s="9"/>
      <c r="Y29" s="23"/>
    </row>
    <row r="30" spans="1:25" ht="18" customHeight="1" x14ac:dyDescent="0.35">
      <c r="A30" s="1"/>
      <c r="B30" s="9"/>
      <c r="C30" s="9"/>
      <c r="D30" s="9"/>
      <c r="F30" s="297"/>
      <c r="G30" s="298"/>
      <c r="H30" s="298"/>
      <c r="I30" s="298"/>
      <c r="K30" s="59"/>
      <c r="L30" s="25"/>
      <c r="M30" s="60"/>
      <c r="N30" s="59"/>
      <c r="O30" s="25"/>
      <c r="P30" s="101"/>
      <c r="Q30" s="59"/>
      <c r="R30" s="25"/>
      <c r="S30" s="60"/>
      <c r="T30" s="59"/>
      <c r="U30" s="25"/>
      <c r="V30" s="60"/>
      <c r="X30" s="9"/>
      <c r="Y30" s="23"/>
    </row>
    <row r="31" spans="1:25" ht="18" customHeight="1" x14ac:dyDescent="0.35">
      <c r="A31" s="1"/>
      <c r="B31" s="9"/>
      <c r="C31" s="9"/>
      <c r="D31" s="9"/>
      <c r="F31" s="297"/>
      <c r="G31" s="298"/>
      <c r="H31" s="298"/>
      <c r="I31" s="298"/>
      <c r="K31" s="59"/>
      <c r="L31" s="25"/>
      <c r="M31" s="60"/>
      <c r="N31" s="59"/>
      <c r="O31" s="25"/>
      <c r="P31" s="101"/>
      <c r="Q31" s="59"/>
      <c r="R31" s="25"/>
      <c r="S31" s="60"/>
      <c r="T31" s="59"/>
      <c r="U31" s="25"/>
      <c r="V31" s="60"/>
      <c r="X31" s="9"/>
      <c r="Y31" s="23"/>
    </row>
    <row r="32" spans="1:25" ht="18" customHeight="1" x14ac:dyDescent="0.35">
      <c r="A32" s="1"/>
      <c r="B32" s="9"/>
      <c r="C32" s="9"/>
      <c r="D32" s="9"/>
      <c r="F32" s="297"/>
      <c r="G32" s="298"/>
      <c r="H32" s="298"/>
      <c r="I32" s="298"/>
      <c r="K32" s="59"/>
      <c r="L32" s="25"/>
      <c r="M32" s="60"/>
      <c r="N32" s="59"/>
      <c r="O32" s="25"/>
      <c r="P32" s="101"/>
      <c r="Q32" s="59"/>
      <c r="R32" s="25"/>
      <c r="S32" s="60"/>
      <c r="T32" s="59"/>
      <c r="U32" s="25"/>
      <c r="V32" s="60"/>
      <c r="X32" s="9"/>
      <c r="Y32" s="23"/>
    </row>
    <row r="33" spans="1:25" ht="18" customHeight="1" x14ac:dyDescent="0.35">
      <c r="A33" s="1"/>
      <c r="B33" s="9"/>
      <c r="C33" s="9"/>
      <c r="D33" s="9"/>
      <c r="F33" s="297"/>
      <c r="G33" s="298"/>
      <c r="H33" s="298"/>
      <c r="I33" s="298"/>
      <c r="K33" s="59"/>
      <c r="L33" s="25"/>
      <c r="M33" s="60"/>
      <c r="N33" s="59"/>
      <c r="O33" s="25"/>
      <c r="P33" s="101"/>
      <c r="Q33" s="59"/>
      <c r="R33" s="25"/>
      <c r="S33" s="60"/>
      <c r="T33" s="59"/>
      <c r="U33" s="25"/>
      <c r="V33" s="60"/>
      <c r="X33" s="9"/>
      <c r="Y33" s="23"/>
    </row>
    <row r="34" spans="1:25" ht="18" customHeight="1" x14ac:dyDescent="0.35">
      <c r="A34" s="1"/>
      <c r="B34" s="9"/>
      <c r="C34" s="9"/>
      <c r="D34" s="9"/>
      <c r="F34" s="297"/>
      <c r="G34" s="298"/>
      <c r="H34" s="298"/>
      <c r="I34" s="298"/>
      <c r="K34" s="59"/>
      <c r="L34" s="25"/>
      <c r="M34" s="60"/>
      <c r="N34" s="59"/>
      <c r="O34" s="25"/>
      <c r="P34" s="101"/>
      <c r="Q34" s="59"/>
      <c r="R34" s="25"/>
      <c r="S34" s="60"/>
      <c r="T34" s="59"/>
      <c r="U34" s="25"/>
      <c r="V34" s="60"/>
      <c r="X34" s="9"/>
      <c r="Y34" s="23"/>
    </row>
    <row r="35" spans="1:25" ht="18" customHeight="1" x14ac:dyDescent="0.35">
      <c r="A35" s="1"/>
      <c r="B35" s="9"/>
      <c r="C35" s="9"/>
      <c r="D35" s="9"/>
      <c r="F35" s="297"/>
      <c r="G35" s="298"/>
      <c r="H35" s="298"/>
      <c r="I35" s="298"/>
      <c r="K35" s="59"/>
      <c r="L35" s="25"/>
      <c r="M35" s="60"/>
      <c r="N35" s="59"/>
      <c r="O35" s="25"/>
      <c r="P35" s="101"/>
      <c r="Q35" s="59"/>
      <c r="R35" s="25"/>
      <c r="S35" s="60"/>
      <c r="T35" s="59"/>
      <c r="U35" s="25"/>
      <c r="V35" s="60"/>
      <c r="X35" s="9"/>
      <c r="Y35" s="23"/>
    </row>
    <row r="36" spans="1:25" ht="18" customHeight="1" x14ac:dyDescent="0.35">
      <c r="A36" s="1"/>
      <c r="B36" s="9"/>
      <c r="C36" s="9"/>
      <c r="D36" s="9"/>
      <c r="F36" s="297"/>
      <c r="G36" s="298"/>
      <c r="H36" s="298"/>
      <c r="I36" s="298"/>
      <c r="K36" s="59"/>
      <c r="L36" s="25"/>
      <c r="M36" s="60"/>
      <c r="N36" s="59"/>
      <c r="O36" s="25"/>
      <c r="P36" s="101"/>
      <c r="Q36" s="59"/>
      <c r="R36" s="25"/>
      <c r="S36" s="60"/>
      <c r="T36" s="59"/>
      <c r="U36" s="25"/>
      <c r="V36" s="60"/>
      <c r="X36" s="9"/>
      <c r="Y36" s="23"/>
    </row>
    <row r="37" spans="1:25" ht="18" customHeight="1" x14ac:dyDescent="0.35">
      <c r="A37" s="1"/>
      <c r="B37" s="9"/>
      <c r="C37" s="9"/>
      <c r="D37" s="9"/>
      <c r="F37" s="297"/>
      <c r="G37" s="298"/>
      <c r="H37" s="298"/>
      <c r="I37" s="298"/>
      <c r="K37" s="59"/>
      <c r="L37" s="25"/>
      <c r="M37" s="60"/>
      <c r="N37" s="59"/>
      <c r="O37" s="25"/>
      <c r="P37" s="101"/>
      <c r="Q37" s="59"/>
      <c r="R37" s="25"/>
      <c r="S37" s="60"/>
      <c r="T37" s="59"/>
      <c r="U37" s="25"/>
      <c r="V37" s="60"/>
      <c r="X37" s="9"/>
      <c r="Y37" s="23"/>
    </row>
    <row r="38" spans="1:25" ht="18" customHeight="1" x14ac:dyDescent="0.35">
      <c r="A38" s="1"/>
      <c r="B38" s="9"/>
      <c r="C38" s="9"/>
      <c r="D38" s="9"/>
      <c r="F38" s="297"/>
      <c r="G38" s="298"/>
      <c r="H38" s="298"/>
      <c r="I38" s="298"/>
      <c r="K38" s="59"/>
      <c r="L38" s="25"/>
      <c r="M38" s="60"/>
      <c r="N38" s="59"/>
      <c r="O38" s="25"/>
      <c r="P38" s="101"/>
      <c r="Q38" s="59"/>
      <c r="R38" s="25"/>
      <c r="S38" s="60"/>
      <c r="T38" s="59"/>
      <c r="U38" s="25"/>
      <c r="V38" s="60"/>
      <c r="X38" s="9"/>
      <c r="Y38" s="23"/>
    </row>
    <row r="39" spans="1:25" ht="18" customHeight="1" x14ac:dyDescent="0.35">
      <c r="A39" s="1"/>
      <c r="B39" s="9"/>
      <c r="C39" s="9"/>
      <c r="D39" s="9"/>
      <c r="F39" s="297"/>
      <c r="G39" s="298"/>
      <c r="H39" s="298"/>
      <c r="I39" s="298"/>
      <c r="K39" s="59"/>
      <c r="L39" s="25"/>
      <c r="M39" s="60"/>
      <c r="N39" s="59"/>
      <c r="O39" s="25"/>
      <c r="P39" s="101"/>
      <c r="Q39" s="59"/>
      <c r="R39" s="25"/>
      <c r="S39" s="60"/>
      <c r="T39" s="59"/>
      <c r="U39" s="25"/>
      <c r="V39" s="60"/>
      <c r="X39" s="9"/>
      <c r="Y39" s="23"/>
    </row>
    <row r="40" spans="1:25" ht="18" customHeight="1" x14ac:dyDescent="0.35">
      <c r="A40" s="1"/>
      <c r="B40" s="9"/>
      <c r="C40" s="9"/>
      <c r="D40" s="9"/>
      <c r="F40" s="297"/>
      <c r="G40" s="298"/>
      <c r="H40" s="298"/>
      <c r="I40" s="298"/>
      <c r="K40" s="59"/>
      <c r="L40" s="25"/>
      <c r="M40" s="60"/>
      <c r="N40" s="59"/>
      <c r="O40" s="25"/>
      <c r="P40" s="101"/>
      <c r="Q40" s="59"/>
      <c r="R40" s="25"/>
      <c r="S40" s="60"/>
      <c r="T40" s="59"/>
      <c r="U40" s="25"/>
      <c r="V40" s="60"/>
      <c r="X40" s="9"/>
      <c r="Y40" s="23"/>
    </row>
    <row r="41" spans="1:25" ht="18" customHeight="1" x14ac:dyDescent="0.35">
      <c r="A41" s="1"/>
      <c r="B41" s="9"/>
      <c r="C41" s="9"/>
      <c r="D41" s="9"/>
      <c r="F41" s="297"/>
      <c r="G41" s="298"/>
      <c r="H41" s="298"/>
      <c r="I41" s="298"/>
      <c r="K41" s="59"/>
      <c r="L41" s="25"/>
      <c r="M41" s="60"/>
      <c r="N41" s="59"/>
      <c r="O41" s="25"/>
      <c r="P41" s="101"/>
      <c r="Q41" s="59"/>
      <c r="R41" s="25"/>
      <c r="S41" s="60"/>
      <c r="T41" s="59"/>
      <c r="U41" s="25"/>
      <c r="V41" s="60"/>
      <c r="X41" s="9"/>
      <c r="Y41" s="23"/>
    </row>
    <row r="42" spans="1:25" ht="18" customHeight="1" x14ac:dyDescent="0.35">
      <c r="A42" s="1"/>
      <c r="B42" s="9"/>
      <c r="C42" s="9"/>
      <c r="D42" s="9"/>
      <c r="F42" s="297"/>
      <c r="G42" s="298"/>
      <c r="H42" s="298"/>
      <c r="I42" s="298"/>
      <c r="K42" s="59"/>
      <c r="L42" s="25"/>
      <c r="M42" s="60"/>
      <c r="N42" s="59"/>
      <c r="O42" s="25"/>
      <c r="P42" s="101"/>
      <c r="Q42" s="59"/>
      <c r="R42" s="25"/>
      <c r="S42" s="60"/>
      <c r="T42" s="59"/>
      <c r="U42" s="25"/>
      <c r="V42" s="60"/>
      <c r="X42" s="9"/>
      <c r="Y42" s="23"/>
    </row>
    <row r="43" spans="1:25" ht="18" customHeight="1" x14ac:dyDescent="0.35">
      <c r="A43" s="1"/>
      <c r="B43" s="9"/>
      <c r="C43" s="9"/>
      <c r="D43" s="9"/>
      <c r="F43" s="297"/>
      <c r="G43" s="298"/>
      <c r="H43" s="298"/>
      <c r="I43" s="298"/>
      <c r="K43" s="59"/>
      <c r="L43" s="25"/>
      <c r="M43" s="60"/>
      <c r="N43" s="59"/>
      <c r="O43" s="25"/>
      <c r="P43" s="101"/>
      <c r="Q43" s="59"/>
      <c r="R43" s="25"/>
      <c r="S43" s="60"/>
      <c r="T43" s="59"/>
      <c r="U43" s="25"/>
      <c r="V43" s="60"/>
      <c r="X43" s="9"/>
      <c r="Y43" s="23"/>
    </row>
    <row r="44" spans="1:25" ht="18" customHeight="1" x14ac:dyDescent="0.35">
      <c r="A44" s="1"/>
      <c r="B44" s="9"/>
      <c r="C44" s="9"/>
      <c r="D44" s="9"/>
      <c r="F44" s="297"/>
      <c r="G44" s="298"/>
      <c r="H44" s="298"/>
      <c r="I44" s="298"/>
      <c r="K44" s="59"/>
      <c r="L44" s="25"/>
      <c r="M44" s="60"/>
      <c r="N44" s="59"/>
      <c r="O44" s="25"/>
      <c r="P44" s="101"/>
      <c r="Q44" s="59"/>
      <c r="R44" s="25"/>
      <c r="S44" s="60"/>
      <c r="T44" s="59"/>
      <c r="U44" s="25"/>
      <c r="V44" s="60"/>
      <c r="X44" s="9"/>
      <c r="Y44" s="23"/>
    </row>
    <row r="45" spans="1:25" ht="18" customHeight="1" x14ac:dyDescent="0.35">
      <c r="A45" s="1"/>
      <c r="B45" s="9"/>
      <c r="C45" s="9"/>
      <c r="D45" s="9"/>
      <c r="F45" s="297"/>
      <c r="G45" s="298"/>
      <c r="H45" s="298"/>
      <c r="I45" s="298"/>
      <c r="K45" s="59"/>
      <c r="L45" s="25"/>
      <c r="M45" s="60"/>
      <c r="N45" s="59"/>
      <c r="O45" s="25"/>
      <c r="P45" s="101"/>
      <c r="Q45" s="59"/>
      <c r="R45" s="25"/>
      <c r="S45" s="60"/>
      <c r="T45" s="59"/>
      <c r="U45" s="25"/>
      <c r="V45" s="60"/>
      <c r="X45" s="9"/>
      <c r="Y45" s="23"/>
    </row>
    <row r="46" spans="1:25" ht="18" customHeight="1" x14ac:dyDescent="0.35">
      <c r="A46" s="1"/>
      <c r="B46" s="9"/>
      <c r="C46" s="9"/>
      <c r="D46" s="9"/>
      <c r="F46" s="297"/>
      <c r="G46" s="298"/>
      <c r="H46" s="298"/>
      <c r="I46" s="298"/>
      <c r="K46" s="59"/>
      <c r="L46" s="25"/>
      <c r="M46" s="60"/>
      <c r="N46" s="59"/>
      <c r="O46" s="25"/>
      <c r="P46" s="101"/>
      <c r="Q46" s="59"/>
      <c r="R46" s="25"/>
      <c r="S46" s="60"/>
      <c r="T46" s="59"/>
      <c r="U46" s="25"/>
      <c r="V46" s="60"/>
      <c r="X46" s="9"/>
      <c r="Y46" s="23"/>
    </row>
    <row r="47" spans="1:25" ht="18" customHeight="1" x14ac:dyDescent="0.35">
      <c r="A47" s="1"/>
      <c r="B47" s="9"/>
      <c r="C47" s="9"/>
      <c r="D47" s="9"/>
      <c r="F47" s="297"/>
      <c r="G47" s="298"/>
      <c r="H47" s="298"/>
      <c r="I47" s="298"/>
      <c r="K47" s="59"/>
      <c r="L47" s="25"/>
      <c r="M47" s="60"/>
      <c r="N47" s="59"/>
      <c r="O47" s="25"/>
      <c r="P47" s="101"/>
      <c r="Q47" s="59"/>
      <c r="R47" s="25"/>
      <c r="S47" s="60"/>
      <c r="T47" s="59"/>
      <c r="U47" s="25"/>
      <c r="V47" s="60"/>
      <c r="X47" s="9"/>
      <c r="Y47" s="23"/>
    </row>
    <row r="48" spans="1:25" ht="18" customHeight="1" x14ac:dyDescent="0.35">
      <c r="A48" s="1"/>
      <c r="B48" s="9"/>
      <c r="C48" s="9"/>
      <c r="D48" s="9"/>
      <c r="F48" s="297"/>
      <c r="G48" s="298"/>
      <c r="H48" s="298"/>
      <c r="I48" s="298"/>
      <c r="K48" s="59"/>
      <c r="L48" s="25"/>
      <c r="M48" s="60"/>
      <c r="N48" s="59"/>
      <c r="O48" s="25"/>
      <c r="P48" s="101"/>
      <c r="Q48" s="59"/>
      <c r="R48" s="25"/>
      <c r="S48" s="60"/>
      <c r="T48" s="59"/>
      <c r="U48" s="25"/>
      <c r="V48" s="60"/>
      <c r="X48" s="9"/>
      <c r="Y48" s="23"/>
    </row>
    <row r="49" spans="1:25" ht="18" customHeight="1" x14ac:dyDescent="0.35">
      <c r="A49" s="1"/>
      <c r="B49" s="9"/>
      <c r="C49" s="9"/>
      <c r="D49" s="9"/>
      <c r="F49" s="297"/>
      <c r="G49" s="298"/>
      <c r="H49" s="298"/>
      <c r="I49" s="298"/>
      <c r="K49" s="59"/>
      <c r="L49" s="25"/>
      <c r="M49" s="60"/>
      <c r="N49" s="59"/>
      <c r="O49" s="25"/>
      <c r="P49" s="60"/>
      <c r="Q49" s="59"/>
      <c r="R49" s="25"/>
      <c r="S49" s="60"/>
      <c r="T49" s="59"/>
      <c r="U49" s="25"/>
      <c r="V49" s="60"/>
      <c r="X49" s="9"/>
      <c r="Y49" s="23"/>
    </row>
    <row r="50" spans="1:25" ht="14.5" x14ac:dyDescent="0.35">
      <c r="S50" s="1"/>
      <c r="V50" s="1"/>
    </row>
    <row r="51" spans="1:25" ht="15" customHeight="1" x14ac:dyDescent="0.35"/>
  </sheetData>
  <mergeCells count="63">
    <mergeCell ref="F24:F49"/>
    <mergeCell ref="G24:I25"/>
    <mergeCell ref="M24:M26"/>
    <mergeCell ref="P24:P26"/>
    <mergeCell ref="S24:S26"/>
    <mergeCell ref="V24:V26"/>
    <mergeCell ref="G26:I26"/>
    <mergeCell ref="G27:I49"/>
    <mergeCell ref="Q20:S20"/>
    <mergeCell ref="T20:V20"/>
    <mergeCell ref="K21:M21"/>
    <mergeCell ref="N21:P21"/>
    <mergeCell ref="Q21:S21"/>
    <mergeCell ref="T21:V21"/>
    <mergeCell ref="T18:V19"/>
    <mergeCell ref="E19:I19"/>
    <mergeCell ref="D20:D21"/>
    <mergeCell ref="E20:I21"/>
    <mergeCell ref="K20:M20"/>
    <mergeCell ref="N20:P20"/>
    <mergeCell ref="D15:I15"/>
    <mergeCell ref="B18:C21"/>
    <mergeCell ref="K18:M19"/>
    <mergeCell ref="N18:P19"/>
    <mergeCell ref="Q18:S19"/>
    <mergeCell ref="Q17:S17"/>
    <mergeCell ref="T17:V17"/>
    <mergeCell ref="S12:T12"/>
    <mergeCell ref="U12:V12"/>
    <mergeCell ref="L13:M13"/>
    <mergeCell ref="P13:Q13"/>
    <mergeCell ref="T13:U13"/>
    <mergeCell ref="L14:M15"/>
    <mergeCell ref="N14:N15"/>
    <mergeCell ref="O14:O15"/>
    <mergeCell ref="P14:Q15"/>
    <mergeCell ref="Q12:R12"/>
    <mergeCell ref="R14:R15"/>
    <mergeCell ref="S14:S15"/>
    <mergeCell ref="T14:U15"/>
    <mergeCell ref="V14:V15"/>
    <mergeCell ref="K12:L12"/>
    <mergeCell ref="M12:N12"/>
    <mergeCell ref="O12:P12"/>
    <mergeCell ref="K17:M17"/>
    <mergeCell ref="N17:P17"/>
    <mergeCell ref="K14:K15"/>
    <mergeCell ref="B7:C7"/>
    <mergeCell ref="M7:O8"/>
    <mergeCell ref="Q7:S8"/>
    <mergeCell ref="G12:G13"/>
    <mergeCell ref="D2:I2"/>
    <mergeCell ref="D3:I4"/>
    <mergeCell ref="K3:S4"/>
    <mergeCell ref="D5:I5"/>
    <mergeCell ref="K5:R5"/>
    <mergeCell ref="B10:C10"/>
    <mergeCell ref="B12:C15"/>
    <mergeCell ref="D12:D14"/>
    <mergeCell ref="E12:E14"/>
    <mergeCell ref="F12:F13"/>
    <mergeCell ref="H12:H13"/>
    <mergeCell ref="I12:I13"/>
  </mergeCells>
  <conditionalFormatting sqref="D15:I15">
    <cfRule type="containsText" dxfId="351" priority="5" operator="containsText" text="Finalizado">
      <formula>NOT(ISERROR(SEARCH("Finalizado",D15)))</formula>
    </cfRule>
    <cfRule type="containsText" dxfId="350" priority="6" operator="containsText" text="No Planificado">
      <formula>NOT(ISERROR(SEARCH("No Planificado",D15)))</formula>
    </cfRule>
    <cfRule type="containsText" dxfId="349" priority="7" operator="containsText" text="A Tiempo">
      <formula>NOT(ISERROR(SEARCH("A Tiempo",D15)))</formula>
    </cfRule>
    <cfRule type="containsText" dxfId="348" priority="8" operator="containsText" text="Retrasado">
      <formula>NOT(ISERROR(SEARCH("Retrasado",D15)))</formula>
    </cfRule>
  </conditionalFormatting>
  <conditionalFormatting sqref="F7:F8">
    <cfRule type="iconSet" priority="12">
      <iconSet showValue="0">
        <cfvo type="percent" val="0"/>
        <cfvo type="num" val="2"/>
        <cfvo type="num" val="3"/>
      </iconSet>
    </cfRule>
  </conditionalFormatting>
  <conditionalFormatting sqref="F12 F14">
    <cfRule type="iconSet" priority="10">
      <iconSet showValue="0">
        <cfvo type="percent" val="0"/>
        <cfvo type="num" val="2"/>
        <cfvo type="num" val="3"/>
      </iconSet>
    </cfRule>
  </conditionalFormatting>
  <conditionalFormatting sqref="G7:I8">
    <cfRule type="iconSet" priority="11">
      <iconSet showValue="0">
        <cfvo type="percent" val="0"/>
        <cfvo type="num" val="2"/>
        <cfvo type="num" val="3"/>
      </iconSet>
    </cfRule>
  </conditionalFormatting>
  <conditionalFormatting sqref="G12:I12 G14:I14">
    <cfRule type="iconSet" priority="9">
      <iconSet showValue="0">
        <cfvo type="percent" val="0"/>
        <cfvo type="num" val="2"/>
        <cfvo type="num" val="3"/>
      </iconSet>
    </cfRule>
  </conditionalFormatting>
  <conditionalFormatting sqref="K24:L24 N24:O24 Q24:R24 T24:U24">
    <cfRule type="iconSet" priority="13">
      <iconSet showValue="0">
        <cfvo type="percent" val="0"/>
        <cfvo type="num" val="2"/>
        <cfvo type="num" val="3"/>
      </iconSet>
    </cfRule>
  </conditionalFormatting>
  <conditionalFormatting sqref="K25:L25">
    <cfRule type="containsText" dxfId="347" priority="23" operator="containsText" text="PENDIENTE">
      <formula>NOT(ISERROR(SEARCH("PENDIENTE",K25)))</formula>
    </cfRule>
    <cfRule type="containsText" dxfId="346" priority="24" operator="containsText" text="NO VALIDADO">
      <formula>NOT(ISERROR(SEARCH("NO VALIDADO",K25)))</formula>
    </cfRule>
    <cfRule type="containsText" dxfId="345" priority="25" operator="containsText" text="VALIDADO">
      <formula>NOT(ISERROR(SEARCH("VALIDADO",K25)))</formula>
    </cfRule>
  </conditionalFormatting>
  <conditionalFormatting sqref="N25:O25">
    <cfRule type="containsText" dxfId="344" priority="1" operator="containsText" text="PENDIENTE">
      <formula>NOT(ISERROR(SEARCH("PENDIENTE",N25)))</formula>
    </cfRule>
    <cfRule type="containsText" dxfId="343" priority="2" operator="containsText" text="NO VALIDADO">
      <formula>NOT(ISERROR(SEARCH("NO VALIDADO",N25)))</formula>
    </cfRule>
    <cfRule type="containsText" dxfId="342" priority="3" operator="containsText" text="VALIDADO">
      <formula>NOT(ISERROR(SEARCH("VALIDADO",N25)))</formula>
    </cfRule>
  </conditionalFormatting>
  <conditionalFormatting sqref="Q25:R25">
    <cfRule type="containsText" dxfId="341" priority="17" operator="containsText" text="PENDIENTE">
      <formula>NOT(ISERROR(SEARCH("PENDIENTE",Q25)))</formula>
    </cfRule>
    <cfRule type="containsText" dxfId="340" priority="18" operator="containsText" text="NO VALIDADO">
      <formula>NOT(ISERROR(SEARCH("NO VALIDADO",Q25)))</formula>
    </cfRule>
    <cfRule type="containsText" dxfId="339" priority="19" operator="containsText" text="VALIDADO">
      <formula>NOT(ISERROR(SEARCH("VALIDADO",Q25)))</formula>
    </cfRule>
  </conditionalFormatting>
  <conditionalFormatting sqref="T25:U25">
    <cfRule type="containsText" dxfId="338" priority="14" operator="containsText" text="PENDIENTE">
      <formula>NOT(ISERROR(SEARCH("PENDIENTE",T25)))</formula>
    </cfRule>
    <cfRule type="containsText" dxfId="337" priority="15" operator="containsText" text="NO VALIDADO">
      <formula>NOT(ISERROR(SEARCH("NO VALIDADO",T25)))</formula>
    </cfRule>
    <cfRule type="containsText" dxfId="336" priority="16" operator="containsText" text="VALIDADO">
      <formula>NOT(ISERROR(SEARCH("VALIDADO",T25)))</formula>
    </cfRule>
  </conditionalFormatting>
  <dataValidations count="6">
    <dataValidation type="list" allowBlank="1" showInputMessage="1" showErrorMessage="1" sqref="K14:K15 O14:O15 S14:S15" xr:uid="{F4C02EF9-6718-471D-95A6-D6E31DD7459D}">
      <formula1>"No Iniciado, En Progreso,Finalizado"</formula1>
    </dataValidation>
    <dataValidation type="list" allowBlank="1" showInputMessage="1" showErrorMessage="1" sqref="M12 Q12 U12" xr:uid="{0C451F2F-07EA-4594-B18E-95518095E372}">
      <formula1>"Mayo,Junio,Julio,Agosto,Septiembre,Octubre"</formula1>
    </dataValidation>
    <dataValidation type="list" allowBlank="1" showInputMessage="1" showErrorMessage="1" sqref="AB14:AB15 R14:R15 N14:N15 V14:V15" xr:uid="{DF023D09-681D-4572-B4F4-50A15F0BB99C}">
      <formula1>"No Cumple, Parcial, Cumple, Más que Cumple, Mejor Práctica"</formula1>
    </dataValidation>
    <dataValidation type="list" allowBlank="1" showInputMessage="1" showErrorMessage="1" sqref="O10" xr:uid="{ADD60A75-F4E1-4691-8949-7A053890A085}">
      <formula1>"Alta,Baja,No Planificado"</formula1>
    </dataValidation>
    <dataValidation type="list" allowBlank="1" showInputMessage="1" showErrorMessage="1" sqref="S10 Q10" xr:uid="{EE3CF080-077C-48AF-BB4C-ED96073D5460}">
      <formula1>"Junio,Julio,Agosto,Septiembre,Octubre"</formula1>
    </dataValidation>
    <dataValidation type="list" allowBlank="1" showInputMessage="1" showErrorMessage="1" sqref="D10" xr:uid="{8904BDD1-AC5B-4E40-8508-B8B4B6EC4CE5}">
      <formula1>"No Cumple, Parcial,Cumple,Más que Cumple,Mejor Práctica"</formula1>
    </dataValidation>
  </dataValidations>
  <pageMargins left="0.511811024" right="0.511811024" top="0.78740157499999996" bottom="0.78740157499999996" header="0.31496062000000002" footer="0.31496062000000002"/>
  <pageSetup paperSize="9" orientation="portrait" r:id="rId1"/>
  <drawing r:id="rId2"/>
  <extLst>
    <ext xmlns:x14="http://schemas.microsoft.com/office/spreadsheetml/2009/9/main" uri="{78C0D931-6437-407d-A8EE-F0AAD7539E65}">
      <x14:conditionalFormattings>
        <x14:conditionalFormatting xmlns:xm="http://schemas.microsoft.com/office/excel/2006/main">
          <x14:cfRule type="iconSet" priority="4" id="{90036CB1-CC0B-4A97-AC39-22DEFA2529DF}">
            <x14:iconSet iconSet="3Stars" showValue="0">
              <x14:cfvo type="percent">
                <xm:f>0</xm:f>
              </x14:cfvo>
              <x14:cfvo type="num">
                <xm:f>2</xm:f>
              </x14:cfvo>
              <x14:cfvo type="num">
                <xm:f>3</xm:f>
              </x14:cfvo>
            </x14:iconSet>
          </x14:cfRule>
          <xm:sqref>M10</xm:sqref>
        </x14:conditionalFormatting>
      </x14:conditionalFormattings>
    </ext>
  </extLst>
</worksheet>
</file>

<file path=xl/worksheets/sheet5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357BC2A-435D-41B3-9268-BC7722D9663E}">
  <dimension ref="A1:AB51"/>
  <sheetViews>
    <sheetView showGridLines="0" zoomScale="50" zoomScaleNormal="50" workbookViewId="0">
      <pane xSplit="3" ySplit="4" topLeftCell="E13" activePane="bottomRight" state="frozen"/>
      <selection activeCell="O2" sqref="O2"/>
      <selection pane="topRight" activeCell="O2" sqref="O2"/>
      <selection pane="bottomLeft" activeCell="O2" sqref="O2"/>
      <selection pane="bottomRight"/>
    </sheetView>
  </sheetViews>
  <sheetFormatPr defaultColWidth="0" defaultRowHeight="15" customHeight="1" zeroHeight="1" outlineLevelRow="2" outlineLevelCol="1" x14ac:dyDescent="0.35"/>
  <cols>
    <col min="1" max="1" width="1.26953125" customWidth="1"/>
    <col min="2" max="2" width="4.7265625" customWidth="1"/>
    <col min="3" max="3" width="20.1796875" customWidth="1"/>
    <col min="4" max="4" width="17.453125" customWidth="1" outlineLevel="1"/>
    <col min="5" max="5" width="10" customWidth="1" outlineLevel="1"/>
    <col min="6" max="8" width="6.1796875" customWidth="1" outlineLevel="1"/>
    <col min="9" max="9" width="6.26953125" customWidth="1" outlineLevel="1"/>
    <col min="10" max="10" width="2.1796875" customWidth="1"/>
    <col min="11" max="23" width="23" customWidth="1"/>
    <col min="24" max="24" width="17" hidden="1" customWidth="1"/>
    <col min="25" max="25" width="16.453125" hidden="1" customWidth="1"/>
    <col min="26" max="26" width="10.54296875" hidden="1" customWidth="1"/>
    <col min="27" max="27" width="16.81640625" hidden="1" customWidth="1"/>
    <col min="28" max="28" width="14.54296875" hidden="1" customWidth="1"/>
  </cols>
  <sheetData>
    <row r="1" spans="1:28" ht="11.25" customHeight="1" x14ac:dyDescent="0.35">
      <c r="A1" s="13"/>
      <c r="B1" s="13"/>
      <c r="C1" s="13"/>
      <c r="D1" s="13"/>
      <c r="E1" s="13"/>
      <c r="F1" s="13"/>
      <c r="G1" s="13"/>
      <c r="H1" s="13"/>
      <c r="I1" s="13"/>
      <c r="J1" s="13"/>
      <c r="K1" s="13"/>
      <c r="L1" s="13"/>
      <c r="M1" s="13"/>
      <c r="N1" s="13"/>
      <c r="O1" s="13"/>
      <c r="P1" s="13"/>
      <c r="Q1" s="13"/>
      <c r="R1" s="13"/>
      <c r="S1" s="13"/>
      <c r="T1" s="13"/>
      <c r="U1" s="13"/>
      <c r="V1" s="13"/>
      <c r="W1" s="13"/>
      <c r="X1" s="13"/>
      <c r="Y1" s="19"/>
      <c r="Z1" s="19"/>
      <c r="AA1" s="19"/>
    </row>
    <row r="2" spans="1:28" ht="43.5" customHeight="1" x14ac:dyDescent="0.5">
      <c r="A2" s="1"/>
      <c r="C2" s="11"/>
      <c r="D2" s="279" t="s">
        <v>0</v>
      </c>
      <c r="E2" s="279"/>
      <c r="F2" s="279"/>
      <c r="G2" s="279"/>
      <c r="H2" s="279"/>
      <c r="I2" s="279"/>
      <c r="J2" s="62"/>
      <c r="K2" s="62"/>
      <c r="L2" s="62"/>
      <c r="M2" s="62"/>
      <c r="N2" s="62"/>
      <c r="O2" s="62"/>
      <c r="P2" s="62"/>
      <c r="Q2" s="62"/>
      <c r="R2" s="62"/>
      <c r="S2" s="62"/>
      <c r="T2" s="62"/>
      <c r="U2" s="62"/>
      <c r="V2" s="62"/>
      <c r="W2" s="11"/>
      <c r="X2" s="11"/>
      <c r="Y2" s="20"/>
      <c r="Z2" s="20"/>
      <c r="AA2" s="20"/>
    </row>
    <row r="3" spans="1:28" ht="19.5" customHeight="1" x14ac:dyDescent="0.35">
      <c r="A3" s="1"/>
      <c r="C3" s="10"/>
      <c r="D3" s="280" t="s">
        <v>1</v>
      </c>
      <c r="E3" s="280"/>
      <c r="F3" s="280"/>
      <c r="G3" s="280"/>
      <c r="H3" s="280"/>
      <c r="I3" s="280"/>
      <c r="J3" s="63"/>
      <c r="K3" s="319" t="s">
        <v>790</v>
      </c>
      <c r="L3" s="319"/>
      <c r="M3" s="319"/>
      <c r="N3" s="319"/>
      <c r="O3" s="319"/>
      <c r="P3" s="319"/>
      <c r="Q3" s="319"/>
      <c r="R3" s="319"/>
      <c r="S3" s="319"/>
      <c r="T3" s="63"/>
      <c r="U3" s="63"/>
      <c r="V3" s="63"/>
      <c r="W3" s="10"/>
      <c r="X3" s="10"/>
      <c r="Y3" s="12"/>
      <c r="Z3" s="12"/>
      <c r="AA3" s="12"/>
    </row>
    <row r="4" spans="1:28" ht="35.25" customHeight="1" x14ac:dyDescent="0.35">
      <c r="A4" s="1"/>
      <c r="B4" s="1"/>
      <c r="C4" s="10"/>
      <c r="D4" s="281"/>
      <c r="E4" s="281"/>
      <c r="F4" s="281"/>
      <c r="G4" s="281"/>
      <c r="H4" s="281"/>
      <c r="I4" s="281"/>
      <c r="J4" s="61"/>
      <c r="K4" s="320"/>
      <c r="L4" s="320"/>
      <c r="M4" s="320"/>
      <c r="N4" s="320"/>
      <c r="O4" s="320"/>
      <c r="P4" s="320"/>
      <c r="Q4" s="320"/>
      <c r="R4" s="320"/>
      <c r="S4" s="320"/>
      <c r="T4" s="61"/>
      <c r="U4" s="61"/>
      <c r="V4" s="61"/>
      <c r="W4" s="61"/>
      <c r="X4" s="14"/>
      <c r="Y4" s="21"/>
      <c r="Z4" s="22"/>
      <c r="AA4" s="22"/>
    </row>
    <row r="5" spans="1:28" ht="32.5" x14ac:dyDescent="0.6">
      <c r="A5" s="1"/>
      <c r="B5" s="15"/>
      <c r="C5" s="13"/>
      <c r="D5" s="284" t="s">
        <v>218</v>
      </c>
      <c r="E5" s="284"/>
      <c r="F5" s="284"/>
      <c r="G5" s="284"/>
      <c r="H5" s="284"/>
      <c r="I5" s="284"/>
      <c r="J5" s="26"/>
      <c r="K5" s="284" t="s">
        <v>673</v>
      </c>
      <c r="L5" s="284"/>
      <c r="M5" s="284"/>
      <c r="N5" s="284"/>
      <c r="O5" s="284"/>
      <c r="P5" s="284"/>
      <c r="Q5" s="284"/>
      <c r="R5" s="284"/>
      <c r="S5" s="27"/>
      <c r="T5" s="25"/>
      <c r="U5" s="25"/>
      <c r="V5" s="25"/>
      <c r="W5" s="9"/>
      <c r="X5" s="9"/>
      <c r="Y5" s="23"/>
    </row>
    <row r="6" spans="1:28" ht="33" customHeight="1" x14ac:dyDescent="0.8">
      <c r="A6" s="1"/>
      <c r="B6" s="15"/>
      <c r="C6" s="15"/>
      <c r="D6" s="28" t="s">
        <v>296</v>
      </c>
      <c r="E6" s="28" t="s">
        <v>16</v>
      </c>
      <c r="F6" s="28" t="s">
        <v>19</v>
      </c>
      <c r="G6" s="28" t="s">
        <v>20</v>
      </c>
      <c r="H6" s="28" t="s">
        <v>21</v>
      </c>
      <c r="I6" s="28" t="s">
        <v>22</v>
      </c>
      <c r="J6" s="29"/>
      <c r="K6" s="44" t="s">
        <v>221</v>
      </c>
      <c r="L6" s="66"/>
      <c r="M6" s="30"/>
      <c r="N6" s="30"/>
      <c r="O6" s="30"/>
      <c r="P6" s="30"/>
      <c r="Q6" s="30"/>
      <c r="R6" s="31"/>
      <c r="S6" s="31"/>
      <c r="T6" s="25"/>
      <c r="U6" s="25"/>
      <c r="V6" s="25"/>
      <c r="W6" s="9"/>
      <c r="X6" s="9"/>
      <c r="Y6" s="23"/>
    </row>
    <row r="7" spans="1:28" ht="78" customHeight="1" outlineLevel="1" x14ac:dyDescent="0.35">
      <c r="A7" s="1"/>
      <c r="B7" s="267" t="s">
        <v>222</v>
      </c>
      <c r="C7" s="267"/>
      <c r="D7" s="67" t="str">
        <f>IF(F7="","",IF(AND(I7=3,H7=3,G7=3,F7=3),"Melhor Pratica",
IF(AND(H7=3,G7=3,F7=3),"Mais que cumpre",
IF(AND(G7=3,F7=3),"Cumpre",
IF(F7=3,"Parcial","Não cumpre")))))</f>
        <v>Não cumpre</v>
      </c>
      <c r="E7" s="47">
        <f>IF($D7="Não cumpre",0,IF($D7="Parcial",$E$18*0.4,IF($D7="Cumpre",$E$18*0.7,IF($D7="Mais que cumpre",$E$18*0.85,IF($D7="Melhor Pratica",$E$18,0)))))</f>
        <v>0</v>
      </c>
      <c r="F7" s="48">
        <f>IF($K$24&lt;&gt;"",IF($K$24=3,3,IF($K$24=2,2,1)),"")</f>
        <v>2</v>
      </c>
      <c r="G7" s="48" t="str">
        <f>IF($N$24&lt;&gt;"",IF($N$24=3,3,IF($N$24=2,2,1)),"")</f>
        <v/>
      </c>
      <c r="H7" s="48" t="str">
        <f>IF($Q$24&lt;&gt;"",IF($Q$24=3,3,IF($Q$24=2,2,1)),"")</f>
        <v/>
      </c>
      <c r="I7" s="48" t="str">
        <f>IF($T$24&lt;&gt;"",IF($T$24=3,3,IF($T$24=2,2,1)),"")</f>
        <v/>
      </c>
      <c r="J7" s="32"/>
      <c r="K7" s="49" t="s">
        <v>674</v>
      </c>
      <c r="L7" s="46" t="s">
        <v>224</v>
      </c>
      <c r="M7" s="271" t="s">
        <v>791</v>
      </c>
      <c r="N7" s="271"/>
      <c r="O7" s="271"/>
      <c r="P7" s="46" t="s">
        <v>226</v>
      </c>
      <c r="Q7" s="271" t="s">
        <v>792</v>
      </c>
      <c r="R7" s="271"/>
      <c r="S7" s="271"/>
      <c r="U7" s="25"/>
      <c r="V7" s="25"/>
      <c r="W7" s="9"/>
      <c r="X7" s="9"/>
      <c r="Y7" s="23"/>
    </row>
    <row r="8" spans="1:28" ht="14.25" customHeight="1" outlineLevel="1" x14ac:dyDescent="0.35">
      <c r="A8" s="1"/>
      <c r="B8" s="64"/>
      <c r="C8" s="64"/>
      <c r="D8" s="67"/>
      <c r="E8" s="47"/>
      <c r="F8" s="48"/>
      <c r="G8" s="48"/>
      <c r="H8" s="48"/>
      <c r="I8" s="48"/>
      <c r="J8" s="32"/>
      <c r="K8" s="49"/>
      <c r="L8" s="46"/>
      <c r="M8" s="271"/>
      <c r="N8" s="271"/>
      <c r="O8" s="271"/>
      <c r="P8" s="46"/>
      <c r="Q8" s="271"/>
      <c r="R8" s="271"/>
      <c r="S8" s="271"/>
      <c r="U8" s="25"/>
      <c r="V8" s="25"/>
      <c r="W8" s="9"/>
      <c r="X8" s="9"/>
      <c r="Y8" s="23"/>
    </row>
    <row r="9" spans="1:28" ht="9.75" customHeight="1" x14ac:dyDescent="0.45">
      <c r="A9" s="1"/>
      <c r="B9" s="1"/>
      <c r="C9" s="1"/>
      <c r="D9" s="34"/>
      <c r="E9" s="35"/>
      <c r="F9" s="35"/>
      <c r="G9" s="35"/>
      <c r="H9" s="35"/>
      <c r="I9" s="35"/>
      <c r="J9" s="35"/>
      <c r="K9" s="35"/>
      <c r="L9" s="35"/>
      <c r="M9" s="35"/>
      <c r="N9" s="35"/>
      <c r="O9" s="35"/>
      <c r="P9" s="35"/>
      <c r="Q9" s="92">
        <f>IF(Q10="Junho",6,IF(Q10="Julho",7,IF(Q10="Agosto",8,IF(Q10="Setembro",9,IF(Q10="Outubro",10,"")))))</f>
        <v>8</v>
      </c>
      <c r="R9" s="35"/>
      <c r="S9" s="92" t="str">
        <f>IF(S10="Junho",6,IF(S10="Julho",7,IF(S10="Agosto",8,IF(S10="Setembro",9,IF(S10="Outubro",10,"")))))</f>
        <v/>
      </c>
      <c r="T9" s="33"/>
      <c r="U9" s="33"/>
      <c r="V9" s="33"/>
      <c r="W9" s="1"/>
      <c r="X9" s="1"/>
    </row>
    <row r="10" spans="1:28" ht="59.25" customHeight="1" outlineLevel="1" x14ac:dyDescent="0.35">
      <c r="A10" s="1"/>
      <c r="B10" s="273" t="s">
        <v>676</v>
      </c>
      <c r="C10" s="273"/>
      <c r="D10" s="110" t="s">
        <v>246</v>
      </c>
      <c r="E10" s="51">
        <f>IF($D10="Não cumpre",0,IF($D10="Parcial",$E$18*0.4,IF($D10="Cumpre",$E$18*0.7,IF($D10="Mais que cumpre",$E$18*0.85,IF($D10="Melhor Pratica",$E$18,0)))))</f>
        <v>8.0000000000000002E-3</v>
      </c>
      <c r="F10" s="52" t="str">
        <f>IF(K20="D","D","-")</f>
        <v>-</v>
      </c>
      <c r="G10" s="52" t="str">
        <f>IF(N20="D","D","-")</f>
        <v>D</v>
      </c>
      <c r="H10" s="52" t="str">
        <f>IF(Q20="D","D","-")</f>
        <v>-</v>
      </c>
      <c r="I10" s="52" t="str">
        <f>IF(T20="D","D","-")</f>
        <v>-</v>
      </c>
      <c r="J10" s="32"/>
      <c r="K10" s="65" t="s">
        <v>677</v>
      </c>
      <c r="L10" s="50" t="s">
        <v>230</v>
      </c>
      <c r="M10" s="74">
        <v>1</v>
      </c>
      <c r="N10" s="50" t="s">
        <v>231</v>
      </c>
      <c r="O10" s="53" t="s">
        <v>696</v>
      </c>
      <c r="P10" s="50" t="s">
        <v>233</v>
      </c>
      <c r="Q10" s="91" t="s">
        <v>303</v>
      </c>
      <c r="R10" s="50" t="s">
        <v>235</v>
      </c>
      <c r="S10" s="91" t="s">
        <v>710</v>
      </c>
      <c r="T10" s="50" t="s">
        <v>237</v>
      </c>
      <c r="U10" s="53" t="s">
        <v>302</v>
      </c>
      <c r="V10" s="25"/>
      <c r="W10" s="9"/>
      <c r="X10" s="9"/>
      <c r="Y10" s="23"/>
    </row>
    <row r="11" spans="1:28" ht="20.5" x14ac:dyDescent="0.4">
      <c r="A11" s="1"/>
      <c r="B11" s="17"/>
      <c r="C11" s="17"/>
      <c r="D11" s="36"/>
      <c r="E11" s="31"/>
      <c r="F11" s="37"/>
      <c r="G11" s="37"/>
      <c r="H11" s="37"/>
      <c r="I11" s="37"/>
      <c r="J11" s="31"/>
      <c r="K11" s="25"/>
      <c r="L11" s="25"/>
      <c r="M11" s="25"/>
      <c r="N11" s="25"/>
      <c r="O11" s="25"/>
      <c r="P11" s="25"/>
      <c r="Q11" s="25"/>
      <c r="R11" s="25"/>
      <c r="S11" s="25"/>
      <c r="T11" s="25"/>
      <c r="U11" s="25"/>
      <c r="V11" s="25"/>
      <c r="W11" s="9"/>
      <c r="X11" s="9"/>
      <c r="Y11" s="23"/>
    </row>
    <row r="12" spans="1:28" ht="18" customHeight="1" outlineLevel="1" x14ac:dyDescent="0.35">
      <c r="A12" s="1"/>
      <c r="B12" s="274" t="s">
        <v>680</v>
      </c>
      <c r="C12" s="274"/>
      <c r="D12" s="276" t="str">
        <f>IF(F12="","",IF(AND(I12=3,H12=3,G12=3,F12=3),"Melhor Pratica",
IF(AND(H12=3,G12=3,F12=3),"Mais que cumpre",
IF(AND(G12=3,F12=3),"Cumpre",
IF(F12=3,"Parcial","Não cumpre")))))</f>
        <v>Mais que cumpre</v>
      </c>
      <c r="E12" s="277">
        <f>IF($D12="Não cumpre",0,IF($D12="Parcial",$E$18*0.4,IF($D12="Cumpre",$E$18*0.7,IF($D12="Mais que cumpre",$E$18*0.85,IF($D12="Melhor Pratica",$E$18,0)))))</f>
        <v>1.7000000000000001E-2</v>
      </c>
      <c r="F12" s="272">
        <f>IF($L$24&lt;&gt;"",IF($L$24=3,3,IF($L$24=2,2,1)),"")</f>
        <v>3</v>
      </c>
      <c r="G12" s="272">
        <f>IF($O$24&lt;&gt;"",IF($O$24=3,3,IF($O$24=2,2,1)),"")</f>
        <v>3</v>
      </c>
      <c r="H12" s="272">
        <f>IF($R$24&lt;&gt;"",IF($R$24=3,3,IF($R$24=2,2,1)),"")</f>
        <v>3</v>
      </c>
      <c r="I12" s="272" t="str">
        <f>IF($U$24&lt;&gt;"",IF($U$24=3,3,IF($U$24=2,2,1)),"")</f>
        <v/>
      </c>
      <c r="J12" s="32"/>
      <c r="K12" s="305" t="s">
        <v>240</v>
      </c>
      <c r="L12" s="278"/>
      <c r="M12" s="285"/>
      <c r="N12" s="286"/>
      <c r="O12" s="305" t="s">
        <v>240</v>
      </c>
      <c r="P12" s="278"/>
      <c r="Q12" s="285"/>
      <c r="R12" s="286"/>
      <c r="S12" s="278" t="s">
        <v>240</v>
      </c>
      <c r="T12" s="278"/>
      <c r="U12" s="318"/>
      <c r="V12" s="318"/>
      <c r="W12" s="9"/>
      <c r="X12" s="9"/>
      <c r="Y12" s="23"/>
      <c r="Z12" s="2"/>
      <c r="AA12" s="2"/>
      <c r="AB12" s="2"/>
    </row>
    <row r="13" spans="1:28" ht="35.25" customHeight="1" outlineLevel="1" x14ac:dyDescent="0.35">
      <c r="A13" s="1"/>
      <c r="B13" s="275"/>
      <c r="C13" s="275"/>
      <c r="D13" s="276"/>
      <c r="E13" s="277"/>
      <c r="F13" s="272"/>
      <c r="G13" s="272"/>
      <c r="H13" s="272"/>
      <c r="I13" s="272"/>
      <c r="J13" s="32"/>
      <c r="K13" s="168" t="s">
        <v>33</v>
      </c>
      <c r="L13" s="287" t="s">
        <v>242</v>
      </c>
      <c r="M13" s="287"/>
      <c r="N13" s="169" t="s">
        <v>243</v>
      </c>
      <c r="O13" s="168" t="s">
        <v>33</v>
      </c>
      <c r="P13" s="287" t="s">
        <v>242</v>
      </c>
      <c r="Q13" s="287"/>
      <c r="R13" s="169" t="s">
        <v>243</v>
      </c>
      <c r="S13" s="100" t="s">
        <v>33</v>
      </c>
      <c r="T13" s="287" t="s">
        <v>242</v>
      </c>
      <c r="U13" s="287"/>
      <c r="V13" s="100" t="s">
        <v>243</v>
      </c>
      <c r="W13" s="1"/>
      <c r="X13" s="1"/>
      <c r="Z13" s="3"/>
      <c r="AA13" s="4"/>
      <c r="AB13" s="5"/>
    </row>
    <row r="14" spans="1:28" ht="18.75" customHeight="1" outlineLevel="1" x14ac:dyDescent="0.35">
      <c r="A14" s="1"/>
      <c r="B14" s="275"/>
      <c r="C14" s="275"/>
      <c r="D14" s="276"/>
      <c r="E14" s="277"/>
      <c r="F14" s="38"/>
      <c r="G14" s="38"/>
      <c r="H14" s="38"/>
      <c r="I14" s="38"/>
      <c r="J14" s="32"/>
      <c r="K14" s="270"/>
      <c r="L14" s="292"/>
      <c r="M14" s="292"/>
      <c r="N14" s="269"/>
      <c r="O14" s="270"/>
      <c r="P14" s="292"/>
      <c r="Q14" s="292"/>
      <c r="R14" s="269"/>
      <c r="S14" s="268"/>
      <c r="T14" s="292"/>
      <c r="U14" s="292"/>
      <c r="V14" s="268"/>
      <c r="W14" s="1"/>
      <c r="X14" s="1"/>
      <c r="Z14" s="6"/>
      <c r="AA14" s="7"/>
      <c r="AB14" s="8"/>
    </row>
    <row r="15" spans="1:28" ht="21" customHeight="1" outlineLevel="1" x14ac:dyDescent="0.35">
      <c r="A15" s="1"/>
      <c r="B15" s="275"/>
      <c r="C15" s="275"/>
      <c r="D15" s="288" t="str">
        <f>IF(S10&lt;&gt;"",IF(OR(S14="finalizado",O14="finalizado",K14="finalizado"),"Finalizado",
IF(OR(AND(S10=U12,S14&lt;&gt;"finalizado"),AND(S10=Q12,O14&lt;&gt;"finalizado"),AND(S10=M12,K14&lt;&gt;"finalizado")),"Atrasado","À Tempo")),"Não Planificado")</f>
        <v>À Tempo</v>
      </c>
      <c r="E15" s="288"/>
      <c r="F15" s="288"/>
      <c r="G15" s="288"/>
      <c r="H15" s="288"/>
      <c r="I15" s="288"/>
      <c r="J15" s="26"/>
      <c r="K15" s="270"/>
      <c r="L15" s="292"/>
      <c r="M15" s="292"/>
      <c r="N15" s="269"/>
      <c r="O15" s="270"/>
      <c r="P15" s="292"/>
      <c r="Q15" s="292"/>
      <c r="R15" s="269"/>
      <c r="S15" s="268"/>
      <c r="T15" s="292"/>
      <c r="U15" s="292"/>
      <c r="V15" s="268"/>
      <c r="W15" s="1"/>
      <c r="X15" s="1"/>
      <c r="Z15" s="6"/>
      <c r="AA15" s="7"/>
      <c r="AB15" s="7"/>
    </row>
    <row r="16" spans="1:28" ht="21" customHeight="1" x14ac:dyDescent="0.4">
      <c r="A16" s="1"/>
      <c r="B16" s="17"/>
      <c r="C16" s="17"/>
      <c r="D16" s="9"/>
      <c r="E16" s="86" t="str">
        <f>IF(COUNTA(F16:I16)=0,"NBC","BC")</f>
        <v>NBC</v>
      </c>
      <c r="F16" s="86"/>
      <c r="G16" s="86"/>
      <c r="H16" s="86"/>
      <c r="I16" s="9"/>
      <c r="J16" s="16"/>
      <c r="K16" s="9"/>
      <c r="L16" s="9"/>
      <c r="M16" s="9"/>
      <c r="N16" s="9"/>
      <c r="O16" s="9"/>
      <c r="P16" s="9"/>
      <c r="Q16" s="9"/>
      <c r="R16" s="9"/>
      <c r="S16" s="9"/>
      <c r="T16" s="9"/>
      <c r="U16" s="9"/>
      <c r="V16" s="9"/>
      <c r="W16" s="9"/>
      <c r="X16" s="9"/>
      <c r="Y16" s="23"/>
    </row>
    <row r="17" spans="1:25" ht="21" customHeight="1" x14ac:dyDescent="0.4">
      <c r="A17" s="1"/>
      <c r="B17" s="17"/>
      <c r="C17" s="17"/>
      <c r="D17" s="9"/>
      <c r="E17" s="9"/>
      <c r="F17" s="9"/>
      <c r="G17" s="9"/>
      <c r="H17" s="9"/>
      <c r="I17" s="9"/>
      <c r="J17" s="16"/>
      <c r="K17" s="290" t="s">
        <v>246</v>
      </c>
      <c r="L17" s="291"/>
      <c r="M17" s="296"/>
      <c r="N17" s="290" t="s">
        <v>247</v>
      </c>
      <c r="O17" s="291"/>
      <c r="P17" s="296"/>
      <c r="Q17" s="290" t="s">
        <v>681</v>
      </c>
      <c r="R17" s="291"/>
      <c r="S17" s="296"/>
      <c r="T17" s="290" t="s">
        <v>682</v>
      </c>
      <c r="U17" s="291"/>
      <c r="V17" s="296"/>
      <c r="W17" s="9"/>
      <c r="X17" s="9"/>
      <c r="Y17" s="23"/>
    </row>
    <row r="18" spans="1:25" ht="20.25" customHeight="1" outlineLevel="2" x14ac:dyDescent="0.35">
      <c r="A18" s="1"/>
      <c r="B18" s="289" t="s">
        <v>316</v>
      </c>
      <c r="C18" s="289"/>
      <c r="D18" s="42" t="s">
        <v>16</v>
      </c>
      <c r="E18" s="39">
        <v>0.02</v>
      </c>
      <c r="F18" s="127"/>
      <c r="G18" s="127"/>
      <c r="H18" s="127"/>
      <c r="I18" s="127"/>
      <c r="J18" s="9"/>
      <c r="K18" s="270" t="s">
        <v>793</v>
      </c>
      <c r="L18" s="268"/>
      <c r="M18" s="269"/>
      <c r="N18" s="270" t="s">
        <v>794</v>
      </c>
      <c r="O18" s="268"/>
      <c r="P18" s="269"/>
      <c r="Q18" s="270" t="s">
        <v>795</v>
      </c>
      <c r="R18" s="268"/>
      <c r="S18" s="269"/>
      <c r="T18" s="270" t="s">
        <v>796</v>
      </c>
      <c r="U18" s="268"/>
      <c r="V18" s="269"/>
      <c r="W18" s="9"/>
      <c r="X18" s="9"/>
      <c r="Y18" s="23"/>
    </row>
    <row r="19" spans="1:25" ht="141.75" customHeight="1" outlineLevel="2" x14ac:dyDescent="0.35">
      <c r="A19" s="1"/>
      <c r="B19" s="289"/>
      <c r="C19" s="289"/>
      <c r="D19" s="42" t="s">
        <v>255</v>
      </c>
      <c r="E19" s="311" t="s">
        <v>797</v>
      </c>
      <c r="F19" s="311"/>
      <c r="G19" s="311"/>
      <c r="H19" s="311"/>
      <c r="I19" s="311"/>
      <c r="J19" s="25"/>
      <c r="K19" s="270"/>
      <c r="L19" s="268"/>
      <c r="M19" s="269"/>
      <c r="N19" s="270"/>
      <c r="O19" s="268"/>
      <c r="P19" s="269"/>
      <c r="Q19" s="270"/>
      <c r="R19" s="268"/>
      <c r="S19" s="269"/>
      <c r="T19" s="270"/>
      <c r="U19" s="268"/>
      <c r="V19" s="269"/>
      <c r="W19" s="9"/>
      <c r="X19" s="9"/>
      <c r="Y19" s="23"/>
    </row>
    <row r="20" spans="1:25" ht="18.75" customHeight="1" outlineLevel="2" x14ac:dyDescent="0.35">
      <c r="A20" s="1"/>
      <c r="B20" s="289"/>
      <c r="C20" s="289"/>
      <c r="D20" s="293" t="s">
        <v>37</v>
      </c>
      <c r="E20" s="294" t="s">
        <v>119</v>
      </c>
      <c r="F20" s="294"/>
      <c r="G20" s="294"/>
      <c r="H20" s="294"/>
      <c r="I20" s="294"/>
      <c r="J20" s="25"/>
      <c r="K20" s="270"/>
      <c r="L20" s="268"/>
      <c r="M20" s="269"/>
      <c r="N20" s="270" t="s">
        <v>307</v>
      </c>
      <c r="O20" s="268"/>
      <c r="P20" s="269"/>
      <c r="Q20" s="270"/>
      <c r="R20" s="268"/>
      <c r="S20" s="269"/>
      <c r="T20" s="270"/>
      <c r="U20" s="268"/>
      <c r="V20" s="269"/>
      <c r="W20" s="9"/>
      <c r="X20" s="9"/>
      <c r="Y20" s="23"/>
    </row>
    <row r="21" spans="1:25" ht="40.5" customHeight="1" outlineLevel="2" x14ac:dyDescent="0.35">
      <c r="A21" s="18">
        <v>5.0000000000000001E-3</v>
      </c>
      <c r="B21" s="289"/>
      <c r="C21" s="289"/>
      <c r="D21" s="293"/>
      <c r="E21" s="294"/>
      <c r="F21" s="294"/>
      <c r="G21" s="294"/>
      <c r="H21" s="294"/>
      <c r="I21" s="294"/>
      <c r="J21" s="25"/>
      <c r="K21" s="270" t="s">
        <v>786</v>
      </c>
      <c r="L21" s="268"/>
      <c r="M21" s="269"/>
      <c r="N21" s="270" t="s">
        <v>349</v>
      </c>
      <c r="O21" s="268"/>
      <c r="P21" s="269"/>
      <c r="Q21" s="270" t="s">
        <v>323</v>
      </c>
      <c r="R21" s="268"/>
      <c r="S21" s="269"/>
      <c r="T21" s="270" t="s">
        <v>798</v>
      </c>
      <c r="U21" s="268"/>
      <c r="V21" s="269"/>
      <c r="W21" s="9"/>
      <c r="X21" s="9"/>
      <c r="Y21" s="23"/>
    </row>
    <row r="22" spans="1:25" ht="14.5" x14ac:dyDescent="0.35">
      <c r="A22" s="1"/>
      <c r="B22" s="9"/>
      <c r="C22" s="9"/>
      <c r="D22" s="9"/>
      <c r="E22" s="9"/>
      <c r="F22" s="9"/>
      <c r="G22" s="9"/>
      <c r="H22" s="9"/>
      <c r="I22" s="9"/>
      <c r="J22" s="9"/>
      <c r="K22" s="68"/>
      <c r="L22" s="9"/>
      <c r="M22" s="9"/>
      <c r="N22" s="9"/>
      <c r="O22" s="9"/>
      <c r="P22" s="9"/>
      <c r="Q22" s="9"/>
      <c r="R22" s="9"/>
      <c r="S22" s="9"/>
      <c r="T22" s="9"/>
      <c r="U22" s="9"/>
      <c r="V22" s="69"/>
      <c r="W22" s="9"/>
      <c r="X22" s="9"/>
      <c r="Y22" s="23"/>
    </row>
    <row r="23" spans="1:25" ht="41" x14ac:dyDescent="0.35">
      <c r="A23" s="1"/>
      <c r="B23" s="9"/>
      <c r="C23" s="9"/>
      <c r="D23" s="9"/>
      <c r="G23" s="9"/>
      <c r="H23" s="9"/>
      <c r="K23" s="54" t="s">
        <v>9</v>
      </c>
      <c r="L23" s="24" t="s">
        <v>261</v>
      </c>
      <c r="M23" s="55" t="s">
        <v>262</v>
      </c>
      <c r="N23" s="54" t="s">
        <v>9</v>
      </c>
      <c r="O23" s="24" t="s">
        <v>261</v>
      </c>
      <c r="P23" s="55" t="s">
        <v>262</v>
      </c>
      <c r="Q23" s="54" t="s">
        <v>9</v>
      </c>
      <c r="R23" s="24" t="s">
        <v>261</v>
      </c>
      <c r="S23" s="55" t="s">
        <v>262</v>
      </c>
      <c r="T23" s="54" t="s">
        <v>9</v>
      </c>
      <c r="U23" s="24" t="s">
        <v>261</v>
      </c>
      <c r="V23" s="55" t="s">
        <v>262</v>
      </c>
      <c r="X23" s="9"/>
      <c r="Y23" s="23"/>
    </row>
    <row r="24" spans="1:25" ht="36.75" customHeight="1" x14ac:dyDescent="0.35">
      <c r="A24" s="1"/>
      <c r="B24" s="9"/>
      <c r="C24" s="9"/>
      <c r="D24" s="9"/>
      <c r="F24" s="297" t="s">
        <v>690</v>
      </c>
      <c r="G24" s="298" t="s">
        <v>33</v>
      </c>
      <c r="H24" s="298"/>
      <c r="I24" s="298"/>
      <c r="K24" s="56">
        <v>2</v>
      </c>
      <c r="L24" s="40">
        <v>3</v>
      </c>
      <c r="M24" s="295"/>
      <c r="N24" s="56"/>
      <c r="O24" s="40">
        <v>3</v>
      </c>
      <c r="P24" s="295"/>
      <c r="Q24" s="56"/>
      <c r="R24" s="40">
        <v>3</v>
      </c>
      <c r="S24" s="295"/>
      <c r="T24" s="56"/>
      <c r="U24" s="40"/>
      <c r="V24" s="295"/>
      <c r="X24" s="9"/>
      <c r="Y24" s="23"/>
    </row>
    <row r="25" spans="1:25" ht="19.5" customHeight="1" x14ac:dyDescent="0.35">
      <c r="A25" s="1"/>
      <c r="B25" s="9"/>
      <c r="C25" s="9"/>
      <c r="D25" s="9"/>
      <c r="F25" s="297"/>
      <c r="G25" s="298"/>
      <c r="H25" s="298"/>
      <c r="I25" s="298"/>
      <c r="K25" s="57"/>
      <c r="L25" s="43"/>
      <c r="M25" s="295"/>
      <c r="N25" s="57"/>
      <c r="O25" s="43"/>
      <c r="P25" s="295"/>
      <c r="Q25" s="57"/>
      <c r="R25" s="43"/>
      <c r="S25" s="295"/>
      <c r="T25" s="57"/>
      <c r="U25" s="43"/>
      <c r="V25" s="295"/>
      <c r="X25" s="9"/>
      <c r="Y25" s="23"/>
    </row>
    <row r="26" spans="1:25" ht="208.5" customHeight="1" x14ac:dyDescent="0.35">
      <c r="A26" s="1"/>
      <c r="B26" s="9"/>
      <c r="C26" s="9"/>
      <c r="D26" s="9"/>
      <c r="F26" s="297"/>
      <c r="G26" s="298" t="s">
        <v>242</v>
      </c>
      <c r="H26" s="298"/>
      <c r="I26" s="298"/>
      <c r="K26" s="58" t="s">
        <v>799</v>
      </c>
      <c r="L26" s="45" t="s">
        <v>1153</v>
      </c>
      <c r="M26" s="295"/>
      <c r="N26" s="58"/>
      <c r="O26" s="45" t="s">
        <v>1154</v>
      </c>
      <c r="P26" s="295"/>
      <c r="Q26" s="58"/>
      <c r="R26" s="45" t="s">
        <v>1155</v>
      </c>
      <c r="S26" s="295"/>
      <c r="T26" s="58"/>
      <c r="U26" s="45"/>
      <c r="V26" s="295"/>
      <c r="X26" s="9"/>
      <c r="Y26" s="23"/>
    </row>
    <row r="27" spans="1:25" ht="18" customHeight="1" x14ac:dyDescent="0.35">
      <c r="A27" s="1"/>
      <c r="B27" s="9"/>
      <c r="C27" s="9"/>
      <c r="D27" s="9"/>
      <c r="F27" s="297"/>
      <c r="G27" s="298" t="s">
        <v>266</v>
      </c>
      <c r="H27" s="298"/>
      <c r="I27" s="298"/>
      <c r="K27" s="59"/>
      <c r="L27" s="25"/>
      <c r="M27" s="60"/>
      <c r="N27" s="59"/>
      <c r="O27" s="25"/>
      <c r="P27" s="101"/>
      <c r="Q27" s="59"/>
      <c r="R27" s="25"/>
      <c r="S27" s="60"/>
      <c r="T27" s="59"/>
      <c r="U27" s="25"/>
      <c r="V27" s="60"/>
      <c r="X27" s="9"/>
      <c r="Y27" s="23"/>
    </row>
    <row r="28" spans="1:25" ht="18" customHeight="1" x14ac:dyDescent="0.35">
      <c r="A28" s="1"/>
      <c r="B28" s="9"/>
      <c r="C28" s="9"/>
      <c r="D28" s="9"/>
      <c r="F28" s="297"/>
      <c r="G28" s="298"/>
      <c r="H28" s="298"/>
      <c r="I28" s="298"/>
      <c r="K28" s="59"/>
      <c r="L28" s="25"/>
      <c r="M28" s="60"/>
      <c r="N28" s="59"/>
      <c r="O28" s="25"/>
      <c r="P28" s="101"/>
      <c r="Q28" s="59"/>
      <c r="R28" s="25"/>
      <c r="S28" s="60"/>
      <c r="T28" s="59"/>
      <c r="U28" s="25"/>
      <c r="V28" s="60"/>
      <c r="X28" s="9"/>
      <c r="Y28" s="23"/>
    </row>
    <row r="29" spans="1:25" ht="18" customHeight="1" x14ac:dyDescent="0.35">
      <c r="A29" s="1"/>
      <c r="B29" s="9"/>
      <c r="C29" s="9"/>
      <c r="D29" s="9"/>
      <c r="F29" s="297"/>
      <c r="G29" s="298"/>
      <c r="H29" s="298"/>
      <c r="I29" s="298"/>
      <c r="K29" s="59"/>
      <c r="L29" s="25"/>
      <c r="M29" s="60"/>
      <c r="N29" s="59"/>
      <c r="O29" s="25"/>
      <c r="P29" s="101"/>
      <c r="Q29" s="59"/>
      <c r="R29" s="25"/>
      <c r="S29" s="60"/>
      <c r="T29" s="59"/>
      <c r="U29" s="25"/>
      <c r="V29" s="60"/>
      <c r="X29" s="9"/>
      <c r="Y29" s="23"/>
    </row>
    <row r="30" spans="1:25" ht="18" customHeight="1" x14ac:dyDescent="0.35">
      <c r="A30" s="1"/>
      <c r="B30" s="9"/>
      <c r="C30" s="9"/>
      <c r="D30" s="9"/>
      <c r="F30" s="297"/>
      <c r="G30" s="298"/>
      <c r="H30" s="298"/>
      <c r="I30" s="298"/>
      <c r="K30" s="59"/>
      <c r="L30" s="25"/>
      <c r="M30" s="60"/>
      <c r="N30" s="59"/>
      <c r="O30" s="25"/>
      <c r="P30" s="101"/>
      <c r="Q30" s="59"/>
      <c r="R30" s="25"/>
      <c r="S30" s="60"/>
      <c r="T30" s="59"/>
      <c r="U30" s="25"/>
      <c r="V30" s="60"/>
      <c r="X30" s="9"/>
      <c r="Y30" s="23"/>
    </row>
    <row r="31" spans="1:25" ht="18" customHeight="1" x14ac:dyDescent="0.35">
      <c r="A31" s="1"/>
      <c r="B31" s="9"/>
      <c r="C31" s="9"/>
      <c r="D31" s="9"/>
      <c r="F31" s="297"/>
      <c r="G31" s="298"/>
      <c r="H31" s="298"/>
      <c r="I31" s="298"/>
      <c r="K31" s="59"/>
      <c r="L31" s="25"/>
      <c r="M31" s="60"/>
      <c r="N31" s="59"/>
      <c r="O31" s="25"/>
      <c r="P31" s="101"/>
      <c r="Q31" s="59"/>
      <c r="R31" s="25"/>
      <c r="S31" s="60"/>
      <c r="T31" s="59"/>
      <c r="U31" s="25"/>
      <c r="V31" s="60"/>
      <c r="X31" s="9"/>
      <c r="Y31" s="23"/>
    </row>
    <row r="32" spans="1:25" ht="18" customHeight="1" x14ac:dyDescent="0.35">
      <c r="A32" s="1"/>
      <c r="B32" s="9"/>
      <c r="C32" s="9"/>
      <c r="D32" s="9"/>
      <c r="F32" s="297"/>
      <c r="G32" s="298"/>
      <c r="H32" s="298"/>
      <c r="I32" s="298"/>
      <c r="K32" s="59"/>
      <c r="L32" s="25"/>
      <c r="M32" s="60"/>
      <c r="N32" s="59"/>
      <c r="O32" s="25"/>
      <c r="P32" s="101"/>
      <c r="Q32" s="59"/>
      <c r="R32" s="25"/>
      <c r="S32" s="60"/>
      <c r="T32" s="59"/>
      <c r="U32" s="25"/>
      <c r="V32" s="60"/>
      <c r="X32" s="9"/>
      <c r="Y32" s="23"/>
    </row>
    <row r="33" spans="1:25" ht="18" customHeight="1" x14ac:dyDescent="0.35">
      <c r="A33" s="1"/>
      <c r="B33" s="9"/>
      <c r="C33" s="9"/>
      <c r="D33" s="9"/>
      <c r="F33" s="297"/>
      <c r="G33" s="298"/>
      <c r="H33" s="298"/>
      <c r="I33" s="298"/>
      <c r="K33" s="59"/>
      <c r="L33" s="25"/>
      <c r="M33" s="60"/>
      <c r="N33" s="59"/>
      <c r="O33" s="25"/>
      <c r="P33" s="101"/>
      <c r="Q33" s="59"/>
      <c r="R33" s="25"/>
      <c r="S33" s="60"/>
      <c r="T33" s="59"/>
      <c r="U33" s="25"/>
      <c r="V33" s="60"/>
      <c r="X33" s="9"/>
      <c r="Y33" s="23"/>
    </row>
    <row r="34" spans="1:25" ht="18" customHeight="1" x14ac:dyDescent="0.35">
      <c r="A34" s="1"/>
      <c r="B34" s="9"/>
      <c r="C34" s="9"/>
      <c r="D34" s="9"/>
      <c r="F34" s="297"/>
      <c r="G34" s="298"/>
      <c r="H34" s="298"/>
      <c r="I34" s="298"/>
      <c r="K34" s="59"/>
      <c r="L34" s="25"/>
      <c r="M34" s="60"/>
      <c r="N34" s="59"/>
      <c r="O34" s="25"/>
      <c r="P34" s="101"/>
      <c r="Q34" s="59"/>
      <c r="R34" s="25"/>
      <c r="S34" s="60"/>
      <c r="T34" s="59"/>
      <c r="U34" s="25"/>
      <c r="V34" s="60"/>
      <c r="X34" s="9"/>
      <c r="Y34" s="23"/>
    </row>
    <row r="35" spans="1:25" ht="18" customHeight="1" x14ac:dyDescent="0.35">
      <c r="A35" s="1"/>
      <c r="B35" s="9"/>
      <c r="C35" s="9"/>
      <c r="D35" s="9"/>
      <c r="F35" s="297"/>
      <c r="G35" s="298"/>
      <c r="H35" s="298"/>
      <c r="I35" s="298"/>
      <c r="K35" s="59"/>
      <c r="L35" s="25"/>
      <c r="M35" s="60"/>
      <c r="N35" s="59"/>
      <c r="O35" s="25"/>
      <c r="P35" s="101"/>
      <c r="Q35" s="59"/>
      <c r="R35" s="25"/>
      <c r="S35" s="60"/>
      <c r="T35" s="59"/>
      <c r="U35" s="25"/>
      <c r="V35" s="60"/>
      <c r="X35" s="9"/>
      <c r="Y35" s="23"/>
    </row>
    <row r="36" spans="1:25" ht="18" customHeight="1" x14ac:dyDescent="0.35">
      <c r="A36" s="1"/>
      <c r="B36" s="9"/>
      <c r="C36" s="9"/>
      <c r="D36" s="9"/>
      <c r="F36" s="297"/>
      <c r="G36" s="298"/>
      <c r="H36" s="298"/>
      <c r="I36" s="298"/>
      <c r="K36" s="59"/>
      <c r="L36" s="25"/>
      <c r="M36" s="60"/>
      <c r="N36" s="59"/>
      <c r="O36" s="25"/>
      <c r="P36" s="101"/>
      <c r="Q36" s="59"/>
      <c r="R36" s="25"/>
      <c r="S36" s="60"/>
      <c r="T36" s="59"/>
      <c r="U36" s="25"/>
      <c r="V36" s="60"/>
      <c r="X36" s="9"/>
      <c r="Y36" s="23"/>
    </row>
    <row r="37" spans="1:25" ht="18" customHeight="1" x14ac:dyDescent="0.35">
      <c r="A37" s="1"/>
      <c r="B37" s="9"/>
      <c r="C37" s="9"/>
      <c r="D37" s="9"/>
      <c r="F37" s="297"/>
      <c r="G37" s="298"/>
      <c r="H37" s="298"/>
      <c r="I37" s="298"/>
      <c r="K37" s="59"/>
      <c r="L37" s="25"/>
      <c r="M37" s="60"/>
      <c r="N37" s="59"/>
      <c r="O37" s="25"/>
      <c r="P37" s="101"/>
      <c r="Q37" s="59"/>
      <c r="R37" s="25"/>
      <c r="S37" s="60"/>
      <c r="T37" s="59"/>
      <c r="U37" s="25"/>
      <c r="V37" s="60"/>
      <c r="X37" s="9"/>
      <c r="Y37" s="23"/>
    </row>
    <row r="38" spans="1:25" ht="18" customHeight="1" x14ac:dyDescent="0.35">
      <c r="A38" s="1"/>
      <c r="B38" s="9"/>
      <c r="C38" s="9"/>
      <c r="D38" s="9"/>
      <c r="F38" s="297"/>
      <c r="G38" s="298"/>
      <c r="H38" s="298"/>
      <c r="I38" s="298"/>
      <c r="K38" s="59"/>
      <c r="L38" s="25"/>
      <c r="M38" s="60"/>
      <c r="N38" s="59"/>
      <c r="O38" s="25"/>
      <c r="P38" s="101"/>
      <c r="Q38" s="59"/>
      <c r="R38" s="25"/>
      <c r="S38" s="60"/>
      <c r="T38" s="59"/>
      <c r="U38" s="25"/>
      <c r="V38" s="60"/>
      <c r="X38" s="9"/>
      <c r="Y38" s="23"/>
    </row>
    <row r="39" spans="1:25" ht="18" customHeight="1" x14ac:dyDescent="0.35">
      <c r="A39" s="1"/>
      <c r="B39" s="9"/>
      <c r="C39" s="9"/>
      <c r="D39" s="9"/>
      <c r="F39" s="297"/>
      <c r="G39" s="298"/>
      <c r="H39" s="298"/>
      <c r="I39" s="298"/>
      <c r="K39" s="59"/>
      <c r="L39" s="25"/>
      <c r="M39" s="60"/>
      <c r="N39" s="59"/>
      <c r="O39" s="25"/>
      <c r="P39" s="101"/>
      <c r="Q39" s="59"/>
      <c r="R39" s="25"/>
      <c r="S39" s="60"/>
      <c r="T39" s="59"/>
      <c r="U39" s="25"/>
      <c r="V39" s="60"/>
      <c r="X39" s="9"/>
      <c r="Y39" s="23"/>
    </row>
    <row r="40" spans="1:25" ht="18" customHeight="1" x14ac:dyDescent="0.35">
      <c r="A40" s="1"/>
      <c r="B40" s="9"/>
      <c r="C40" s="9"/>
      <c r="D40" s="9"/>
      <c r="F40" s="297"/>
      <c r="G40" s="298"/>
      <c r="H40" s="298"/>
      <c r="I40" s="298"/>
      <c r="K40" s="59"/>
      <c r="L40" s="25"/>
      <c r="M40" s="60"/>
      <c r="N40" s="59"/>
      <c r="O40" s="25"/>
      <c r="P40" s="101"/>
      <c r="Q40" s="59"/>
      <c r="R40" s="25"/>
      <c r="S40" s="60"/>
      <c r="T40" s="59"/>
      <c r="U40" s="25"/>
      <c r="V40" s="60"/>
      <c r="X40" s="9"/>
      <c r="Y40" s="23"/>
    </row>
    <row r="41" spans="1:25" ht="18" customHeight="1" x14ac:dyDescent="0.35">
      <c r="A41" s="1"/>
      <c r="B41" s="9"/>
      <c r="C41" s="9"/>
      <c r="D41" s="9"/>
      <c r="F41" s="297"/>
      <c r="G41" s="298"/>
      <c r="H41" s="298"/>
      <c r="I41" s="298"/>
      <c r="K41" s="59"/>
      <c r="L41" s="25"/>
      <c r="M41" s="60"/>
      <c r="N41" s="59"/>
      <c r="O41" s="25"/>
      <c r="P41" s="101"/>
      <c r="Q41" s="59"/>
      <c r="R41" s="25"/>
      <c r="S41" s="60"/>
      <c r="T41" s="59"/>
      <c r="U41" s="25"/>
      <c r="V41" s="60"/>
      <c r="X41" s="9"/>
      <c r="Y41" s="23"/>
    </row>
    <row r="42" spans="1:25" ht="18" customHeight="1" x14ac:dyDescent="0.35">
      <c r="A42" s="1"/>
      <c r="B42" s="9"/>
      <c r="C42" s="9"/>
      <c r="D42" s="9"/>
      <c r="F42" s="297"/>
      <c r="G42" s="298"/>
      <c r="H42" s="298"/>
      <c r="I42" s="298"/>
      <c r="K42" s="59"/>
      <c r="L42" s="25"/>
      <c r="M42" s="60"/>
      <c r="N42" s="59"/>
      <c r="O42" s="25"/>
      <c r="P42" s="101"/>
      <c r="Q42" s="59"/>
      <c r="R42" s="25"/>
      <c r="S42" s="60"/>
      <c r="T42" s="59"/>
      <c r="U42" s="25"/>
      <c r="V42" s="60"/>
      <c r="X42" s="9"/>
      <c r="Y42" s="23"/>
    </row>
    <row r="43" spans="1:25" ht="18" customHeight="1" x14ac:dyDescent="0.35">
      <c r="A43" s="1"/>
      <c r="B43" s="9"/>
      <c r="C43" s="9"/>
      <c r="D43" s="9"/>
      <c r="F43" s="297"/>
      <c r="G43" s="298"/>
      <c r="H43" s="298"/>
      <c r="I43" s="298"/>
      <c r="K43" s="59"/>
      <c r="L43" s="25"/>
      <c r="M43" s="60"/>
      <c r="N43" s="59"/>
      <c r="O43" s="25"/>
      <c r="P43" s="101"/>
      <c r="Q43" s="59"/>
      <c r="R43" s="25"/>
      <c r="S43" s="60"/>
      <c r="T43" s="59"/>
      <c r="U43" s="25"/>
      <c r="V43" s="60"/>
      <c r="X43" s="9"/>
      <c r="Y43" s="23"/>
    </row>
    <row r="44" spans="1:25" ht="18" customHeight="1" x14ac:dyDescent="0.35">
      <c r="A44" s="1"/>
      <c r="B44" s="9"/>
      <c r="C44" s="9"/>
      <c r="D44" s="9"/>
      <c r="F44" s="297"/>
      <c r="G44" s="298"/>
      <c r="H44" s="298"/>
      <c r="I44" s="298"/>
      <c r="K44" s="59"/>
      <c r="L44" s="25"/>
      <c r="M44" s="60"/>
      <c r="N44" s="59"/>
      <c r="O44" s="25"/>
      <c r="P44" s="101"/>
      <c r="Q44" s="59"/>
      <c r="R44" s="25"/>
      <c r="S44" s="60"/>
      <c r="T44" s="59"/>
      <c r="U44" s="25"/>
      <c r="V44" s="60"/>
      <c r="X44" s="9"/>
      <c r="Y44" s="23"/>
    </row>
    <row r="45" spans="1:25" ht="18" customHeight="1" x14ac:dyDescent="0.35">
      <c r="A45" s="1"/>
      <c r="B45" s="9"/>
      <c r="C45" s="9"/>
      <c r="D45" s="9"/>
      <c r="F45" s="297"/>
      <c r="G45" s="298"/>
      <c r="H45" s="298"/>
      <c r="I45" s="298"/>
      <c r="K45" s="59"/>
      <c r="L45" s="25"/>
      <c r="M45" s="60"/>
      <c r="N45" s="59"/>
      <c r="O45" s="25"/>
      <c r="P45" s="101"/>
      <c r="Q45" s="59"/>
      <c r="R45" s="25"/>
      <c r="S45" s="60"/>
      <c r="T45" s="59"/>
      <c r="U45" s="25"/>
      <c r="V45" s="60"/>
      <c r="X45" s="9"/>
      <c r="Y45" s="23"/>
    </row>
    <row r="46" spans="1:25" ht="18" customHeight="1" x14ac:dyDescent="0.35">
      <c r="A46" s="1"/>
      <c r="B46" s="9"/>
      <c r="C46" s="9"/>
      <c r="D46" s="9"/>
      <c r="F46" s="297"/>
      <c r="G46" s="298"/>
      <c r="H46" s="298"/>
      <c r="I46" s="298"/>
      <c r="K46" s="59"/>
      <c r="L46" s="25"/>
      <c r="M46" s="60"/>
      <c r="N46" s="59"/>
      <c r="O46" s="25"/>
      <c r="P46" s="101"/>
      <c r="Q46" s="59"/>
      <c r="R46" s="25"/>
      <c r="S46" s="60"/>
      <c r="T46" s="59"/>
      <c r="U46" s="25"/>
      <c r="V46" s="60"/>
      <c r="X46" s="9"/>
      <c r="Y46" s="23"/>
    </row>
    <row r="47" spans="1:25" ht="18" customHeight="1" x14ac:dyDescent="0.35">
      <c r="A47" s="1"/>
      <c r="B47" s="9"/>
      <c r="C47" s="9"/>
      <c r="D47" s="9"/>
      <c r="F47" s="297"/>
      <c r="G47" s="298"/>
      <c r="H47" s="298"/>
      <c r="I47" s="298"/>
      <c r="K47" s="59"/>
      <c r="L47" s="25"/>
      <c r="M47" s="60"/>
      <c r="N47" s="59"/>
      <c r="O47" s="25"/>
      <c r="P47" s="101"/>
      <c r="Q47" s="59"/>
      <c r="R47" s="25"/>
      <c r="S47" s="60"/>
      <c r="T47" s="59"/>
      <c r="U47" s="25"/>
      <c r="V47" s="60"/>
      <c r="X47" s="9"/>
      <c r="Y47" s="23"/>
    </row>
    <row r="48" spans="1:25" ht="18" customHeight="1" x14ac:dyDescent="0.35">
      <c r="A48" s="1"/>
      <c r="B48" s="9"/>
      <c r="C48" s="9"/>
      <c r="D48" s="9"/>
      <c r="F48" s="297"/>
      <c r="G48" s="298"/>
      <c r="H48" s="298"/>
      <c r="I48" s="298"/>
      <c r="K48" s="59"/>
      <c r="L48" s="25"/>
      <c r="M48" s="60"/>
      <c r="N48" s="59"/>
      <c r="O48" s="25"/>
      <c r="P48" s="101"/>
      <c r="Q48" s="59"/>
      <c r="R48" s="25"/>
      <c r="S48" s="60"/>
      <c r="T48" s="59"/>
      <c r="U48" s="25"/>
      <c r="V48" s="60"/>
      <c r="X48" s="9"/>
      <c r="Y48" s="23"/>
    </row>
    <row r="49" spans="1:25" ht="18" customHeight="1" x14ac:dyDescent="0.35">
      <c r="A49" s="1"/>
      <c r="B49" s="9"/>
      <c r="C49" s="9"/>
      <c r="D49" s="9"/>
      <c r="F49" s="297"/>
      <c r="G49" s="298"/>
      <c r="H49" s="298"/>
      <c r="I49" s="298"/>
      <c r="K49" s="59"/>
      <c r="L49" s="25"/>
      <c r="M49" s="60"/>
      <c r="N49" s="59"/>
      <c r="O49" s="25"/>
      <c r="P49" s="60"/>
      <c r="Q49" s="59"/>
      <c r="R49" s="25"/>
      <c r="S49" s="60"/>
      <c r="T49" s="59"/>
      <c r="U49" s="25"/>
      <c r="V49" s="60"/>
      <c r="X49" s="9"/>
      <c r="Y49" s="23"/>
    </row>
    <row r="50" spans="1:25" ht="14.5" x14ac:dyDescent="0.35">
      <c r="S50" s="1"/>
      <c r="V50" s="1"/>
    </row>
    <row r="51" spans="1:25" ht="15" customHeight="1" x14ac:dyDescent="0.35"/>
  </sheetData>
  <mergeCells count="63">
    <mergeCell ref="F24:F49"/>
    <mergeCell ref="G24:I25"/>
    <mergeCell ref="M24:M26"/>
    <mergeCell ref="P24:P26"/>
    <mergeCell ref="S24:S26"/>
    <mergeCell ref="V24:V26"/>
    <mergeCell ref="G26:I26"/>
    <mergeCell ref="G27:I49"/>
    <mergeCell ref="Q20:S20"/>
    <mergeCell ref="T20:V20"/>
    <mergeCell ref="K21:M21"/>
    <mergeCell ref="N21:P21"/>
    <mergeCell ref="Q21:S21"/>
    <mergeCell ref="T21:V21"/>
    <mergeCell ref="T18:V19"/>
    <mergeCell ref="E19:I19"/>
    <mergeCell ref="D20:D21"/>
    <mergeCell ref="E20:I21"/>
    <mergeCell ref="K20:M20"/>
    <mergeCell ref="N20:P20"/>
    <mergeCell ref="D15:I15"/>
    <mergeCell ref="B18:C21"/>
    <mergeCell ref="K18:M19"/>
    <mergeCell ref="N18:P19"/>
    <mergeCell ref="Q18:S19"/>
    <mergeCell ref="Q17:S17"/>
    <mergeCell ref="T17:V17"/>
    <mergeCell ref="S12:T12"/>
    <mergeCell ref="U12:V12"/>
    <mergeCell ref="L13:M13"/>
    <mergeCell ref="P13:Q13"/>
    <mergeCell ref="T13:U13"/>
    <mergeCell ref="L14:M15"/>
    <mergeCell ref="N14:N15"/>
    <mergeCell ref="O14:O15"/>
    <mergeCell ref="P14:Q15"/>
    <mergeCell ref="Q12:R12"/>
    <mergeCell ref="R14:R15"/>
    <mergeCell ref="S14:S15"/>
    <mergeCell ref="T14:U15"/>
    <mergeCell ref="V14:V15"/>
    <mergeCell ref="K12:L12"/>
    <mergeCell ref="M12:N12"/>
    <mergeCell ref="O12:P12"/>
    <mergeCell ref="K17:M17"/>
    <mergeCell ref="N17:P17"/>
    <mergeCell ref="K14:K15"/>
    <mergeCell ref="B7:C7"/>
    <mergeCell ref="M7:O8"/>
    <mergeCell ref="Q7:S8"/>
    <mergeCell ref="G12:G13"/>
    <mergeCell ref="D2:I2"/>
    <mergeCell ref="D3:I4"/>
    <mergeCell ref="K3:S4"/>
    <mergeCell ref="D5:I5"/>
    <mergeCell ref="K5:R5"/>
    <mergeCell ref="B10:C10"/>
    <mergeCell ref="B12:C15"/>
    <mergeCell ref="D12:D14"/>
    <mergeCell ref="E12:E14"/>
    <mergeCell ref="F12:F13"/>
    <mergeCell ref="H12:H13"/>
    <mergeCell ref="I12:I13"/>
  </mergeCells>
  <conditionalFormatting sqref="D15:I15">
    <cfRule type="containsText" dxfId="335" priority="2" operator="containsText" text="Finalizado">
      <formula>NOT(ISERROR(SEARCH("Finalizado",D15)))</formula>
    </cfRule>
    <cfRule type="containsText" dxfId="334" priority="3" operator="containsText" text="No Planificado">
      <formula>NOT(ISERROR(SEARCH("No Planificado",D15)))</formula>
    </cfRule>
    <cfRule type="containsText" dxfId="333" priority="4" operator="containsText" text="A Tiempo">
      <formula>NOT(ISERROR(SEARCH("A Tiempo",D15)))</formula>
    </cfRule>
    <cfRule type="containsText" dxfId="332" priority="5" operator="containsText" text="Retrasado">
      <formula>NOT(ISERROR(SEARCH("Retrasado",D15)))</formula>
    </cfRule>
  </conditionalFormatting>
  <conditionalFormatting sqref="F7:F8">
    <cfRule type="iconSet" priority="9">
      <iconSet showValue="0">
        <cfvo type="percent" val="0"/>
        <cfvo type="num" val="2"/>
        <cfvo type="num" val="3"/>
      </iconSet>
    </cfRule>
  </conditionalFormatting>
  <conditionalFormatting sqref="F12 F14">
    <cfRule type="iconSet" priority="7">
      <iconSet showValue="0">
        <cfvo type="percent" val="0"/>
        <cfvo type="num" val="2"/>
        <cfvo type="num" val="3"/>
      </iconSet>
    </cfRule>
  </conditionalFormatting>
  <conditionalFormatting sqref="G7:I8">
    <cfRule type="iconSet" priority="8">
      <iconSet showValue="0">
        <cfvo type="percent" val="0"/>
        <cfvo type="num" val="2"/>
        <cfvo type="num" val="3"/>
      </iconSet>
    </cfRule>
  </conditionalFormatting>
  <conditionalFormatting sqref="G12:I12 G14:I14">
    <cfRule type="iconSet" priority="6">
      <iconSet showValue="0">
        <cfvo type="percent" val="0"/>
        <cfvo type="num" val="2"/>
        <cfvo type="num" val="3"/>
      </iconSet>
    </cfRule>
  </conditionalFormatting>
  <conditionalFormatting sqref="K24:L24 N24:O24 Q24:R24 T24:U24">
    <cfRule type="iconSet" priority="10">
      <iconSet showValue="0">
        <cfvo type="percent" val="0"/>
        <cfvo type="num" val="2"/>
        <cfvo type="num" val="3"/>
      </iconSet>
    </cfRule>
  </conditionalFormatting>
  <conditionalFormatting sqref="K25:L25">
    <cfRule type="containsText" dxfId="331" priority="20" operator="containsText" text="PENDIENTE">
      <formula>NOT(ISERROR(SEARCH("PENDIENTE",K25)))</formula>
    </cfRule>
    <cfRule type="containsText" dxfId="330" priority="21" operator="containsText" text="NO VALIDADO">
      <formula>NOT(ISERROR(SEARCH("NO VALIDADO",K25)))</formula>
    </cfRule>
    <cfRule type="containsText" dxfId="329" priority="22" operator="containsText" text="VALIDADO">
      <formula>NOT(ISERROR(SEARCH("VALIDADO",K25)))</formula>
    </cfRule>
  </conditionalFormatting>
  <conditionalFormatting sqref="N25:O25">
    <cfRule type="containsText" dxfId="328" priority="17" operator="containsText" text="PENDIENTE">
      <formula>NOT(ISERROR(SEARCH("PENDIENTE",N25)))</formula>
    </cfRule>
    <cfRule type="containsText" dxfId="327" priority="18" operator="containsText" text="NO VALIDADO">
      <formula>NOT(ISERROR(SEARCH("NO VALIDADO",N25)))</formula>
    </cfRule>
    <cfRule type="containsText" dxfId="326" priority="19" operator="containsText" text="VALIDADO">
      <formula>NOT(ISERROR(SEARCH("VALIDADO",N25)))</formula>
    </cfRule>
  </conditionalFormatting>
  <conditionalFormatting sqref="Q25:R25">
    <cfRule type="containsText" dxfId="325" priority="14" operator="containsText" text="PENDIENTE">
      <formula>NOT(ISERROR(SEARCH("PENDIENTE",Q25)))</formula>
    </cfRule>
    <cfRule type="containsText" dxfId="324" priority="15" operator="containsText" text="NO VALIDADO">
      <formula>NOT(ISERROR(SEARCH("NO VALIDADO",Q25)))</formula>
    </cfRule>
    <cfRule type="containsText" dxfId="323" priority="16" operator="containsText" text="VALIDADO">
      <formula>NOT(ISERROR(SEARCH("VALIDADO",Q25)))</formula>
    </cfRule>
  </conditionalFormatting>
  <conditionalFormatting sqref="T25:U25">
    <cfRule type="containsText" dxfId="322" priority="11" operator="containsText" text="PENDIENTE">
      <formula>NOT(ISERROR(SEARCH("PENDIENTE",T25)))</formula>
    </cfRule>
    <cfRule type="containsText" dxfId="321" priority="12" operator="containsText" text="NO VALIDADO">
      <formula>NOT(ISERROR(SEARCH("NO VALIDADO",T25)))</formula>
    </cfRule>
    <cfRule type="containsText" dxfId="320" priority="13" operator="containsText" text="VALIDADO">
      <formula>NOT(ISERROR(SEARCH("VALIDADO",T25)))</formula>
    </cfRule>
  </conditionalFormatting>
  <dataValidations count="6">
    <dataValidation type="list" allowBlank="1" showInputMessage="1" showErrorMessage="1" sqref="D10" xr:uid="{5725420E-82B6-4B0E-9D5F-7A836296257F}">
      <formula1>"No Cumple, Parcial,Cumple,Más que Cumple,Mejor Práctica"</formula1>
    </dataValidation>
    <dataValidation type="list" allowBlank="1" showInputMessage="1" showErrorMessage="1" sqref="S10 Q10" xr:uid="{CDDF5A5E-8599-496B-90D1-CD4058678F0C}">
      <formula1>"Junio,Julio,Agosto,Septiembre,Octubre"</formula1>
    </dataValidation>
    <dataValidation type="list" allowBlank="1" showInputMessage="1" showErrorMessage="1" sqref="O10" xr:uid="{798B85C9-88C8-4D50-BA3E-95CF65B138A4}">
      <formula1>"Alta,Baja,No Planificado"</formula1>
    </dataValidation>
    <dataValidation type="list" allowBlank="1" showInputMessage="1" showErrorMessage="1" sqref="AB14:AB15 R14:R15 N14:N15 V14:V15" xr:uid="{4FAF25B5-D1BB-44C4-B890-66E05D4F19E1}">
      <formula1>"No Cumple, Parcial, Cumple, Más que Cumple, Mejor Práctica"</formula1>
    </dataValidation>
    <dataValidation type="list" allowBlank="1" showInputMessage="1" showErrorMessage="1" sqref="M12 Q12 U12" xr:uid="{2043283E-40FE-4233-A217-CE71C8D09E72}">
      <formula1>"Mayo,Junio,Julio,Agosto,Septiembre,Octubre"</formula1>
    </dataValidation>
    <dataValidation type="list" allowBlank="1" showInputMessage="1" showErrorMessage="1" sqref="K14:K15 O14:O15 S14:S15" xr:uid="{326FD4D3-BBD3-4F54-AD22-B8E0743CD77F}">
      <formula1>"No Iniciado, En Progreso,Finalizado"</formula1>
    </dataValidation>
  </dataValidations>
  <pageMargins left="0.511811024" right="0.511811024" top="0.78740157499999996" bottom="0.78740157499999996" header="0.31496062000000002" footer="0.31496062000000002"/>
  <pageSetup paperSize="9" orientation="portrait" r:id="rId1"/>
  <drawing r:id="rId2"/>
  <extLst>
    <ext xmlns:x14="http://schemas.microsoft.com/office/spreadsheetml/2009/9/main" uri="{78C0D931-6437-407d-A8EE-F0AAD7539E65}">
      <x14:conditionalFormattings>
        <x14:conditionalFormatting xmlns:xm="http://schemas.microsoft.com/office/excel/2006/main">
          <x14:cfRule type="iconSet" priority="1" id="{C6AF3336-CDC3-45AF-92C1-AB8DCA20EECC}">
            <x14:iconSet iconSet="3Stars" showValue="0">
              <x14:cfvo type="percent">
                <xm:f>0</xm:f>
              </x14:cfvo>
              <x14:cfvo type="num">
                <xm:f>2</xm:f>
              </x14:cfvo>
              <x14:cfvo type="num">
                <xm:f>3</xm:f>
              </x14:cfvo>
            </x14:iconSet>
          </x14:cfRule>
          <xm:sqref>M10</xm:sqref>
        </x14:conditionalFormatting>
      </x14:conditionalFormattings>
    </ext>
  </extLst>
</worksheet>
</file>

<file path=xl/worksheets/sheet5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464E12B-919D-4668-9D0D-6A4C246861D7}">
  <dimension ref="A1:AB51"/>
  <sheetViews>
    <sheetView showGridLines="0" zoomScale="50" zoomScaleNormal="50" workbookViewId="0">
      <pane xSplit="3" ySplit="4" topLeftCell="D18" activePane="bottomRight" state="frozen"/>
      <selection activeCell="O2" sqref="O2"/>
      <selection pane="topRight" activeCell="O2" sqref="O2"/>
      <selection pane="bottomLeft" activeCell="O2" sqref="O2"/>
      <selection pane="bottomRight"/>
    </sheetView>
  </sheetViews>
  <sheetFormatPr defaultColWidth="0" defaultRowHeight="15" customHeight="1" zeroHeight="1" outlineLevelRow="2" outlineLevelCol="1" x14ac:dyDescent="0.35"/>
  <cols>
    <col min="1" max="1" width="1.26953125" customWidth="1"/>
    <col min="2" max="2" width="4.7265625" customWidth="1"/>
    <col min="3" max="3" width="20.1796875" customWidth="1"/>
    <col min="4" max="4" width="17.453125" customWidth="1" outlineLevel="1"/>
    <col min="5" max="5" width="10" customWidth="1" outlineLevel="1"/>
    <col min="6" max="8" width="6.1796875" customWidth="1" outlineLevel="1"/>
    <col min="9" max="9" width="6.26953125" customWidth="1" outlineLevel="1"/>
    <col min="10" max="10" width="2.1796875" customWidth="1"/>
    <col min="11" max="23" width="23" customWidth="1"/>
    <col min="24" max="24" width="17" hidden="1" customWidth="1"/>
    <col min="25" max="25" width="16.453125" hidden="1" customWidth="1"/>
    <col min="26" max="26" width="10.54296875" hidden="1" customWidth="1"/>
    <col min="27" max="27" width="16.81640625" hidden="1" customWidth="1"/>
    <col min="28" max="28" width="14.54296875" hidden="1" customWidth="1"/>
  </cols>
  <sheetData>
    <row r="1" spans="1:28" ht="11.25" customHeight="1" x14ac:dyDescent="0.35">
      <c r="A1" s="13"/>
      <c r="B1" s="13"/>
      <c r="C1" s="13"/>
      <c r="D1" s="13"/>
      <c r="E1" s="13"/>
      <c r="F1" s="13"/>
      <c r="G1" s="13"/>
      <c r="H1" s="13"/>
      <c r="I1" s="13"/>
      <c r="J1" s="13"/>
      <c r="K1" s="13"/>
      <c r="L1" s="13"/>
      <c r="M1" s="13"/>
      <c r="N1" s="13"/>
      <c r="O1" s="13"/>
      <c r="P1" s="13"/>
      <c r="Q1" s="13"/>
      <c r="R1" s="13"/>
      <c r="S1" s="13"/>
      <c r="T1" s="13"/>
      <c r="U1" s="13"/>
      <c r="V1" s="13"/>
      <c r="W1" s="13"/>
      <c r="X1" s="13"/>
      <c r="Y1" s="19"/>
      <c r="Z1" s="19"/>
      <c r="AA1" s="19"/>
    </row>
    <row r="2" spans="1:28" ht="43.5" customHeight="1" x14ac:dyDescent="0.5">
      <c r="A2" s="1"/>
      <c r="C2" s="11"/>
      <c r="D2" s="279" t="s">
        <v>0</v>
      </c>
      <c r="E2" s="279"/>
      <c r="F2" s="279"/>
      <c r="G2" s="279"/>
      <c r="H2" s="279"/>
      <c r="I2" s="279"/>
      <c r="J2" s="62"/>
      <c r="K2" s="62"/>
      <c r="L2" s="62"/>
      <c r="M2" s="62"/>
      <c r="N2" s="62"/>
      <c r="O2" s="62"/>
      <c r="P2" s="62"/>
      <c r="Q2" s="62"/>
      <c r="R2" s="62"/>
      <c r="S2" s="62"/>
      <c r="T2" s="62"/>
      <c r="U2" s="62"/>
      <c r="V2" s="62"/>
      <c r="W2" s="11"/>
      <c r="X2" s="11"/>
      <c r="Y2" s="20"/>
      <c r="Z2" s="20"/>
      <c r="AA2" s="20"/>
    </row>
    <row r="3" spans="1:28" ht="19.5" customHeight="1" x14ac:dyDescent="0.35">
      <c r="A3" s="1"/>
      <c r="C3" s="10"/>
      <c r="D3" s="280" t="s">
        <v>1</v>
      </c>
      <c r="E3" s="280"/>
      <c r="F3" s="280"/>
      <c r="G3" s="280"/>
      <c r="H3" s="280"/>
      <c r="I3" s="280"/>
      <c r="J3" s="63"/>
      <c r="K3" s="319" t="s">
        <v>800</v>
      </c>
      <c r="L3" s="319"/>
      <c r="M3" s="319"/>
      <c r="N3" s="319"/>
      <c r="O3" s="319"/>
      <c r="P3" s="319"/>
      <c r="Q3" s="319"/>
      <c r="R3" s="319"/>
      <c r="S3" s="319"/>
      <c r="T3" s="63"/>
      <c r="U3" s="63"/>
      <c r="V3" s="63"/>
      <c r="W3" s="10"/>
      <c r="X3" s="10"/>
      <c r="Y3" s="12"/>
      <c r="Z3" s="12"/>
      <c r="AA3" s="12"/>
    </row>
    <row r="4" spans="1:28" ht="35.25" customHeight="1" x14ac:dyDescent="0.35">
      <c r="A4" s="1"/>
      <c r="B4" s="1"/>
      <c r="C4" s="10"/>
      <c r="D4" s="281"/>
      <c r="E4" s="281"/>
      <c r="F4" s="281"/>
      <c r="G4" s="281"/>
      <c r="H4" s="281"/>
      <c r="I4" s="281"/>
      <c r="J4" s="61"/>
      <c r="K4" s="320"/>
      <c r="L4" s="320"/>
      <c r="M4" s="320"/>
      <c r="N4" s="320"/>
      <c r="O4" s="320"/>
      <c r="P4" s="320"/>
      <c r="Q4" s="320"/>
      <c r="R4" s="320"/>
      <c r="S4" s="320"/>
      <c r="T4" s="61"/>
      <c r="U4" s="61"/>
      <c r="V4" s="61"/>
      <c r="W4" s="61"/>
      <c r="X4" s="14"/>
      <c r="Y4" s="21"/>
      <c r="Z4" s="22"/>
      <c r="AA4" s="22"/>
    </row>
    <row r="5" spans="1:28" ht="32.5" x14ac:dyDescent="0.6">
      <c r="A5" s="1"/>
      <c r="B5" s="15"/>
      <c r="C5" s="13"/>
      <c r="D5" s="284" t="s">
        <v>218</v>
      </c>
      <c r="E5" s="284"/>
      <c r="F5" s="284"/>
      <c r="G5" s="284"/>
      <c r="H5" s="284"/>
      <c r="I5" s="284"/>
      <c r="J5" s="26"/>
      <c r="K5" s="284" t="s">
        <v>673</v>
      </c>
      <c r="L5" s="284"/>
      <c r="M5" s="284"/>
      <c r="N5" s="284"/>
      <c r="O5" s="284"/>
      <c r="P5" s="284"/>
      <c r="Q5" s="284"/>
      <c r="R5" s="284"/>
      <c r="S5" s="27"/>
      <c r="T5" s="25"/>
      <c r="U5" s="25"/>
      <c r="V5" s="25"/>
      <c r="W5" s="9"/>
      <c r="X5" s="9"/>
      <c r="Y5" s="23"/>
    </row>
    <row r="6" spans="1:28" ht="33" customHeight="1" x14ac:dyDescent="0.8">
      <c r="A6" s="1"/>
      <c r="B6" s="15"/>
      <c r="C6" s="15"/>
      <c r="D6" s="28" t="s">
        <v>296</v>
      </c>
      <c r="E6" s="28" t="s">
        <v>16</v>
      </c>
      <c r="F6" s="28" t="s">
        <v>19</v>
      </c>
      <c r="G6" s="28" t="s">
        <v>20</v>
      </c>
      <c r="H6" s="28" t="s">
        <v>21</v>
      </c>
      <c r="I6" s="28" t="s">
        <v>22</v>
      </c>
      <c r="J6" s="29"/>
      <c r="K6" s="44" t="s">
        <v>221</v>
      </c>
      <c r="L6" s="66"/>
      <c r="M6" s="30"/>
      <c r="N6" s="30"/>
      <c r="O6" s="30"/>
      <c r="P6" s="30"/>
      <c r="Q6" s="30"/>
      <c r="R6" s="31"/>
      <c r="S6" s="31"/>
      <c r="T6" s="25"/>
      <c r="U6" s="25"/>
      <c r="V6" s="25"/>
      <c r="W6" s="9"/>
      <c r="X6" s="9"/>
      <c r="Y6" s="23"/>
    </row>
    <row r="7" spans="1:28" ht="78" customHeight="1" outlineLevel="1" x14ac:dyDescent="0.35">
      <c r="A7" s="1"/>
      <c r="B7" s="267" t="s">
        <v>222</v>
      </c>
      <c r="C7" s="267"/>
      <c r="D7" s="67" t="str">
        <f>IF(F7="","",IF(AND(I7=3,H7=3,G7=3,F7=3),"Melhor Pratica",
IF(AND(H7=3,G7=3,F7=3),"Mais que cumpre",
IF(AND(G7=3,F7=3),"Cumpre",
IF(F7=3,"Parcial","Não cumpre")))))</f>
        <v/>
      </c>
      <c r="E7" s="47">
        <f>IF($D7="Não cumpre",0,IF($D7="Parcial",$E$18*0.4,IF($D7="Cumpre",$E$18*0.7,IF($D7="Mais que cumpre",$E$18*0.85,IF($D7="Melhor Pratica",$E$18,0)))))</f>
        <v>0</v>
      </c>
      <c r="F7" s="48" t="str">
        <f>IF($K$24&lt;&gt;"",IF($K$24=3,3,IF($K$24=2,2,1)),"")</f>
        <v/>
      </c>
      <c r="G7" s="48" t="str">
        <f>IF($N$24&lt;&gt;"",IF($N$24=3,3,IF($N$24=2,2,1)),"")</f>
        <v/>
      </c>
      <c r="H7" s="48" t="str">
        <f>IF($Q$24&lt;&gt;"",IF($Q$24=3,3,IF($Q$24=2,2,1)),"")</f>
        <v/>
      </c>
      <c r="I7" s="48" t="str">
        <f>IF($T$24&lt;&gt;"",IF($T$24=3,3,IF($T$24=2,2,1)),"")</f>
        <v/>
      </c>
      <c r="J7" s="32"/>
      <c r="K7" s="49" t="s">
        <v>674</v>
      </c>
      <c r="L7" s="46" t="s">
        <v>224</v>
      </c>
      <c r="M7" s="271"/>
      <c r="N7" s="271"/>
      <c r="O7" s="271"/>
      <c r="P7" s="46" t="s">
        <v>226</v>
      </c>
      <c r="Q7" s="271"/>
      <c r="R7" s="271"/>
      <c r="S7" s="271"/>
      <c r="U7" s="25"/>
      <c r="V7" s="25"/>
      <c r="W7" s="9"/>
      <c r="X7" s="9"/>
      <c r="Y7" s="23"/>
    </row>
    <row r="8" spans="1:28" ht="14.25" customHeight="1" outlineLevel="1" x14ac:dyDescent="0.35">
      <c r="A8" s="1"/>
      <c r="B8" s="64"/>
      <c r="C8" s="64"/>
      <c r="D8" s="67"/>
      <c r="E8" s="47"/>
      <c r="F8" s="48"/>
      <c r="G8" s="48"/>
      <c r="H8" s="48"/>
      <c r="I8" s="48"/>
      <c r="J8" s="32"/>
      <c r="K8" s="49"/>
      <c r="L8" s="46"/>
      <c r="M8" s="271"/>
      <c r="N8" s="271"/>
      <c r="O8" s="271"/>
      <c r="P8" s="46"/>
      <c r="Q8" s="271"/>
      <c r="R8" s="271"/>
      <c r="S8" s="271"/>
      <c r="U8" s="25"/>
      <c r="V8" s="25"/>
      <c r="W8" s="9"/>
      <c r="X8" s="9"/>
      <c r="Y8" s="23"/>
    </row>
    <row r="9" spans="1:28" ht="9.75" customHeight="1" x14ac:dyDescent="0.45">
      <c r="A9" s="1"/>
      <c r="B9" s="1"/>
      <c r="C9" s="1"/>
      <c r="D9" s="34"/>
      <c r="E9" s="35"/>
      <c r="F9" s="35"/>
      <c r="G9" s="35"/>
      <c r="H9" s="35"/>
      <c r="I9" s="35"/>
      <c r="J9" s="35"/>
      <c r="K9" s="35"/>
      <c r="L9" s="35"/>
      <c r="M9" s="35"/>
      <c r="N9" s="35"/>
      <c r="O9" s="35"/>
      <c r="P9" s="35"/>
      <c r="Q9" s="92">
        <f>IF(Q10="Junho",6,IF(Q10="Julho",7,IF(Q10="Agosto",8,IF(Q10="Setembro",9,IF(Q10="Outubro",10,"")))))</f>
        <v>8</v>
      </c>
      <c r="R9" s="35"/>
      <c r="S9" s="92" t="str">
        <f>IF(S10="Junho",6,IF(S10="Julho",7,IF(S10="Agosto",8,IF(S10="Setembro",9,IF(S10="Outubro",10,"")))))</f>
        <v/>
      </c>
      <c r="T9" s="33"/>
      <c r="U9" s="33"/>
      <c r="V9" s="33"/>
      <c r="W9" s="1"/>
      <c r="X9" s="1"/>
    </row>
    <row r="10" spans="1:28" ht="59.25" customHeight="1" outlineLevel="1" x14ac:dyDescent="0.35">
      <c r="A10" s="1"/>
      <c r="B10" s="273" t="s">
        <v>676</v>
      </c>
      <c r="C10" s="273"/>
      <c r="D10" s="110" t="s">
        <v>247</v>
      </c>
      <c r="E10" s="51">
        <f>IF($D10="Não cumpre",0,IF($D10="Parcial",$E$18*0.4,IF($D10="Cumpre",$E$18*0.7,IF($D10="Mais que cumpre",$E$18*0.85,IF($D10="Melhor Pratica",$E$18,0)))))</f>
        <v>1.0499999999999999E-2</v>
      </c>
      <c r="F10" s="52" t="str">
        <f>IF(K20="D","D","-")</f>
        <v>D</v>
      </c>
      <c r="G10" s="52" t="str">
        <f>IF(N20="D","D","-")</f>
        <v>D</v>
      </c>
      <c r="H10" s="52" t="str">
        <f>IF(Q20="D","D","-")</f>
        <v>-</v>
      </c>
      <c r="I10" s="52" t="str">
        <f>IF(T20="D","D","-")</f>
        <v>-</v>
      </c>
      <c r="J10" s="32"/>
      <c r="K10" s="65" t="s">
        <v>677</v>
      </c>
      <c r="L10" s="50" t="s">
        <v>230</v>
      </c>
      <c r="M10" s="74">
        <v>1</v>
      </c>
      <c r="N10" s="50" t="s">
        <v>231</v>
      </c>
      <c r="O10" s="53" t="s">
        <v>696</v>
      </c>
      <c r="P10" s="50" t="s">
        <v>233</v>
      </c>
      <c r="Q10" s="91" t="s">
        <v>303</v>
      </c>
      <c r="R10" s="50" t="s">
        <v>235</v>
      </c>
      <c r="S10" s="91" t="s">
        <v>710</v>
      </c>
      <c r="T10" s="50" t="s">
        <v>237</v>
      </c>
      <c r="U10" s="53" t="s">
        <v>355</v>
      </c>
      <c r="V10" s="25"/>
      <c r="W10" s="9"/>
      <c r="X10" s="9"/>
      <c r="Y10" s="23"/>
    </row>
    <row r="11" spans="1:28" ht="20.5" x14ac:dyDescent="0.4">
      <c r="A11" s="1"/>
      <c r="B11" s="17"/>
      <c r="C11" s="17"/>
      <c r="D11" s="36"/>
      <c r="E11" s="31"/>
      <c r="F11" s="37"/>
      <c r="G11" s="37"/>
      <c r="H11" s="37"/>
      <c r="I11" s="37"/>
      <c r="J11" s="31"/>
      <c r="K11" s="25"/>
      <c r="L11" s="25"/>
      <c r="M11" s="25"/>
      <c r="N11" s="25"/>
      <c r="O11" s="25"/>
      <c r="P11" s="25"/>
      <c r="Q11" s="25"/>
      <c r="R11" s="25"/>
      <c r="S11" s="25"/>
      <c r="T11" s="25"/>
      <c r="U11" s="25"/>
      <c r="V11" s="25"/>
      <c r="W11" s="9"/>
      <c r="X11" s="9"/>
      <c r="Y11" s="23"/>
    </row>
    <row r="12" spans="1:28" ht="18" customHeight="1" outlineLevel="1" x14ac:dyDescent="0.35">
      <c r="A12" s="1"/>
      <c r="B12" s="274" t="s">
        <v>680</v>
      </c>
      <c r="C12" s="274"/>
      <c r="D12" s="276" t="str">
        <f>IF(F12="","",IF(AND(I12=3,H12=3,G12=3,F12=3),"Melhor Pratica",
IF(AND(H12=3,G12=3,F12=3),"Mais que cumpre",
IF(AND(G12=3,F12=3),"Cumpre",
IF(F12=3,"Parcial","Não cumpre")))))</f>
        <v>Parcial</v>
      </c>
      <c r="E12" s="277">
        <f>IF($D12="Não cumpre",0,IF($D12="Parcial",$E$18*0.4,IF($D12="Cumpre",$E$18*0.7,IF($D12="Mais que cumpre",$E$18*0.85,IF($D12="Melhor Pratica",$E$18,0)))))</f>
        <v>6.0000000000000001E-3</v>
      </c>
      <c r="F12" s="272">
        <f>IF($L$24&lt;&gt;"",IF($L$24=3,3,IF($L$24=2,2,1)),"")</f>
        <v>3</v>
      </c>
      <c r="G12" s="272">
        <f>IF($O$24&lt;&gt;"",IF($O$24=3,3,IF($O$24=2,2,1)),"")</f>
        <v>2</v>
      </c>
      <c r="H12" s="272" t="str">
        <f>IF($R$24&lt;&gt;"",IF($R$24=3,3,IF($R$24=2,2,1)),"")</f>
        <v/>
      </c>
      <c r="I12" s="272" t="str">
        <f>IF($U$24&lt;&gt;"",IF($U$24=3,3,IF($U$24=2,2,1)),"")</f>
        <v/>
      </c>
      <c r="J12" s="32"/>
      <c r="K12" s="305" t="s">
        <v>240</v>
      </c>
      <c r="L12" s="278"/>
      <c r="M12" s="285"/>
      <c r="N12" s="286"/>
      <c r="O12" s="305" t="s">
        <v>240</v>
      </c>
      <c r="P12" s="278"/>
      <c r="Q12" s="285"/>
      <c r="R12" s="286"/>
      <c r="S12" s="278" t="s">
        <v>240</v>
      </c>
      <c r="T12" s="278"/>
      <c r="U12" s="318"/>
      <c r="V12" s="318"/>
      <c r="W12" s="9"/>
      <c r="X12" s="9"/>
      <c r="Y12" s="23"/>
      <c r="Z12" s="2"/>
      <c r="AA12" s="2"/>
      <c r="AB12" s="2"/>
    </row>
    <row r="13" spans="1:28" ht="35.25" customHeight="1" outlineLevel="1" x14ac:dyDescent="0.35">
      <c r="A13" s="1"/>
      <c r="B13" s="275"/>
      <c r="C13" s="275"/>
      <c r="D13" s="276"/>
      <c r="E13" s="277"/>
      <c r="F13" s="272"/>
      <c r="G13" s="272"/>
      <c r="H13" s="272"/>
      <c r="I13" s="272"/>
      <c r="J13" s="32"/>
      <c r="K13" s="168" t="s">
        <v>33</v>
      </c>
      <c r="L13" s="287" t="s">
        <v>242</v>
      </c>
      <c r="M13" s="287"/>
      <c r="N13" s="169" t="s">
        <v>243</v>
      </c>
      <c r="O13" s="168" t="s">
        <v>33</v>
      </c>
      <c r="P13" s="287" t="s">
        <v>242</v>
      </c>
      <c r="Q13" s="287"/>
      <c r="R13" s="169" t="s">
        <v>243</v>
      </c>
      <c r="S13" s="100" t="s">
        <v>33</v>
      </c>
      <c r="T13" s="287" t="s">
        <v>242</v>
      </c>
      <c r="U13" s="287"/>
      <c r="V13" s="100" t="s">
        <v>243</v>
      </c>
      <c r="W13" s="1"/>
      <c r="X13" s="1"/>
      <c r="Z13" s="3"/>
      <c r="AA13" s="4"/>
      <c r="AB13" s="5"/>
    </row>
    <row r="14" spans="1:28" ht="18.75" customHeight="1" outlineLevel="1" x14ac:dyDescent="0.35">
      <c r="A14" s="1"/>
      <c r="B14" s="275"/>
      <c r="C14" s="275"/>
      <c r="D14" s="276"/>
      <c r="E14" s="277"/>
      <c r="F14" s="38"/>
      <c r="G14" s="38"/>
      <c r="H14" s="38"/>
      <c r="I14" s="38"/>
      <c r="J14" s="32"/>
      <c r="K14" s="270"/>
      <c r="L14" s="292"/>
      <c r="M14" s="292"/>
      <c r="N14" s="269"/>
      <c r="O14" s="270"/>
      <c r="P14" s="292"/>
      <c r="Q14" s="292"/>
      <c r="R14" s="269"/>
      <c r="S14" s="268"/>
      <c r="T14" s="292"/>
      <c r="U14" s="292"/>
      <c r="V14" s="268"/>
      <c r="W14" s="1"/>
      <c r="X14" s="1"/>
      <c r="Z14" s="6"/>
      <c r="AA14" s="7"/>
      <c r="AB14" s="8"/>
    </row>
    <row r="15" spans="1:28" ht="21" customHeight="1" outlineLevel="1" x14ac:dyDescent="0.35">
      <c r="A15" s="1"/>
      <c r="B15" s="275"/>
      <c r="C15" s="275"/>
      <c r="D15" s="288" t="str">
        <f>IF(S10&lt;&gt;"",IF(OR(S14="finalizado",O14="finalizado",K14="finalizado"),"Finalizado",
IF(OR(AND(S10=U12,S14&lt;&gt;"finalizado"),AND(S10=Q12,O14&lt;&gt;"finalizado"),AND(S10=M12,K14&lt;&gt;"finalizado")),"Atrasado","À Tempo")),"Não Planificado")</f>
        <v>À Tempo</v>
      </c>
      <c r="E15" s="288"/>
      <c r="F15" s="288"/>
      <c r="G15" s="288"/>
      <c r="H15" s="288"/>
      <c r="I15" s="288"/>
      <c r="J15" s="26"/>
      <c r="K15" s="270"/>
      <c r="L15" s="292"/>
      <c r="M15" s="292"/>
      <c r="N15" s="269"/>
      <c r="O15" s="270"/>
      <c r="P15" s="292"/>
      <c r="Q15" s="292"/>
      <c r="R15" s="269"/>
      <c r="S15" s="268"/>
      <c r="T15" s="292"/>
      <c r="U15" s="292"/>
      <c r="V15" s="268"/>
      <c r="W15" s="1"/>
      <c r="X15" s="1"/>
      <c r="Z15" s="6"/>
      <c r="AA15" s="7"/>
      <c r="AB15" s="7"/>
    </row>
    <row r="16" spans="1:28" ht="21" customHeight="1" x14ac:dyDescent="0.4">
      <c r="A16" s="1"/>
      <c r="B16" s="17"/>
      <c r="C16" s="17"/>
      <c r="D16" s="9"/>
      <c r="E16" s="86" t="str">
        <f>IF(COUNTA(F16:I16)=0,"NBC","BC")</f>
        <v>NBC</v>
      </c>
      <c r="F16" s="86"/>
      <c r="G16" s="86"/>
      <c r="H16" s="86"/>
      <c r="I16" s="9"/>
      <c r="J16" s="16"/>
      <c r="K16" s="9"/>
      <c r="L16" s="9"/>
      <c r="M16" s="9"/>
      <c r="N16" s="9"/>
      <c r="O16" s="9"/>
      <c r="P16" s="9"/>
      <c r="Q16" s="9"/>
      <c r="R16" s="9"/>
      <c r="S16" s="9"/>
      <c r="T16" s="9"/>
      <c r="U16" s="9"/>
      <c r="V16" s="9"/>
      <c r="W16" s="9"/>
      <c r="X16" s="9"/>
      <c r="Y16" s="23"/>
    </row>
    <row r="17" spans="1:25" ht="21" customHeight="1" x14ac:dyDescent="0.4">
      <c r="A17" s="1"/>
      <c r="B17" s="17"/>
      <c r="C17" s="17"/>
      <c r="D17" s="9"/>
      <c r="E17" s="9"/>
      <c r="F17" s="9"/>
      <c r="G17" s="9"/>
      <c r="H17" s="9"/>
      <c r="I17" s="9"/>
      <c r="J17" s="16"/>
      <c r="K17" s="290" t="s">
        <v>246</v>
      </c>
      <c r="L17" s="291"/>
      <c r="M17" s="296"/>
      <c r="N17" s="290" t="s">
        <v>247</v>
      </c>
      <c r="O17" s="291"/>
      <c r="P17" s="296"/>
      <c r="Q17" s="290" t="s">
        <v>681</v>
      </c>
      <c r="R17" s="291"/>
      <c r="S17" s="296"/>
      <c r="T17" s="290" t="s">
        <v>682</v>
      </c>
      <c r="U17" s="291"/>
      <c r="V17" s="296"/>
      <c r="W17" s="9"/>
      <c r="X17" s="9"/>
      <c r="Y17" s="23"/>
    </row>
    <row r="18" spans="1:25" ht="20.25" customHeight="1" outlineLevel="2" x14ac:dyDescent="0.35">
      <c r="A18" s="1"/>
      <c r="B18" s="289" t="s">
        <v>316</v>
      </c>
      <c r="C18" s="289"/>
      <c r="D18" s="42" t="s">
        <v>16</v>
      </c>
      <c r="E18" s="39">
        <v>1.4999999999999999E-2</v>
      </c>
      <c r="F18" s="127"/>
      <c r="G18" s="127"/>
      <c r="H18" s="127"/>
      <c r="I18" s="127"/>
      <c r="J18" s="9"/>
      <c r="K18" s="270" t="s">
        <v>801</v>
      </c>
      <c r="L18" s="268"/>
      <c r="M18" s="269"/>
      <c r="N18" s="270" t="s">
        <v>802</v>
      </c>
      <c r="O18" s="268"/>
      <c r="P18" s="269"/>
      <c r="Q18" s="270" t="s">
        <v>803</v>
      </c>
      <c r="R18" s="268"/>
      <c r="S18" s="269"/>
      <c r="T18" s="270" t="s">
        <v>804</v>
      </c>
      <c r="U18" s="268"/>
      <c r="V18" s="269"/>
      <c r="W18" s="9"/>
      <c r="X18" s="9"/>
      <c r="Y18" s="23"/>
    </row>
    <row r="19" spans="1:25" ht="141.75" customHeight="1" outlineLevel="2" x14ac:dyDescent="0.35">
      <c r="A19" s="1"/>
      <c r="B19" s="289"/>
      <c r="C19" s="289"/>
      <c r="D19" s="42" t="s">
        <v>255</v>
      </c>
      <c r="E19" s="311" t="s">
        <v>805</v>
      </c>
      <c r="F19" s="311"/>
      <c r="G19" s="311"/>
      <c r="H19" s="311"/>
      <c r="I19" s="311"/>
      <c r="J19" s="25"/>
      <c r="K19" s="270"/>
      <c r="L19" s="268"/>
      <c r="M19" s="269"/>
      <c r="N19" s="270"/>
      <c r="O19" s="268"/>
      <c r="P19" s="269"/>
      <c r="Q19" s="270"/>
      <c r="R19" s="268"/>
      <c r="S19" s="269"/>
      <c r="T19" s="270"/>
      <c r="U19" s="268"/>
      <c r="V19" s="269"/>
      <c r="W19" s="9"/>
      <c r="X19" s="9"/>
      <c r="Y19" s="23"/>
    </row>
    <row r="20" spans="1:25" ht="18.75" customHeight="1" outlineLevel="2" x14ac:dyDescent="0.35">
      <c r="A20" s="1"/>
      <c r="B20" s="289"/>
      <c r="C20" s="289"/>
      <c r="D20" s="293" t="s">
        <v>37</v>
      </c>
      <c r="E20" s="294" t="s">
        <v>119</v>
      </c>
      <c r="F20" s="294"/>
      <c r="G20" s="294"/>
      <c r="H20" s="294"/>
      <c r="I20" s="294"/>
      <c r="J20" s="25"/>
      <c r="K20" s="270" t="s">
        <v>307</v>
      </c>
      <c r="L20" s="268"/>
      <c r="M20" s="269"/>
      <c r="N20" s="270" t="s">
        <v>307</v>
      </c>
      <c r="O20" s="268"/>
      <c r="P20" s="269"/>
      <c r="Q20" s="270"/>
      <c r="R20" s="268"/>
      <c r="S20" s="269"/>
      <c r="T20" s="270"/>
      <c r="U20" s="268"/>
      <c r="V20" s="269"/>
      <c r="W20" s="9"/>
      <c r="X20" s="9"/>
      <c r="Y20" s="23"/>
    </row>
    <row r="21" spans="1:25" ht="40.5" customHeight="1" outlineLevel="2" x14ac:dyDescent="0.35">
      <c r="A21" s="18">
        <v>5.0000000000000001E-3</v>
      </c>
      <c r="B21" s="289"/>
      <c r="C21" s="289"/>
      <c r="D21" s="293"/>
      <c r="E21" s="294"/>
      <c r="F21" s="294"/>
      <c r="G21" s="294"/>
      <c r="H21" s="294"/>
      <c r="I21" s="294"/>
      <c r="J21" s="25"/>
      <c r="K21" s="270" t="s">
        <v>338</v>
      </c>
      <c r="L21" s="268"/>
      <c r="M21" s="269"/>
      <c r="N21" s="270" t="s">
        <v>338</v>
      </c>
      <c r="O21" s="268"/>
      <c r="P21" s="269"/>
      <c r="Q21" s="270" t="s">
        <v>338</v>
      </c>
      <c r="R21" s="268"/>
      <c r="S21" s="269"/>
      <c r="T21" s="270" t="s">
        <v>593</v>
      </c>
      <c r="U21" s="268"/>
      <c r="V21" s="269"/>
      <c r="W21" s="9"/>
      <c r="X21" s="9"/>
      <c r="Y21" s="23"/>
    </row>
    <row r="22" spans="1:25" ht="14.5" x14ac:dyDescent="0.35">
      <c r="A22" s="1"/>
      <c r="B22" s="9"/>
      <c r="C22" s="9"/>
      <c r="D22" s="9"/>
      <c r="E22" s="9"/>
      <c r="F22" s="9"/>
      <c r="G22" s="9"/>
      <c r="H22" s="9"/>
      <c r="I22" s="9"/>
      <c r="J22" s="9"/>
      <c r="K22" s="68"/>
      <c r="L22" s="9"/>
      <c r="M22" s="9"/>
      <c r="N22" s="9"/>
      <c r="O22" s="9"/>
      <c r="P22" s="9"/>
      <c r="Q22" s="9"/>
      <c r="R22" s="9"/>
      <c r="S22" s="9"/>
      <c r="T22" s="9"/>
      <c r="U22" s="9"/>
      <c r="V22" s="69"/>
      <c r="W22" s="9"/>
      <c r="X22" s="9"/>
      <c r="Y22" s="23"/>
    </row>
    <row r="23" spans="1:25" ht="41" x14ac:dyDescent="0.35">
      <c r="A23" s="1"/>
      <c r="B23" s="9"/>
      <c r="C23" s="9"/>
      <c r="D23" s="9"/>
      <c r="G23" s="9"/>
      <c r="H23" s="9"/>
      <c r="K23" s="54" t="s">
        <v>9</v>
      </c>
      <c r="L23" s="24" t="s">
        <v>261</v>
      </c>
      <c r="M23" s="55" t="s">
        <v>262</v>
      </c>
      <c r="N23" s="54" t="s">
        <v>9</v>
      </c>
      <c r="O23" s="24" t="s">
        <v>261</v>
      </c>
      <c r="P23" s="55" t="s">
        <v>262</v>
      </c>
      <c r="Q23" s="54" t="s">
        <v>9</v>
      </c>
      <c r="R23" s="24" t="s">
        <v>261</v>
      </c>
      <c r="S23" s="55" t="s">
        <v>262</v>
      </c>
      <c r="T23" s="54" t="s">
        <v>9</v>
      </c>
      <c r="U23" s="24" t="s">
        <v>261</v>
      </c>
      <c r="V23" s="55" t="s">
        <v>262</v>
      </c>
      <c r="X23" s="9"/>
      <c r="Y23" s="23"/>
    </row>
    <row r="24" spans="1:25" ht="36.75" customHeight="1" x14ac:dyDescent="0.35">
      <c r="A24" s="1"/>
      <c r="B24" s="9"/>
      <c r="C24" s="9"/>
      <c r="D24" s="9"/>
      <c r="F24" s="297" t="s">
        <v>690</v>
      </c>
      <c r="G24" s="298" t="s">
        <v>33</v>
      </c>
      <c r="H24" s="298"/>
      <c r="I24" s="298"/>
      <c r="K24" s="56"/>
      <c r="L24" s="40">
        <v>3</v>
      </c>
      <c r="M24" s="295"/>
      <c r="N24" s="56"/>
      <c r="O24" s="40">
        <v>2</v>
      </c>
      <c r="P24" s="295"/>
      <c r="Q24" s="56"/>
      <c r="R24" s="40"/>
      <c r="S24" s="295"/>
      <c r="T24" s="56"/>
      <c r="U24" s="40"/>
      <c r="V24" s="295"/>
      <c r="X24" s="9"/>
      <c r="Y24" s="23"/>
    </row>
    <row r="25" spans="1:25" ht="19.5" customHeight="1" x14ac:dyDescent="0.35">
      <c r="A25" s="1"/>
      <c r="B25" s="9"/>
      <c r="C25" s="9"/>
      <c r="D25" s="9"/>
      <c r="F25" s="297"/>
      <c r="G25" s="298"/>
      <c r="H25" s="298"/>
      <c r="I25" s="298"/>
      <c r="K25" s="57"/>
      <c r="L25" s="43"/>
      <c r="M25" s="295"/>
      <c r="N25" s="57"/>
      <c r="O25" s="43"/>
      <c r="P25" s="295"/>
      <c r="Q25" s="57"/>
      <c r="R25" s="43"/>
      <c r="S25" s="295"/>
      <c r="T25" s="57"/>
      <c r="U25" s="43"/>
      <c r="V25" s="295"/>
      <c r="X25" s="9"/>
      <c r="Y25" s="23"/>
    </row>
    <row r="26" spans="1:25" ht="208.5" customHeight="1" x14ac:dyDescent="0.35">
      <c r="A26" s="1"/>
      <c r="B26" s="9"/>
      <c r="C26" s="9"/>
      <c r="D26" s="9"/>
      <c r="F26" s="297"/>
      <c r="G26" s="298" t="s">
        <v>242</v>
      </c>
      <c r="H26" s="298"/>
      <c r="I26" s="298"/>
      <c r="K26" s="58"/>
      <c r="L26" s="45" t="s">
        <v>1156</v>
      </c>
      <c r="M26" s="295"/>
      <c r="N26" s="58"/>
      <c r="O26" s="45" t="s">
        <v>1157</v>
      </c>
      <c r="P26" s="295"/>
      <c r="Q26" s="58"/>
      <c r="R26" s="45"/>
      <c r="S26" s="295"/>
      <c r="T26" s="58"/>
      <c r="U26" s="45"/>
      <c r="V26" s="295"/>
      <c r="X26" s="9"/>
      <c r="Y26" s="23"/>
    </row>
    <row r="27" spans="1:25" ht="18" customHeight="1" x14ac:dyDescent="0.35">
      <c r="A27" s="1"/>
      <c r="B27" s="9"/>
      <c r="C27" s="9"/>
      <c r="D27" s="9"/>
      <c r="F27" s="297"/>
      <c r="G27" s="298" t="s">
        <v>266</v>
      </c>
      <c r="H27" s="298"/>
      <c r="I27" s="298"/>
      <c r="K27" s="59"/>
      <c r="L27" s="25"/>
      <c r="M27" s="60"/>
      <c r="N27" s="59"/>
      <c r="O27" s="25"/>
      <c r="P27" s="101"/>
      <c r="Q27" s="59"/>
      <c r="R27" s="25"/>
      <c r="S27" s="60"/>
      <c r="T27" s="59"/>
      <c r="U27" s="25"/>
      <c r="V27" s="60"/>
      <c r="X27" s="9"/>
      <c r="Y27" s="23"/>
    </row>
    <row r="28" spans="1:25" ht="18" customHeight="1" x14ac:dyDescent="0.35">
      <c r="A28" s="1"/>
      <c r="B28" s="9"/>
      <c r="C28" s="9"/>
      <c r="D28" s="9"/>
      <c r="F28" s="297"/>
      <c r="G28" s="298"/>
      <c r="H28" s="298"/>
      <c r="I28" s="298"/>
      <c r="K28" s="59"/>
      <c r="L28" s="25"/>
      <c r="M28" s="60"/>
      <c r="N28" s="59"/>
      <c r="O28" s="25"/>
      <c r="P28" s="101"/>
      <c r="Q28" s="59"/>
      <c r="R28" s="25"/>
      <c r="S28" s="60"/>
      <c r="T28" s="59"/>
      <c r="U28" s="25"/>
      <c r="V28" s="60"/>
      <c r="X28" s="9"/>
      <c r="Y28" s="23"/>
    </row>
    <row r="29" spans="1:25" ht="18" customHeight="1" x14ac:dyDescent="0.35">
      <c r="A29" s="1"/>
      <c r="B29" s="9"/>
      <c r="C29" s="9"/>
      <c r="D29" s="9"/>
      <c r="F29" s="297"/>
      <c r="G29" s="298"/>
      <c r="H29" s="298"/>
      <c r="I29" s="298"/>
      <c r="K29" s="59"/>
      <c r="L29" s="25"/>
      <c r="M29" s="60"/>
      <c r="N29" s="59"/>
      <c r="O29" s="25"/>
      <c r="P29" s="101"/>
      <c r="Q29" s="59"/>
      <c r="R29" s="25"/>
      <c r="S29" s="60"/>
      <c r="T29" s="59"/>
      <c r="U29" s="25"/>
      <c r="V29" s="60"/>
      <c r="X29" s="9"/>
      <c r="Y29" s="23"/>
    </row>
    <row r="30" spans="1:25" ht="18" customHeight="1" x14ac:dyDescent="0.35">
      <c r="A30" s="1"/>
      <c r="B30" s="9"/>
      <c r="C30" s="9"/>
      <c r="D30" s="9"/>
      <c r="F30" s="297"/>
      <c r="G30" s="298"/>
      <c r="H30" s="298"/>
      <c r="I30" s="298"/>
      <c r="K30" s="59"/>
      <c r="L30" s="25"/>
      <c r="M30" s="60"/>
      <c r="N30" s="59"/>
      <c r="O30" s="25"/>
      <c r="P30" s="101"/>
      <c r="Q30" s="59"/>
      <c r="R30" s="25"/>
      <c r="S30" s="60"/>
      <c r="T30" s="59"/>
      <c r="U30" s="25"/>
      <c r="V30" s="60"/>
      <c r="X30" s="9"/>
      <c r="Y30" s="23"/>
    </row>
    <row r="31" spans="1:25" ht="18" customHeight="1" x14ac:dyDescent="0.35">
      <c r="A31" s="1"/>
      <c r="B31" s="9"/>
      <c r="C31" s="9"/>
      <c r="D31" s="9"/>
      <c r="F31" s="297"/>
      <c r="G31" s="298"/>
      <c r="H31" s="298"/>
      <c r="I31" s="298"/>
      <c r="K31" s="59"/>
      <c r="L31" s="25"/>
      <c r="M31" s="60"/>
      <c r="N31" s="59"/>
      <c r="O31" s="25"/>
      <c r="P31" s="101"/>
      <c r="Q31" s="59"/>
      <c r="R31" s="25"/>
      <c r="S31" s="60"/>
      <c r="T31" s="59"/>
      <c r="U31" s="25"/>
      <c r="V31" s="60"/>
      <c r="X31" s="9"/>
      <c r="Y31" s="23"/>
    </row>
    <row r="32" spans="1:25" ht="18" customHeight="1" x14ac:dyDescent="0.35">
      <c r="A32" s="1"/>
      <c r="B32" s="9"/>
      <c r="C32" s="9"/>
      <c r="D32" s="9"/>
      <c r="F32" s="297"/>
      <c r="G32" s="298"/>
      <c r="H32" s="298"/>
      <c r="I32" s="298"/>
      <c r="K32" s="59"/>
      <c r="L32" s="25"/>
      <c r="M32" s="60"/>
      <c r="N32" s="59"/>
      <c r="O32" s="25"/>
      <c r="P32" s="101"/>
      <c r="Q32" s="59"/>
      <c r="R32" s="25"/>
      <c r="S32" s="60"/>
      <c r="T32" s="59"/>
      <c r="U32" s="25"/>
      <c r="V32" s="60"/>
      <c r="X32" s="9"/>
      <c r="Y32" s="23"/>
    </row>
    <row r="33" spans="1:25" ht="18" customHeight="1" x14ac:dyDescent="0.35">
      <c r="A33" s="1"/>
      <c r="B33" s="9"/>
      <c r="C33" s="9"/>
      <c r="D33" s="9"/>
      <c r="F33" s="297"/>
      <c r="G33" s="298"/>
      <c r="H33" s="298"/>
      <c r="I33" s="298"/>
      <c r="K33" s="59"/>
      <c r="L33" s="25"/>
      <c r="M33" s="60"/>
      <c r="N33" s="59"/>
      <c r="O33" s="25"/>
      <c r="P33" s="101"/>
      <c r="Q33" s="59"/>
      <c r="R33" s="25"/>
      <c r="S33" s="60"/>
      <c r="T33" s="59"/>
      <c r="U33" s="25"/>
      <c r="V33" s="60"/>
      <c r="X33" s="9"/>
      <c r="Y33" s="23"/>
    </row>
    <row r="34" spans="1:25" ht="18" customHeight="1" x14ac:dyDescent="0.35">
      <c r="A34" s="1"/>
      <c r="B34" s="9"/>
      <c r="C34" s="9"/>
      <c r="D34" s="9"/>
      <c r="F34" s="297"/>
      <c r="G34" s="298"/>
      <c r="H34" s="298"/>
      <c r="I34" s="298"/>
      <c r="K34" s="59"/>
      <c r="L34" s="25"/>
      <c r="M34" s="60"/>
      <c r="N34" s="59"/>
      <c r="O34" s="25"/>
      <c r="P34" s="101"/>
      <c r="Q34" s="59"/>
      <c r="R34" s="25"/>
      <c r="S34" s="60"/>
      <c r="T34" s="59"/>
      <c r="U34" s="25"/>
      <c r="V34" s="60"/>
      <c r="X34" s="9"/>
      <c r="Y34" s="23"/>
    </row>
    <row r="35" spans="1:25" ht="18" customHeight="1" x14ac:dyDescent="0.35">
      <c r="A35" s="1"/>
      <c r="B35" s="9"/>
      <c r="C35" s="9"/>
      <c r="D35" s="9"/>
      <c r="F35" s="297"/>
      <c r="G35" s="298"/>
      <c r="H35" s="298"/>
      <c r="I35" s="298"/>
      <c r="K35" s="59"/>
      <c r="L35" s="25"/>
      <c r="M35" s="60"/>
      <c r="N35" s="59"/>
      <c r="O35" s="25"/>
      <c r="P35" s="101"/>
      <c r="Q35" s="59"/>
      <c r="R35" s="25"/>
      <c r="S35" s="60"/>
      <c r="T35" s="59"/>
      <c r="U35" s="25"/>
      <c r="V35" s="60"/>
      <c r="X35" s="9"/>
      <c r="Y35" s="23"/>
    </row>
    <row r="36" spans="1:25" ht="18" customHeight="1" x14ac:dyDescent="0.35">
      <c r="A36" s="1"/>
      <c r="B36" s="9"/>
      <c r="C36" s="9"/>
      <c r="D36" s="9"/>
      <c r="F36" s="297"/>
      <c r="G36" s="298"/>
      <c r="H36" s="298"/>
      <c r="I36" s="298"/>
      <c r="K36" s="59"/>
      <c r="L36" s="25"/>
      <c r="M36" s="60"/>
      <c r="N36" s="59"/>
      <c r="O36" s="25"/>
      <c r="P36" s="101"/>
      <c r="Q36" s="59"/>
      <c r="R36" s="25"/>
      <c r="S36" s="60"/>
      <c r="T36" s="59"/>
      <c r="U36" s="25"/>
      <c r="V36" s="60"/>
      <c r="X36" s="9"/>
      <c r="Y36" s="23"/>
    </row>
    <row r="37" spans="1:25" ht="18" customHeight="1" x14ac:dyDescent="0.35">
      <c r="A37" s="1"/>
      <c r="B37" s="9"/>
      <c r="C37" s="9"/>
      <c r="D37" s="9"/>
      <c r="F37" s="297"/>
      <c r="G37" s="298"/>
      <c r="H37" s="298"/>
      <c r="I37" s="298"/>
      <c r="K37" s="228" t="s">
        <v>1158</v>
      </c>
      <c r="L37" s="229" t="s">
        <v>1159</v>
      </c>
      <c r="M37" s="60"/>
      <c r="N37" s="59"/>
      <c r="O37" s="25"/>
      <c r="P37" s="101"/>
      <c r="Q37" s="59"/>
      <c r="R37" s="25"/>
      <c r="S37" s="60"/>
      <c r="T37" s="59"/>
      <c r="U37" s="25"/>
      <c r="V37" s="60"/>
      <c r="X37" s="9"/>
      <c r="Y37" s="23"/>
    </row>
    <row r="38" spans="1:25" ht="18" customHeight="1" x14ac:dyDescent="0.35">
      <c r="A38" s="1"/>
      <c r="B38" s="9"/>
      <c r="C38" s="9"/>
      <c r="D38" s="9"/>
      <c r="F38" s="297"/>
      <c r="G38" s="298"/>
      <c r="H38" s="298"/>
      <c r="I38" s="298"/>
      <c r="K38" s="228">
        <v>1</v>
      </c>
      <c r="L38" s="229">
        <v>3</v>
      </c>
      <c r="M38" s="60"/>
      <c r="N38" s="59"/>
      <c r="O38" s="25"/>
      <c r="P38" s="101"/>
      <c r="Q38" s="59"/>
      <c r="R38" s="25"/>
      <c r="S38" s="60"/>
      <c r="T38" s="59"/>
      <c r="U38" s="25"/>
      <c r="V38" s="60"/>
      <c r="X38" s="9"/>
      <c r="Y38" s="23"/>
    </row>
    <row r="39" spans="1:25" ht="18" customHeight="1" x14ac:dyDescent="0.35">
      <c r="A39" s="1"/>
      <c r="B39" s="9"/>
      <c r="C39" s="9"/>
      <c r="D39" s="9"/>
      <c r="F39" s="297"/>
      <c r="G39" s="298"/>
      <c r="H39" s="298"/>
      <c r="I39" s="298"/>
      <c r="K39" s="228">
        <v>2</v>
      </c>
      <c r="L39" s="229">
        <v>2</v>
      </c>
      <c r="M39" s="60"/>
      <c r="N39" s="59"/>
      <c r="O39" s="25"/>
      <c r="P39" s="101"/>
      <c r="Q39" s="59"/>
      <c r="R39" s="25"/>
      <c r="S39" s="60"/>
      <c r="T39" s="59"/>
      <c r="U39" s="25"/>
      <c r="V39" s="60"/>
      <c r="X39" s="9"/>
      <c r="Y39" s="23"/>
    </row>
    <row r="40" spans="1:25" ht="18" customHeight="1" x14ac:dyDescent="0.35">
      <c r="A40" s="1"/>
      <c r="B40" s="9"/>
      <c r="C40" s="9"/>
      <c r="D40" s="9"/>
      <c r="F40" s="297"/>
      <c r="G40" s="298"/>
      <c r="H40" s="298"/>
      <c r="I40" s="298"/>
      <c r="K40" s="228">
        <v>3</v>
      </c>
      <c r="L40" s="229">
        <v>0</v>
      </c>
      <c r="M40" s="60"/>
      <c r="N40" s="59"/>
      <c r="O40" s="25"/>
      <c r="P40" s="101"/>
      <c r="Q40" s="59"/>
      <c r="R40" s="25"/>
      <c r="S40" s="60"/>
      <c r="T40" s="59"/>
      <c r="U40" s="25"/>
      <c r="V40" s="60"/>
      <c r="X40" s="9"/>
      <c r="Y40" s="23"/>
    </row>
    <row r="41" spans="1:25" ht="18" customHeight="1" x14ac:dyDescent="0.35">
      <c r="A41" s="1"/>
      <c r="B41" s="9"/>
      <c r="C41" s="9"/>
      <c r="D41" s="9"/>
      <c r="F41" s="297"/>
      <c r="G41" s="298"/>
      <c r="H41" s="298"/>
      <c r="I41" s="298"/>
      <c r="K41" s="228"/>
      <c r="L41" s="229"/>
      <c r="M41" s="60"/>
      <c r="N41" s="59"/>
      <c r="O41" s="25"/>
      <c r="P41" s="101"/>
      <c r="Q41" s="59"/>
      <c r="R41" s="25"/>
      <c r="S41" s="60"/>
      <c r="T41" s="59"/>
      <c r="U41" s="25"/>
      <c r="V41" s="60"/>
      <c r="X41" s="9"/>
      <c r="Y41" s="23"/>
    </row>
    <row r="42" spans="1:25" ht="18" customHeight="1" x14ac:dyDescent="0.35">
      <c r="A42" s="1"/>
      <c r="B42" s="9"/>
      <c r="C42" s="9"/>
      <c r="D42" s="9"/>
      <c r="F42" s="297"/>
      <c r="G42" s="298"/>
      <c r="H42" s="298"/>
      <c r="I42" s="298"/>
      <c r="K42" s="228" t="s">
        <v>806</v>
      </c>
      <c r="L42" s="230">
        <f>2/3</f>
        <v>0.66666666666666663</v>
      </c>
      <c r="M42" s="60"/>
      <c r="N42" s="59"/>
      <c r="O42" s="25"/>
      <c r="P42" s="101"/>
      <c r="Q42" s="59"/>
      <c r="R42" s="25"/>
      <c r="S42" s="60"/>
      <c r="T42" s="59"/>
      <c r="U42" s="25"/>
      <c r="V42" s="60"/>
      <c r="X42" s="9"/>
      <c r="Y42" s="23"/>
    </row>
    <row r="43" spans="1:25" ht="18" customHeight="1" x14ac:dyDescent="0.35">
      <c r="A43" s="1"/>
      <c r="B43" s="9"/>
      <c r="C43" s="9"/>
      <c r="D43" s="9"/>
      <c r="F43" s="297"/>
      <c r="G43" s="298"/>
      <c r="H43" s="298"/>
      <c r="I43" s="298"/>
      <c r="K43" s="228" t="s">
        <v>807</v>
      </c>
      <c r="L43" s="229">
        <f>(L38+L39)/2</f>
        <v>2.5</v>
      </c>
      <c r="M43" s="60"/>
      <c r="N43" s="59"/>
      <c r="O43" s="25"/>
      <c r="P43" s="101"/>
      <c r="Q43" s="59"/>
      <c r="R43" s="25"/>
      <c r="S43" s="60"/>
      <c r="T43" s="59"/>
      <c r="U43" s="25"/>
      <c r="V43" s="60"/>
      <c r="X43" s="9"/>
      <c r="Y43" s="23"/>
    </row>
    <row r="44" spans="1:25" ht="18" customHeight="1" x14ac:dyDescent="0.35">
      <c r="A44" s="1"/>
      <c r="B44" s="9"/>
      <c r="C44" s="9"/>
      <c r="D44" s="9"/>
      <c r="F44" s="297"/>
      <c r="G44" s="298"/>
      <c r="H44" s="298"/>
      <c r="I44" s="298"/>
      <c r="K44" s="228"/>
      <c r="L44" s="229"/>
      <c r="M44" s="60"/>
      <c r="N44" s="59"/>
      <c r="O44" s="25"/>
      <c r="P44" s="101"/>
      <c r="Q44" s="59"/>
      <c r="R44" s="25"/>
      <c r="S44" s="60"/>
      <c r="T44" s="59"/>
      <c r="U44" s="25"/>
      <c r="V44" s="60"/>
      <c r="X44" s="9"/>
      <c r="Y44" s="23"/>
    </row>
    <row r="45" spans="1:25" ht="18" customHeight="1" x14ac:dyDescent="0.35">
      <c r="A45" s="1"/>
      <c r="B45" s="9"/>
      <c r="C45" s="9"/>
      <c r="D45" s="9"/>
      <c r="F45" s="297"/>
      <c r="G45" s="298"/>
      <c r="H45" s="298"/>
      <c r="I45" s="298"/>
      <c r="K45" s="59"/>
      <c r="L45" s="25"/>
      <c r="M45" s="60"/>
      <c r="N45" s="59"/>
      <c r="O45" s="25"/>
      <c r="P45" s="101"/>
      <c r="Q45" s="59"/>
      <c r="R45" s="25"/>
      <c r="S45" s="60"/>
      <c r="T45" s="59"/>
      <c r="U45" s="25"/>
      <c r="V45" s="60"/>
      <c r="X45" s="9"/>
      <c r="Y45" s="23"/>
    </row>
    <row r="46" spans="1:25" ht="18" customHeight="1" x14ac:dyDescent="0.35">
      <c r="A46" s="1"/>
      <c r="B46" s="9"/>
      <c r="C46" s="9"/>
      <c r="D46" s="9"/>
      <c r="F46" s="297"/>
      <c r="G46" s="298"/>
      <c r="H46" s="298"/>
      <c r="I46" s="298"/>
      <c r="K46" s="59"/>
      <c r="L46" s="25"/>
      <c r="M46" s="60"/>
      <c r="N46" s="59"/>
      <c r="O46" s="25"/>
      <c r="P46" s="101"/>
      <c r="Q46" s="59"/>
      <c r="R46" s="25"/>
      <c r="S46" s="60"/>
      <c r="T46" s="59"/>
      <c r="U46" s="25"/>
      <c r="V46" s="60"/>
      <c r="X46" s="9"/>
      <c r="Y46" s="23"/>
    </row>
    <row r="47" spans="1:25" ht="18" customHeight="1" x14ac:dyDescent="0.35">
      <c r="A47" s="1"/>
      <c r="B47" s="9"/>
      <c r="C47" s="9"/>
      <c r="D47" s="9"/>
      <c r="F47" s="297"/>
      <c r="G47" s="298"/>
      <c r="H47" s="298"/>
      <c r="I47" s="298"/>
      <c r="K47" s="59"/>
      <c r="L47" s="25"/>
      <c r="M47" s="60"/>
      <c r="N47" s="59"/>
      <c r="O47" s="25"/>
      <c r="P47" s="101"/>
      <c r="Q47" s="59"/>
      <c r="R47" s="25"/>
      <c r="S47" s="60"/>
      <c r="T47" s="59"/>
      <c r="U47" s="25"/>
      <c r="V47" s="60"/>
      <c r="X47" s="9"/>
      <c r="Y47" s="23"/>
    </row>
    <row r="48" spans="1:25" ht="18" customHeight="1" x14ac:dyDescent="0.35">
      <c r="A48" s="1"/>
      <c r="B48" s="9"/>
      <c r="C48" s="9"/>
      <c r="D48" s="9"/>
      <c r="F48" s="297"/>
      <c r="G48" s="298"/>
      <c r="H48" s="298"/>
      <c r="I48" s="298"/>
      <c r="K48" s="59"/>
      <c r="L48" s="25"/>
      <c r="M48" s="60"/>
      <c r="N48" s="59"/>
      <c r="O48" s="25"/>
      <c r="P48" s="101"/>
      <c r="Q48" s="59"/>
      <c r="R48" s="25"/>
      <c r="S48" s="60"/>
      <c r="T48" s="59"/>
      <c r="U48" s="25"/>
      <c r="V48" s="60"/>
      <c r="X48" s="9"/>
      <c r="Y48" s="23"/>
    </row>
    <row r="49" spans="1:25" ht="18" customHeight="1" x14ac:dyDescent="0.35">
      <c r="A49" s="1"/>
      <c r="B49" s="9"/>
      <c r="C49" s="9"/>
      <c r="D49" s="9"/>
      <c r="F49" s="297"/>
      <c r="G49" s="298"/>
      <c r="H49" s="298"/>
      <c r="I49" s="298"/>
      <c r="K49" s="59"/>
      <c r="L49" s="25"/>
      <c r="M49" s="60"/>
      <c r="N49" s="59"/>
      <c r="O49" s="25"/>
      <c r="P49" s="60"/>
      <c r="Q49" s="59"/>
      <c r="R49" s="25"/>
      <c r="S49" s="60"/>
      <c r="T49" s="59"/>
      <c r="U49" s="25"/>
      <c r="V49" s="60"/>
      <c r="X49" s="9"/>
      <c r="Y49" s="23"/>
    </row>
    <row r="50" spans="1:25" ht="14.5" x14ac:dyDescent="0.35">
      <c r="S50" s="1"/>
      <c r="V50" s="1"/>
    </row>
    <row r="51" spans="1:25" ht="15" customHeight="1" x14ac:dyDescent="0.35"/>
  </sheetData>
  <mergeCells count="63">
    <mergeCell ref="F24:F49"/>
    <mergeCell ref="G24:I25"/>
    <mergeCell ref="M24:M26"/>
    <mergeCell ref="P24:P26"/>
    <mergeCell ref="S24:S26"/>
    <mergeCell ref="V24:V26"/>
    <mergeCell ref="G26:I26"/>
    <mergeCell ref="G27:I49"/>
    <mergeCell ref="Q20:S20"/>
    <mergeCell ref="T20:V20"/>
    <mergeCell ref="K21:M21"/>
    <mergeCell ref="N21:P21"/>
    <mergeCell ref="Q21:S21"/>
    <mergeCell ref="T21:V21"/>
    <mergeCell ref="T18:V19"/>
    <mergeCell ref="E19:I19"/>
    <mergeCell ref="D20:D21"/>
    <mergeCell ref="E20:I21"/>
    <mergeCell ref="K20:M20"/>
    <mergeCell ref="N20:P20"/>
    <mergeCell ref="D15:I15"/>
    <mergeCell ref="B18:C21"/>
    <mergeCell ref="K18:M19"/>
    <mergeCell ref="N18:P19"/>
    <mergeCell ref="Q18:S19"/>
    <mergeCell ref="Q17:S17"/>
    <mergeCell ref="T17:V17"/>
    <mergeCell ref="S12:T12"/>
    <mergeCell ref="U12:V12"/>
    <mergeCell ref="L13:M13"/>
    <mergeCell ref="P13:Q13"/>
    <mergeCell ref="T13:U13"/>
    <mergeCell ref="L14:M15"/>
    <mergeCell ref="N14:N15"/>
    <mergeCell ref="O14:O15"/>
    <mergeCell ref="P14:Q15"/>
    <mergeCell ref="Q12:R12"/>
    <mergeCell ref="R14:R15"/>
    <mergeCell ref="S14:S15"/>
    <mergeCell ref="T14:U15"/>
    <mergeCell ref="V14:V15"/>
    <mergeCell ref="K12:L12"/>
    <mergeCell ref="M12:N12"/>
    <mergeCell ref="O12:P12"/>
    <mergeCell ref="K17:M17"/>
    <mergeCell ref="N17:P17"/>
    <mergeCell ref="K14:K15"/>
    <mergeCell ref="B7:C7"/>
    <mergeCell ref="M7:O8"/>
    <mergeCell ref="Q7:S8"/>
    <mergeCell ref="G12:G13"/>
    <mergeCell ref="D2:I2"/>
    <mergeCell ref="D3:I4"/>
    <mergeCell ref="K3:S4"/>
    <mergeCell ref="D5:I5"/>
    <mergeCell ref="K5:R5"/>
    <mergeCell ref="B10:C10"/>
    <mergeCell ref="B12:C15"/>
    <mergeCell ref="D12:D14"/>
    <mergeCell ref="E12:E14"/>
    <mergeCell ref="F12:F13"/>
    <mergeCell ref="H12:H13"/>
    <mergeCell ref="I12:I13"/>
  </mergeCells>
  <conditionalFormatting sqref="D15:I15">
    <cfRule type="containsText" dxfId="319" priority="2" operator="containsText" text="Finalizado">
      <formula>NOT(ISERROR(SEARCH("Finalizado",D15)))</formula>
    </cfRule>
    <cfRule type="containsText" dxfId="318" priority="3" operator="containsText" text="No Planificado">
      <formula>NOT(ISERROR(SEARCH("No Planificado",D15)))</formula>
    </cfRule>
    <cfRule type="containsText" dxfId="317" priority="4" operator="containsText" text="A Tiempo">
      <formula>NOT(ISERROR(SEARCH("A Tiempo",D15)))</formula>
    </cfRule>
    <cfRule type="containsText" dxfId="316" priority="5" operator="containsText" text="Retrasado">
      <formula>NOT(ISERROR(SEARCH("Retrasado",D15)))</formula>
    </cfRule>
  </conditionalFormatting>
  <conditionalFormatting sqref="F7:F8">
    <cfRule type="iconSet" priority="9">
      <iconSet showValue="0">
        <cfvo type="percent" val="0"/>
        <cfvo type="num" val="2"/>
        <cfvo type="num" val="3"/>
      </iconSet>
    </cfRule>
  </conditionalFormatting>
  <conditionalFormatting sqref="F12 F14">
    <cfRule type="iconSet" priority="7">
      <iconSet showValue="0">
        <cfvo type="percent" val="0"/>
        <cfvo type="num" val="2"/>
        <cfvo type="num" val="3"/>
      </iconSet>
    </cfRule>
  </conditionalFormatting>
  <conditionalFormatting sqref="G7:I8">
    <cfRule type="iconSet" priority="8">
      <iconSet showValue="0">
        <cfvo type="percent" val="0"/>
        <cfvo type="num" val="2"/>
        <cfvo type="num" val="3"/>
      </iconSet>
    </cfRule>
  </conditionalFormatting>
  <conditionalFormatting sqref="G12:I12 G14:I14">
    <cfRule type="iconSet" priority="6">
      <iconSet showValue="0">
        <cfvo type="percent" val="0"/>
        <cfvo type="num" val="2"/>
        <cfvo type="num" val="3"/>
      </iconSet>
    </cfRule>
  </conditionalFormatting>
  <conditionalFormatting sqref="K24:L24 N24:O24 Q24:R24 T24:U24">
    <cfRule type="iconSet" priority="10">
      <iconSet showValue="0">
        <cfvo type="percent" val="0"/>
        <cfvo type="num" val="2"/>
        <cfvo type="num" val="3"/>
      </iconSet>
    </cfRule>
  </conditionalFormatting>
  <conditionalFormatting sqref="K25:L25">
    <cfRule type="containsText" dxfId="315" priority="20" operator="containsText" text="PENDIENTE">
      <formula>NOT(ISERROR(SEARCH("PENDIENTE",K25)))</formula>
    </cfRule>
    <cfRule type="containsText" dxfId="314" priority="21" operator="containsText" text="NO VALIDADO">
      <formula>NOT(ISERROR(SEARCH("NO VALIDADO",K25)))</formula>
    </cfRule>
    <cfRule type="containsText" dxfId="313" priority="22" operator="containsText" text="VALIDADO">
      <formula>NOT(ISERROR(SEARCH("VALIDADO",K25)))</formula>
    </cfRule>
  </conditionalFormatting>
  <conditionalFormatting sqref="N25:O25">
    <cfRule type="containsText" dxfId="312" priority="17" operator="containsText" text="PENDIENTE">
      <formula>NOT(ISERROR(SEARCH("PENDIENTE",N25)))</formula>
    </cfRule>
    <cfRule type="containsText" dxfId="311" priority="18" operator="containsText" text="NO VALIDADO">
      <formula>NOT(ISERROR(SEARCH("NO VALIDADO",N25)))</formula>
    </cfRule>
    <cfRule type="containsText" dxfId="310" priority="19" operator="containsText" text="VALIDADO">
      <formula>NOT(ISERROR(SEARCH("VALIDADO",N25)))</formula>
    </cfRule>
  </conditionalFormatting>
  <conditionalFormatting sqref="Q25:R25">
    <cfRule type="containsText" dxfId="309" priority="14" operator="containsText" text="PENDIENTE">
      <formula>NOT(ISERROR(SEARCH("PENDIENTE",Q25)))</formula>
    </cfRule>
    <cfRule type="containsText" dxfId="308" priority="15" operator="containsText" text="NO VALIDADO">
      <formula>NOT(ISERROR(SEARCH("NO VALIDADO",Q25)))</formula>
    </cfRule>
    <cfRule type="containsText" dxfId="307" priority="16" operator="containsText" text="VALIDADO">
      <formula>NOT(ISERROR(SEARCH("VALIDADO",Q25)))</formula>
    </cfRule>
  </conditionalFormatting>
  <conditionalFormatting sqref="T25:U25">
    <cfRule type="containsText" dxfId="306" priority="11" operator="containsText" text="PENDIENTE">
      <formula>NOT(ISERROR(SEARCH("PENDIENTE",T25)))</formula>
    </cfRule>
    <cfRule type="containsText" dxfId="305" priority="12" operator="containsText" text="NO VALIDADO">
      <formula>NOT(ISERROR(SEARCH("NO VALIDADO",T25)))</formula>
    </cfRule>
    <cfRule type="containsText" dxfId="304" priority="13" operator="containsText" text="VALIDADO">
      <formula>NOT(ISERROR(SEARCH("VALIDADO",T25)))</formula>
    </cfRule>
  </conditionalFormatting>
  <dataValidations count="6">
    <dataValidation type="list" allowBlank="1" showInputMessage="1" showErrorMessage="1" sqref="K14:K15 O14:O15 S14:S15" xr:uid="{9965A582-5632-42FA-946B-139D9E735F28}">
      <formula1>"No Iniciado, En Progreso,Finalizado"</formula1>
    </dataValidation>
    <dataValidation type="list" allowBlank="1" showInputMessage="1" showErrorMessage="1" sqref="M12 Q12 U12" xr:uid="{581D885A-F4AC-4598-A7E9-15A5D80FA57D}">
      <formula1>"Mayo,Junio,Julio,Agosto,Septiembre,Octubre"</formula1>
    </dataValidation>
    <dataValidation type="list" allowBlank="1" showInputMessage="1" showErrorMessage="1" sqref="AB14:AB15 R14:R15 N14:N15 V14:V15" xr:uid="{82ACADAA-40B1-4F2D-88B4-CDABC969C920}">
      <formula1>"No Cumple, Parcial, Cumple, Más que Cumple, Mejor Práctica"</formula1>
    </dataValidation>
    <dataValidation type="list" allowBlank="1" showInputMessage="1" showErrorMessage="1" sqref="O10" xr:uid="{67D3A604-9F9D-4D8E-B2D9-E90BE06C6602}">
      <formula1>"Alta,Baja,No Planificado"</formula1>
    </dataValidation>
    <dataValidation type="list" allowBlank="1" showInputMessage="1" showErrorMessage="1" sqref="S10 Q10" xr:uid="{33CA569B-9FAD-4AE3-BD8A-0E58D0565B7A}">
      <formula1>"Junio,Julio,Agosto,Septiembre,Octubre"</formula1>
    </dataValidation>
    <dataValidation type="list" allowBlank="1" showInputMessage="1" showErrorMessage="1" sqref="D10" xr:uid="{AC38A3ED-8022-4644-A483-D50A79C0A997}">
      <formula1>"No Cumple, Parcial,Cumple,Más que Cumple,Mejor Práctica"</formula1>
    </dataValidation>
  </dataValidations>
  <pageMargins left="0.511811024" right="0.511811024" top="0.78740157499999996" bottom="0.78740157499999996" header="0.31496062000000002" footer="0.31496062000000002"/>
  <pageSetup paperSize="9" orientation="portrait" r:id="rId1"/>
  <drawing r:id="rId2"/>
  <extLst>
    <ext xmlns:x14="http://schemas.microsoft.com/office/spreadsheetml/2009/9/main" uri="{78C0D931-6437-407d-A8EE-F0AAD7539E65}">
      <x14:conditionalFormattings>
        <x14:conditionalFormatting xmlns:xm="http://schemas.microsoft.com/office/excel/2006/main">
          <x14:cfRule type="iconSet" priority="1" id="{7C94FB41-F2A3-41BA-8E10-6DBB728573DA}">
            <x14:iconSet iconSet="3Stars" showValue="0">
              <x14:cfvo type="percent">
                <xm:f>0</xm:f>
              </x14:cfvo>
              <x14:cfvo type="num">
                <xm:f>2</xm:f>
              </x14:cfvo>
              <x14:cfvo type="num">
                <xm:f>3</xm:f>
              </x14:cfvo>
            </x14:iconSet>
          </x14:cfRule>
          <xm:sqref>M10</xm:sqref>
        </x14:conditionalFormatting>
      </x14:conditionalFormattings>
    </ext>
  </extLst>
</worksheet>
</file>

<file path=xl/worksheets/sheet6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9CEB668-6FA4-4981-8C45-AF849B6058F7}">
  <dimension ref="A1:AB51"/>
  <sheetViews>
    <sheetView showGridLines="0" zoomScale="50" zoomScaleNormal="50" workbookViewId="0">
      <pane xSplit="3" ySplit="4" topLeftCell="D18" activePane="bottomRight" state="frozen"/>
      <selection activeCell="O2" sqref="O2"/>
      <selection pane="topRight" activeCell="O2" sqref="O2"/>
      <selection pane="bottomLeft" activeCell="O2" sqref="O2"/>
      <selection pane="bottomRight"/>
    </sheetView>
  </sheetViews>
  <sheetFormatPr defaultColWidth="0" defaultRowHeight="15" customHeight="1" zeroHeight="1" outlineLevelRow="2" outlineLevelCol="1" x14ac:dyDescent="0.35"/>
  <cols>
    <col min="1" max="1" width="1.26953125" customWidth="1"/>
    <col min="2" max="2" width="4.7265625" customWidth="1"/>
    <col min="3" max="3" width="20.1796875" customWidth="1"/>
    <col min="4" max="4" width="17.453125" customWidth="1" outlineLevel="1"/>
    <col min="5" max="5" width="10" customWidth="1" outlineLevel="1"/>
    <col min="6" max="8" width="6.1796875" customWidth="1" outlineLevel="1"/>
    <col min="9" max="9" width="6.26953125" customWidth="1" outlineLevel="1"/>
    <col min="10" max="10" width="2.1796875" customWidth="1"/>
    <col min="11" max="23" width="23" customWidth="1"/>
    <col min="24" max="24" width="17" hidden="1" customWidth="1"/>
    <col min="25" max="25" width="16.453125" hidden="1" customWidth="1"/>
    <col min="26" max="26" width="10.54296875" hidden="1" customWidth="1"/>
    <col min="27" max="27" width="16.81640625" hidden="1" customWidth="1"/>
    <col min="28" max="28" width="14.54296875" hidden="1" customWidth="1"/>
  </cols>
  <sheetData>
    <row r="1" spans="1:28" ht="11.25" customHeight="1" x14ac:dyDescent="0.35">
      <c r="A1" s="13"/>
      <c r="B1" s="13"/>
      <c r="C1" s="13"/>
      <c r="D1" s="13"/>
      <c r="E1" s="13"/>
      <c r="F1" s="13"/>
      <c r="G1" s="13"/>
      <c r="H1" s="13"/>
      <c r="I1" s="13"/>
      <c r="J1" s="13"/>
      <c r="K1" s="13"/>
      <c r="L1" s="13"/>
      <c r="M1" s="13"/>
      <c r="N1" s="13"/>
      <c r="O1" s="13"/>
      <c r="P1" s="13"/>
      <c r="Q1" s="13"/>
      <c r="R1" s="13"/>
      <c r="S1" s="13"/>
      <c r="T1" s="13"/>
      <c r="U1" s="13"/>
      <c r="V1" s="13"/>
      <c r="W1" s="13"/>
      <c r="X1" s="13"/>
      <c r="Y1" s="19"/>
      <c r="Z1" s="19"/>
      <c r="AA1" s="19"/>
    </row>
    <row r="2" spans="1:28" ht="43.5" customHeight="1" x14ac:dyDescent="0.5">
      <c r="A2" s="1"/>
      <c r="C2" s="11"/>
      <c r="D2" s="279" t="s">
        <v>0</v>
      </c>
      <c r="E2" s="279"/>
      <c r="F2" s="279"/>
      <c r="G2" s="279"/>
      <c r="H2" s="279"/>
      <c r="I2" s="279"/>
      <c r="J2" s="62"/>
      <c r="K2" s="62"/>
      <c r="L2" s="62"/>
      <c r="M2" s="62"/>
      <c r="N2" s="62"/>
      <c r="O2" s="62"/>
      <c r="P2" s="62"/>
      <c r="Q2" s="62"/>
      <c r="R2" s="62"/>
      <c r="S2" s="62"/>
      <c r="T2" s="62"/>
      <c r="U2" s="62"/>
      <c r="V2" s="62"/>
      <c r="W2" s="11"/>
      <c r="X2" s="11"/>
      <c r="Y2" s="20"/>
      <c r="Z2" s="20"/>
      <c r="AA2" s="20"/>
    </row>
    <row r="3" spans="1:28" ht="19.5" customHeight="1" x14ac:dyDescent="0.35">
      <c r="A3" s="1"/>
      <c r="C3" s="10"/>
      <c r="D3" s="280" t="s">
        <v>1</v>
      </c>
      <c r="E3" s="280"/>
      <c r="F3" s="280"/>
      <c r="G3" s="280"/>
      <c r="H3" s="280"/>
      <c r="I3" s="280"/>
      <c r="J3" s="63"/>
      <c r="K3" s="319" t="s">
        <v>808</v>
      </c>
      <c r="L3" s="319"/>
      <c r="M3" s="319"/>
      <c r="N3" s="319"/>
      <c r="O3" s="319"/>
      <c r="P3" s="319"/>
      <c r="Q3" s="319"/>
      <c r="R3" s="319"/>
      <c r="S3" s="319"/>
      <c r="T3" s="63"/>
      <c r="U3" s="63"/>
      <c r="V3" s="63"/>
      <c r="W3" s="10"/>
      <c r="X3" s="10"/>
      <c r="Y3" s="12"/>
      <c r="Z3" s="12"/>
      <c r="AA3" s="12"/>
    </row>
    <row r="4" spans="1:28" ht="35.25" customHeight="1" x14ac:dyDescent="0.35">
      <c r="A4" s="1"/>
      <c r="B4" s="1"/>
      <c r="C4" s="10"/>
      <c r="D4" s="281"/>
      <c r="E4" s="281"/>
      <c r="F4" s="281"/>
      <c r="G4" s="281"/>
      <c r="H4" s="281"/>
      <c r="I4" s="281"/>
      <c r="J4" s="61"/>
      <c r="K4" s="320"/>
      <c r="L4" s="320"/>
      <c r="M4" s="320"/>
      <c r="N4" s="320"/>
      <c r="O4" s="320"/>
      <c r="P4" s="320"/>
      <c r="Q4" s="320"/>
      <c r="R4" s="320"/>
      <c r="S4" s="320"/>
      <c r="T4" s="61"/>
      <c r="U4" s="61"/>
      <c r="V4" s="61"/>
      <c r="W4" s="61"/>
      <c r="X4" s="14"/>
      <c r="Y4" s="21"/>
      <c r="Z4" s="22"/>
      <c r="AA4" s="22"/>
    </row>
    <row r="5" spans="1:28" ht="32.5" x14ac:dyDescent="0.6">
      <c r="A5" s="1"/>
      <c r="B5" s="15"/>
      <c r="C5" s="13"/>
      <c r="D5" s="284" t="s">
        <v>218</v>
      </c>
      <c r="E5" s="284"/>
      <c r="F5" s="284"/>
      <c r="G5" s="284"/>
      <c r="H5" s="284"/>
      <c r="I5" s="284"/>
      <c r="J5" s="26"/>
      <c r="K5" s="284" t="s">
        <v>673</v>
      </c>
      <c r="L5" s="284"/>
      <c r="M5" s="284"/>
      <c r="N5" s="284"/>
      <c r="O5" s="284"/>
      <c r="P5" s="284"/>
      <c r="Q5" s="284"/>
      <c r="R5" s="284"/>
      <c r="S5" s="27"/>
      <c r="T5" s="25"/>
      <c r="U5" s="25"/>
      <c r="V5" s="25"/>
      <c r="W5" s="9"/>
      <c r="X5" s="9"/>
      <c r="Y5" s="23"/>
    </row>
    <row r="6" spans="1:28" ht="33" customHeight="1" x14ac:dyDescent="0.8">
      <c r="A6" s="1"/>
      <c r="B6" s="15"/>
      <c r="C6" s="15"/>
      <c r="D6" s="28" t="s">
        <v>296</v>
      </c>
      <c r="E6" s="28" t="s">
        <v>16</v>
      </c>
      <c r="F6" s="28" t="s">
        <v>19</v>
      </c>
      <c r="G6" s="28" t="s">
        <v>20</v>
      </c>
      <c r="H6" s="28" t="s">
        <v>21</v>
      </c>
      <c r="I6" s="28" t="s">
        <v>22</v>
      </c>
      <c r="J6" s="29"/>
      <c r="K6" s="44" t="s">
        <v>221</v>
      </c>
      <c r="L6" s="66"/>
      <c r="M6" s="30"/>
      <c r="N6" s="30"/>
      <c r="O6" s="30"/>
      <c r="P6" s="30"/>
      <c r="Q6" s="30"/>
      <c r="R6" s="31"/>
      <c r="S6" s="31"/>
      <c r="T6" s="25"/>
      <c r="U6" s="25"/>
      <c r="V6" s="25"/>
      <c r="W6" s="9"/>
      <c r="X6" s="9"/>
      <c r="Y6" s="23"/>
    </row>
    <row r="7" spans="1:28" ht="78" customHeight="1" outlineLevel="1" x14ac:dyDescent="0.35">
      <c r="A7" s="1"/>
      <c r="B7" s="267" t="s">
        <v>222</v>
      </c>
      <c r="C7" s="267"/>
      <c r="D7" s="67" t="str">
        <f>IF(F7="","",IF(AND(I7=3,H7=3,G7=3,F7=3),"Melhor Pratica",
IF(AND(H7=3,G7=3,F7=3),"Mais que cumpre",
IF(AND(G7=3,F7=3),"Cumpre",
IF(F7=3,"Parcial","Não cumpre")))))</f>
        <v>Não cumpre</v>
      </c>
      <c r="E7" s="47">
        <f>IF($D7="Não cumpre",0,IF($D7="Parcial",$E$18*0.4,IF($D7="Cumpre",$E$18*0.7,IF($D7="Mais que cumpre",$E$18*0.85,IF($D7="Melhor Pratica",$E$18,0)))))</f>
        <v>0</v>
      </c>
      <c r="F7" s="48">
        <f>IF($K$24&lt;&gt;"",IF($K$24=3,3,IF($K$24=2,2,1)),"")</f>
        <v>2</v>
      </c>
      <c r="G7" s="48">
        <f>IF($N$24&lt;&gt;"",IF($N$24=3,3,IF($N$24=2,2,1)),"")</f>
        <v>3</v>
      </c>
      <c r="H7" s="48" t="str">
        <f>IF($Q$24&lt;&gt;"",IF($Q$24=3,3,IF($Q$24=2,2,1)),"")</f>
        <v/>
      </c>
      <c r="I7" s="48" t="str">
        <f>IF($T$24&lt;&gt;"",IF($T$24=3,3,IF($T$24=2,2,1)),"")</f>
        <v/>
      </c>
      <c r="J7" s="32"/>
      <c r="K7" s="49" t="s">
        <v>674</v>
      </c>
      <c r="L7" s="46" t="s">
        <v>224</v>
      </c>
      <c r="M7" s="271" t="s">
        <v>809</v>
      </c>
      <c r="N7" s="271"/>
      <c r="O7" s="271"/>
      <c r="P7" s="46" t="s">
        <v>226</v>
      </c>
      <c r="Q7" s="271" t="s">
        <v>810</v>
      </c>
      <c r="R7" s="271"/>
      <c r="S7" s="271"/>
      <c r="U7" s="25"/>
      <c r="V7" s="25"/>
      <c r="W7" s="9"/>
      <c r="X7" s="9"/>
      <c r="Y7" s="23"/>
    </row>
    <row r="8" spans="1:28" ht="14.25" customHeight="1" outlineLevel="1" x14ac:dyDescent="0.35">
      <c r="A8" s="1"/>
      <c r="B8" s="64"/>
      <c r="C8" s="64"/>
      <c r="D8" s="67"/>
      <c r="E8" s="47"/>
      <c r="F8" s="48"/>
      <c r="G8" s="48"/>
      <c r="H8" s="48"/>
      <c r="I8" s="48"/>
      <c r="J8" s="32"/>
      <c r="K8" s="49"/>
      <c r="L8" s="46"/>
      <c r="M8" s="271"/>
      <c r="N8" s="271"/>
      <c r="O8" s="271"/>
      <c r="P8" s="46"/>
      <c r="Q8" s="271"/>
      <c r="R8" s="271"/>
      <c r="S8" s="271"/>
      <c r="U8" s="25"/>
      <c r="V8" s="25"/>
      <c r="W8" s="9"/>
      <c r="X8" s="9"/>
      <c r="Y8" s="23"/>
    </row>
    <row r="9" spans="1:28" ht="9.75" customHeight="1" x14ac:dyDescent="0.45">
      <c r="A9" s="1"/>
      <c r="B9" s="1"/>
      <c r="C9" s="1"/>
      <c r="D9" s="34"/>
      <c r="E9" s="35"/>
      <c r="F9" s="35"/>
      <c r="G9" s="35"/>
      <c r="H9" s="35"/>
      <c r="I9" s="35"/>
      <c r="J9" s="35"/>
      <c r="K9" s="35"/>
      <c r="L9" s="35"/>
      <c r="M9" s="35"/>
      <c r="N9" s="35"/>
      <c r="O9" s="35"/>
      <c r="P9" s="35"/>
      <c r="Q9" s="92" t="str">
        <f>IF(Q10="Junho",6,IF(Q10="Julho",7,IF(Q10="Agosto",8,IF(Q10="Setembro",9,IF(Q10="Outubro",10,"")))))</f>
        <v/>
      </c>
      <c r="R9" s="35"/>
      <c r="S9" s="92" t="str">
        <f>IF(S10="Junho",6,IF(S10="Julho",7,IF(S10="Agosto",8,IF(S10="Setembro",9,IF(S10="Outubro",10,"")))))</f>
        <v/>
      </c>
      <c r="T9" s="33"/>
      <c r="U9" s="33"/>
      <c r="V9" s="33"/>
      <c r="W9" s="1"/>
      <c r="X9" s="1"/>
    </row>
    <row r="10" spans="1:28" ht="59.25" customHeight="1" outlineLevel="1" x14ac:dyDescent="0.35">
      <c r="A10" s="1"/>
      <c r="B10" s="273" t="s">
        <v>676</v>
      </c>
      <c r="C10" s="273"/>
      <c r="D10" s="110" t="s">
        <v>247</v>
      </c>
      <c r="E10" s="51">
        <f>IF($D10="Não cumpre",0,IF($D10="Parcial",$E$18*0.4,IF($D10="Cumpre",$E$18*0.7,IF($D10="Mais que cumpre",$E$18*0.85,IF($D10="Melhor Pratica",$E$18,0)))))</f>
        <v>1.0499999999999999E-2</v>
      </c>
      <c r="F10" s="52" t="str">
        <f>IF(K20="D","D","-")</f>
        <v>-</v>
      </c>
      <c r="G10" s="52" t="str">
        <f>IF(N20="D","D","-")</f>
        <v>D</v>
      </c>
      <c r="H10" s="52" t="str">
        <f>IF(Q20="D","D","-")</f>
        <v>D</v>
      </c>
      <c r="I10" s="52" t="str">
        <f>IF(T20="D","D","-")</f>
        <v>D</v>
      </c>
      <c r="J10" s="32"/>
      <c r="K10" s="65" t="s">
        <v>677</v>
      </c>
      <c r="L10" s="50" t="s">
        <v>230</v>
      </c>
      <c r="M10" s="74">
        <v>3</v>
      </c>
      <c r="N10" s="50" t="s">
        <v>231</v>
      </c>
      <c r="O10" s="53" t="s">
        <v>696</v>
      </c>
      <c r="P10" s="50" t="s">
        <v>233</v>
      </c>
      <c r="Q10" s="91" t="s">
        <v>679</v>
      </c>
      <c r="R10" s="50" t="s">
        <v>235</v>
      </c>
      <c r="S10" s="91" t="s">
        <v>710</v>
      </c>
      <c r="T10" s="50" t="s">
        <v>237</v>
      </c>
      <c r="U10" s="53" t="s">
        <v>355</v>
      </c>
      <c r="V10" s="25"/>
      <c r="W10" s="9"/>
      <c r="X10" s="9"/>
      <c r="Y10" s="23"/>
    </row>
    <row r="11" spans="1:28" ht="20.5" x14ac:dyDescent="0.4">
      <c r="A11" s="1"/>
      <c r="B11" s="17"/>
      <c r="C11" s="17"/>
      <c r="D11" s="36"/>
      <c r="E11" s="31"/>
      <c r="F11" s="37"/>
      <c r="G11" s="37"/>
      <c r="H11" s="37"/>
      <c r="I11" s="37"/>
      <c r="J11" s="31"/>
      <c r="K11" s="25"/>
      <c r="L11" s="25"/>
      <c r="M11" s="25"/>
      <c r="N11" s="25"/>
      <c r="O11" s="25"/>
      <c r="P11" s="25"/>
      <c r="Q11" s="25"/>
      <c r="R11" s="25"/>
      <c r="S11" s="25"/>
      <c r="T11" s="25"/>
      <c r="U11" s="25"/>
      <c r="V11" s="25"/>
      <c r="W11" s="9"/>
      <c r="X11" s="9"/>
      <c r="Y11" s="23"/>
    </row>
    <row r="12" spans="1:28" ht="18" customHeight="1" outlineLevel="1" x14ac:dyDescent="0.35">
      <c r="A12" s="1"/>
      <c r="B12" s="274" t="s">
        <v>680</v>
      </c>
      <c r="C12" s="274"/>
      <c r="D12" s="276" t="str">
        <f>IF(F12="","",IF(AND(I12=3,H12=3,G12=3,F12=3),"Melhor Pratica",
IF(AND(H12=3,G12=3,F12=3),"Mais que cumpre",
IF(AND(G12=3,F12=3),"Cumpre",
IF(F12=3,"Parcial","Não cumpre")))))</f>
        <v>Mais que cumpre</v>
      </c>
      <c r="E12" s="277">
        <f>IF($D12="Não cumpre",0,IF($D12="Parcial",$E$18*0.4,IF($D12="Cumpre",$E$18*0.7,IF($D12="Mais que cumpre",$E$18*0.85,IF($D12="Melhor Pratica",$E$18,0)))))</f>
        <v>1.2749999999999999E-2</v>
      </c>
      <c r="F12" s="272">
        <f>IF($L$24&lt;&gt;"",IF($L$24=3,3,IF($L$24=2,2,1)),"")</f>
        <v>3</v>
      </c>
      <c r="G12" s="272">
        <f>IF($O$24&lt;&gt;"",IF($O$24=3,3,IF($O$24=2,2,1)),"")</f>
        <v>3</v>
      </c>
      <c r="H12" s="272">
        <f>IF($R$24&lt;&gt;"",IF($R$24=3,3,IF($R$24=2,2,1)),"")</f>
        <v>3</v>
      </c>
      <c r="I12" s="272" t="str">
        <f>IF($U$24&lt;&gt;"",IF($U$24=3,3,IF($U$24=2,2,1)),"")</f>
        <v/>
      </c>
      <c r="J12" s="32"/>
      <c r="K12" s="305" t="s">
        <v>240</v>
      </c>
      <c r="L12" s="278"/>
      <c r="M12" s="285"/>
      <c r="N12" s="286"/>
      <c r="O12" s="305" t="s">
        <v>240</v>
      </c>
      <c r="P12" s="278"/>
      <c r="Q12" s="285"/>
      <c r="R12" s="286"/>
      <c r="S12" s="278" t="s">
        <v>240</v>
      </c>
      <c r="T12" s="278"/>
      <c r="U12" s="318"/>
      <c r="V12" s="318"/>
      <c r="W12" s="9"/>
      <c r="X12" s="9"/>
      <c r="Y12" s="23"/>
      <c r="Z12" s="2"/>
      <c r="AA12" s="2"/>
      <c r="AB12" s="2"/>
    </row>
    <row r="13" spans="1:28" ht="35.25" customHeight="1" outlineLevel="1" x14ac:dyDescent="0.35">
      <c r="A13" s="1"/>
      <c r="B13" s="275"/>
      <c r="C13" s="275"/>
      <c r="D13" s="276"/>
      <c r="E13" s="277"/>
      <c r="F13" s="272"/>
      <c r="G13" s="272"/>
      <c r="H13" s="272"/>
      <c r="I13" s="272"/>
      <c r="J13" s="32"/>
      <c r="K13" s="168" t="s">
        <v>33</v>
      </c>
      <c r="L13" s="287" t="s">
        <v>242</v>
      </c>
      <c r="M13" s="287"/>
      <c r="N13" s="169" t="s">
        <v>243</v>
      </c>
      <c r="O13" s="168" t="s">
        <v>33</v>
      </c>
      <c r="P13" s="287" t="s">
        <v>242</v>
      </c>
      <c r="Q13" s="287"/>
      <c r="R13" s="169" t="s">
        <v>243</v>
      </c>
      <c r="S13" s="100" t="s">
        <v>33</v>
      </c>
      <c r="T13" s="287" t="s">
        <v>242</v>
      </c>
      <c r="U13" s="287"/>
      <c r="V13" s="100" t="s">
        <v>243</v>
      </c>
      <c r="W13" s="1"/>
      <c r="X13" s="1"/>
      <c r="Z13" s="3"/>
      <c r="AA13" s="4"/>
      <c r="AB13" s="5"/>
    </row>
    <row r="14" spans="1:28" ht="18.75" customHeight="1" outlineLevel="1" x14ac:dyDescent="0.35">
      <c r="A14" s="1"/>
      <c r="B14" s="275"/>
      <c r="C14" s="275"/>
      <c r="D14" s="276"/>
      <c r="E14" s="277"/>
      <c r="F14" s="38"/>
      <c r="G14" s="38"/>
      <c r="H14" s="38"/>
      <c r="I14" s="38"/>
      <c r="J14" s="32"/>
      <c r="K14" s="270"/>
      <c r="L14" s="292"/>
      <c r="M14" s="292"/>
      <c r="N14" s="269"/>
      <c r="O14" s="270"/>
      <c r="P14" s="292"/>
      <c r="Q14" s="292"/>
      <c r="R14" s="269"/>
      <c r="S14" s="268"/>
      <c r="T14" s="292"/>
      <c r="U14" s="292"/>
      <c r="V14" s="268"/>
      <c r="W14" s="1"/>
      <c r="X14" s="1"/>
      <c r="Z14" s="6"/>
      <c r="AA14" s="7"/>
      <c r="AB14" s="8"/>
    </row>
    <row r="15" spans="1:28" ht="21" customHeight="1" outlineLevel="1" x14ac:dyDescent="0.35">
      <c r="A15" s="1"/>
      <c r="B15" s="275"/>
      <c r="C15" s="275"/>
      <c r="D15" s="288" t="str">
        <f>IF(S10&lt;&gt;"",IF(OR(S14="finalizado",O14="finalizado",K14="finalizado"),"Finalizado",
IF(OR(AND(S10=U12,S14&lt;&gt;"finalizado"),AND(S10=Q12,O14&lt;&gt;"finalizado"),AND(S10=M12,K14&lt;&gt;"finalizado")),"Atrasado","À Tempo")),"Não Planificado")</f>
        <v>À Tempo</v>
      </c>
      <c r="E15" s="288"/>
      <c r="F15" s="288"/>
      <c r="G15" s="288"/>
      <c r="H15" s="288"/>
      <c r="I15" s="288"/>
      <c r="J15" s="26"/>
      <c r="K15" s="270"/>
      <c r="L15" s="292"/>
      <c r="M15" s="292"/>
      <c r="N15" s="269"/>
      <c r="O15" s="270"/>
      <c r="P15" s="292"/>
      <c r="Q15" s="292"/>
      <c r="R15" s="269"/>
      <c r="S15" s="268"/>
      <c r="T15" s="292"/>
      <c r="U15" s="292"/>
      <c r="V15" s="268"/>
      <c r="W15" s="1"/>
      <c r="X15" s="1"/>
      <c r="Z15" s="6"/>
      <c r="AA15" s="7"/>
      <c r="AB15" s="7"/>
    </row>
    <row r="16" spans="1:28" ht="21" customHeight="1" x14ac:dyDescent="0.4">
      <c r="A16" s="1"/>
      <c r="B16" s="17"/>
      <c r="C16" s="17"/>
      <c r="D16" s="9"/>
      <c r="E16" s="86" t="str">
        <f>IF(COUNTA(F16:I16)=0,"NBC","BC")</f>
        <v>NBC</v>
      </c>
      <c r="F16" s="86"/>
      <c r="G16" s="86"/>
      <c r="H16" s="86"/>
      <c r="I16" s="9"/>
      <c r="J16" s="16"/>
      <c r="K16" s="9"/>
      <c r="L16" s="9"/>
      <c r="M16" s="9"/>
      <c r="N16" s="9"/>
      <c r="O16" s="9"/>
      <c r="P16" s="9"/>
      <c r="Q16" s="9"/>
      <c r="R16" s="9"/>
      <c r="S16" s="9"/>
      <c r="T16" s="9"/>
      <c r="U16" s="9"/>
      <c r="V16" s="9"/>
      <c r="W16" s="9"/>
      <c r="X16" s="9"/>
      <c r="Y16" s="23"/>
    </row>
    <row r="17" spans="1:25" ht="21" customHeight="1" x14ac:dyDescent="0.4">
      <c r="A17" s="1"/>
      <c r="B17" s="17"/>
      <c r="C17" s="17"/>
      <c r="D17" s="9"/>
      <c r="E17" s="9"/>
      <c r="F17" s="9"/>
      <c r="G17" s="9"/>
      <c r="H17" s="9"/>
      <c r="I17" s="9"/>
      <c r="J17" s="16"/>
      <c r="K17" s="290" t="s">
        <v>246</v>
      </c>
      <c r="L17" s="291"/>
      <c r="M17" s="296"/>
      <c r="N17" s="290" t="s">
        <v>247</v>
      </c>
      <c r="O17" s="291"/>
      <c r="P17" s="296"/>
      <c r="Q17" s="290" t="s">
        <v>681</v>
      </c>
      <c r="R17" s="291"/>
      <c r="S17" s="296"/>
      <c r="T17" s="290" t="s">
        <v>682</v>
      </c>
      <c r="U17" s="291"/>
      <c r="V17" s="296"/>
      <c r="W17" s="9"/>
      <c r="X17" s="9"/>
      <c r="Y17" s="23"/>
    </row>
    <row r="18" spans="1:25" ht="20.25" customHeight="1" outlineLevel="2" x14ac:dyDescent="0.35">
      <c r="A18" s="1"/>
      <c r="B18" s="289" t="s">
        <v>316</v>
      </c>
      <c r="C18" s="289"/>
      <c r="D18" s="42" t="s">
        <v>16</v>
      </c>
      <c r="E18" s="39">
        <v>1.4999999999999999E-2</v>
      </c>
      <c r="F18" s="127"/>
      <c r="G18" s="127"/>
      <c r="H18" s="127"/>
      <c r="I18" s="127"/>
      <c r="J18" s="9"/>
      <c r="K18" s="270" t="s">
        <v>811</v>
      </c>
      <c r="L18" s="268"/>
      <c r="M18" s="269"/>
      <c r="N18" s="270" t="s">
        <v>812</v>
      </c>
      <c r="O18" s="268"/>
      <c r="P18" s="269"/>
      <c r="Q18" s="270" t="s">
        <v>813</v>
      </c>
      <c r="R18" s="268"/>
      <c r="S18" s="269"/>
      <c r="T18" s="270" t="s">
        <v>814</v>
      </c>
      <c r="U18" s="268"/>
      <c r="V18" s="269"/>
      <c r="W18" s="9"/>
      <c r="X18" s="9"/>
      <c r="Y18" s="23"/>
    </row>
    <row r="19" spans="1:25" ht="141.75" customHeight="1" outlineLevel="2" x14ac:dyDescent="0.35">
      <c r="A19" s="1"/>
      <c r="B19" s="289"/>
      <c r="C19" s="289"/>
      <c r="D19" s="42" t="s">
        <v>255</v>
      </c>
      <c r="E19" s="311" t="s">
        <v>815</v>
      </c>
      <c r="F19" s="311"/>
      <c r="G19" s="311"/>
      <c r="H19" s="311"/>
      <c r="I19" s="311"/>
      <c r="J19" s="25"/>
      <c r="K19" s="270"/>
      <c r="L19" s="268"/>
      <c r="M19" s="269"/>
      <c r="N19" s="270"/>
      <c r="O19" s="268"/>
      <c r="P19" s="269"/>
      <c r="Q19" s="270"/>
      <c r="R19" s="268"/>
      <c r="S19" s="269"/>
      <c r="T19" s="270"/>
      <c r="U19" s="268"/>
      <c r="V19" s="269"/>
      <c r="W19" s="9"/>
      <c r="X19" s="9"/>
      <c r="Y19" s="23"/>
    </row>
    <row r="20" spans="1:25" ht="18.75" customHeight="1" outlineLevel="2" x14ac:dyDescent="0.35">
      <c r="A20" s="1"/>
      <c r="B20" s="289"/>
      <c r="C20" s="289"/>
      <c r="D20" s="293" t="s">
        <v>37</v>
      </c>
      <c r="E20" s="294" t="s">
        <v>119</v>
      </c>
      <c r="F20" s="294"/>
      <c r="G20" s="294"/>
      <c r="H20" s="294"/>
      <c r="I20" s="294"/>
      <c r="J20" s="25"/>
      <c r="K20" s="270"/>
      <c r="L20" s="268"/>
      <c r="M20" s="269"/>
      <c r="N20" s="270" t="s">
        <v>307</v>
      </c>
      <c r="O20" s="268"/>
      <c r="P20" s="269"/>
      <c r="Q20" s="270" t="s">
        <v>307</v>
      </c>
      <c r="R20" s="268"/>
      <c r="S20" s="269"/>
      <c r="T20" s="270" t="s">
        <v>307</v>
      </c>
      <c r="U20" s="268"/>
      <c r="V20" s="269"/>
      <c r="W20" s="9"/>
      <c r="X20" s="9"/>
      <c r="Y20" s="23"/>
    </row>
    <row r="21" spans="1:25" ht="40.5" customHeight="1" outlineLevel="2" x14ac:dyDescent="0.35">
      <c r="A21" s="18">
        <v>5.0000000000000001E-3</v>
      </c>
      <c r="B21" s="289"/>
      <c r="C21" s="289"/>
      <c r="D21" s="293"/>
      <c r="E21" s="294"/>
      <c r="F21" s="294"/>
      <c r="G21" s="294"/>
      <c r="H21" s="294"/>
      <c r="I21" s="294"/>
      <c r="J21" s="25"/>
      <c r="K21" s="270" t="s">
        <v>323</v>
      </c>
      <c r="L21" s="268"/>
      <c r="M21" s="269"/>
      <c r="N21" s="270" t="s">
        <v>592</v>
      </c>
      <c r="O21" s="268"/>
      <c r="P21" s="269"/>
      <c r="Q21" s="270" t="s">
        <v>816</v>
      </c>
      <c r="R21" s="268"/>
      <c r="S21" s="269"/>
      <c r="T21" s="270" t="s">
        <v>639</v>
      </c>
      <c r="U21" s="268"/>
      <c r="V21" s="269"/>
      <c r="W21" s="9"/>
      <c r="X21" s="9"/>
      <c r="Y21" s="23"/>
    </row>
    <row r="22" spans="1:25" ht="14.5" x14ac:dyDescent="0.35">
      <c r="A22" s="1"/>
      <c r="B22" s="9"/>
      <c r="C22" s="9"/>
      <c r="D22" s="9"/>
      <c r="E22" s="9"/>
      <c r="F22" s="9"/>
      <c r="G22" s="9"/>
      <c r="H22" s="9"/>
      <c r="I22" s="9"/>
      <c r="J22" s="9"/>
      <c r="K22" s="68"/>
      <c r="L22" s="9"/>
      <c r="M22" s="9"/>
      <c r="N22" s="9"/>
      <c r="O22" s="9"/>
      <c r="P22" s="9"/>
      <c r="Q22" s="9"/>
      <c r="R22" s="9"/>
      <c r="S22" s="9"/>
      <c r="T22" s="9"/>
      <c r="U22" s="9"/>
      <c r="V22" s="69"/>
      <c r="W22" s="9"/>
      <c r="X22" s="9"/>
      <c r="Y22" s="23"/>
    </row>
    <row r="23" spans="1:25" ht="41" x14ac:dyDescent="0.35">
      <c r="A23" s="1"/>
      <c r="B23" s="9"/>
      <c r="C23" s="9"/>
      <c r="D23" s="9"/>
      <c r="G23" s="9"/>
      <c r="H23" s="9"/>
      <c r="K23" s="54" t="s">
        <v>9</v>
      </c>
      <c r="L23" s="24" t="s">
        <v>261</v>
      </c>
      <c r="M23" s="55" t="s">
        <v>262</v>
      </c>
      <c r="N23" s="54" t="s">
        <v>9</v>
      </c>
      <c r="O23" s="24" t="s">
        <v>261</v>
      </c>
      <c r="P23" s="55" t="s">
        <v>262</v>
      </c>
      <c r="Q23" s="54" t="s">
        <v>9</v>
      </c>
      <c r="R23" s="24" t="s">
        <v>261</v>
      </c>
      <c r="S23" s="55" t="s">
        <v>262</v>
      </c>
      <c r="T23" s="54" t="s">
        <v>9</v>
      </c>
      <c r="U23" s="24" t="s">
        <v>261</v>
      </c>
      <c r="V23" s="55" t="s">
        <v>262</v>
      </c>
      <c r="X23" s="9"/>
      <c r="Y23" s="23"/>
    </row>
    <row r="24" spans="1:25" ht="36.75" customHeight="1" x14ac:dyDescent="0.35">
      <c r="A24" s="1"/>
      <c r="B24" s="9"/>
      <c r="C24" s="9"/>
      <c r="D24" s="9"/>
      <c r="F24" s="297" t="s">
        <v>690</v>
      </c>
      <c r="G24" s="298" t="s">
        <v>33</v>
      </c>
      <c r="H24" s="298"/>
      <c r="I24" s="298"/>
      <c r="K24" s="56">
        <v>2</v>
      </c>
      <c r="L24" s="40">
        <v>3</v>
      </c>
      <c r="M24" s="295"/>
      <c r="N24" s="56">
        <v>3</v>
      </c>
      <c r="O24" s="40">
        <v>3</v>
      </c>
      <c r="P24" s="295"/>
      <c r="Q24" s="56"/>
      <c r="R24" s="40">
        <v>3</v>
      </c>
      <c r="S24" s="295"/>
      <c r="T24" s="56"/>
      <c r="U24" s="40"/>
      <c r="V24" s="295"/>
      <c r="X24" s="9"/>
      <c r="Y24" s="23"/>
    </row>
    <row r="25" spans="1:25" ht="19.5" customHeight="1" x14ac:dyDescent="0.35">
      <c r="A25" s="1"/>
      <c r="B25" s="9"/>
      <c r="C25" s="9"/>
      <c r="D25" s="9"/>
      <c r="F25" s="297"/>
      <c r="G25" s="298"/>
      <c r="H25" s="298"/>
      <c r="I25" s="298"/>
      <c r="K25" s="57"/>
      <c r="L25" s="43"/>
      <c r="M25" s="295"/>
      <c r="N25" s="57"/>
      <c r="O25" s="43"/>
      <c r="P25" s="295"/>
      <c r="Q25" s="57"/>
      <c r="R25" s="43"/>
      <c r="S25" s="295"/>
      <c r="T25" s="57"/>
      <c r="U25" s="43"/>
      <c r="V25" s="295"/>
      <c r="X25" s="9"/>
      <c r="Y25" s="23"/>
    </row>
    <row r="26" spans="1:25" ht="208.5" customHeight="1" x14ac:dyDescent="0.35">
      <c r="A26" s="1"/>
      <c r="B26" s="9"/>
      <c r="C26" s="9"/>
      <c r="D26" s="9"/>
      <c r="F26" s="297"/>
      <c r="G26" s="298" t="s">
        <v>242</v>
      </c>
      <c r="H26" s="298"/>
      <c r="I26" s="298"/>
      <c r="K26" s="58" t="s">
        <v>817</v>
      </c>
      <c r="L26" s="45" t="s">
        <v>1063</v>
      </c>
      <c r="M26" s="295"/>
      <c r="N26" s="58" t="s">
        <v>818</v>
      </c>
      <c r="O26" s="45" t="s">
        <v>1141</v>
      </c>
      <c r="P26" s="295"/>
      <c r="Q26" s="58"/>
      <c r="R26" s="45" t="s">
        <v>1142</v>
      </c>
      <c r="S26" s="295"/>
      <c r="T26" s="58"/>
      <c r="U26" s="45"/>
      <c r="V26" s="295"/>
      <c r="X26" s="9"/>
      <c r="Y26" s="23"/>
    </row>
    <row r="27" spans="1:25" ht="18" customHeight="1" x14ac:dyDescent="0.35">
      <c r="A27" s="1"/>
      <c r="B27" s="9"/>
      <c r="C27" s="9"/>
      <c r="D27" s="9"/>
      <c r="F27" s="297"/>
      <c r="G27" s="298" t="s">
        <v>266</v>
      </c>
      <c r="H27" s="298"/>
      <c r="I27" s="298"/>
      <c r="K27" s="59"/>
      <c r="L27" s="25"/>
      <c r="M27" s="60"/>
      <c r="N27" s="59"/>
      <c r="O27" s="25"/>
      <c r="P27" s="101"/>
      <c r="Q27" s="59"/>
      <c r="R27" s="25"/>
      <c r="S27" s="60"/>
      <c r="T27" s="59"/>
      <c r="U27" s="25"/>
      <c r="V27" s="60"/>
      <c r="X27" s="9"/>
      <c r="Y27" s="23"/>
    </row>
    <row r="28" spans="1:25" ht="18" customHeight="1" x14ac:dyDescent="0.35">
      <c r="A28" s="1"/>
      <c r="B28" s="9"/>
      <c r="C28" s="9"/>
      <c r="D28" s="9"/>
      <c r="F28" s="297"/>
      <c r="G28" s="298"/>
      <c r="H28" s="298"/>
      <c r="I28" s="298"/>
      <c r="K28" s="59"/>
      <c r="L28" s="25"/>
      <c r="M28" s="60"/>
      <c r="N28" s="59"/>
      <c r="O28" s="25"/>
      <c r="P28" s="101"/>
      <c r="Q28" s="59"/>
      <c r="R28" s="25"/>
      <c r="S28" s="60"/>
      <c r="T28" s="59"/>
      <c r="U28" s="25"/>
      <c r="V28" s="60"/>
      <c r="X28" s="9"/>
      <c r="Y28" s="23"/>
    </row>
    <row r="29" spans="1:25" ht="18" customHeight="1" x14ac:dyDescent="0.35">
      <c r="A29" s="1"/>
      <c r="B29" s="9"/>
      <c r="C29" s="9"/>
      <c r="D29" s="9"/>
      <c r="F29" s="297"/>
      <c r="G29" s="298"/>
      <c r="H29" s="298"/>
      <c r="I29" s="298"/>
      <c r="K29" s="59"/>
      <c r="L29" s="25"/>
      <c r="M29" s="60"/>
      <c r="N29" s="59"/>
      <c r="O29" s="25"/>
      <c r="P29" s="101"/>
      <c r="Q29" s="59"/>
      <c r="R29" s="25"/>
      <c r="S29" s="60"/>
      <c r="T29" s="59"/>
      <c r="U29" s="25"/>
      <c r="V29" s="60"/>
      <c r="X29" s="9"/>
      <c r="Y29" s="23"/>
    </row>
    <row r="30" spans="1:25" ht="18" customHeight="1" x14ac:dyDescent="0.35">
      <c r="A30" s="1"/>
      <c r="B30" s="9"/>
      <c r="C30" s="9"/>
      <c r="D30" s="9"/>
      <c r="F30" s="297"/>
      <c r="G30" s="298"/>
      <c r="H30" s="298"/>
      <c r="I30" s="298"/>
      <c r="K30" s="59"/>
      <c r="L30" s="25"/>
      <c r="M30" s="60"/>
      <c r="N30" s="59"/>
      <c r="O30" s="25"/>
      <c r="P30" s="101"/>
      <c r="Q30" s="59"/>
      <c r="R30" s="25"/>
      <c r="S30" s="60"/>
      <c r="T30" s="59"/>
      <c r="U30" s="25"/>
      <c r="V30" s="60"/>
      <c r="X30" s="9"/>
      <c r="Y30" s="23"/>
    </row>
    <row r="31" spans="1:25" ht="18" customHeight="1" x14ac:dyDescent="0.35">
      <c r="A31" s="1"/>
      <c r="B31" s="9"/>
      <c r="C31" s="9"/>
      <c r="D31" s="9"/>
      <c r="F31" s="297"/>
      <c r="G31" s="298"/>
      <c r="H31" s="298"/>
      <c r="I31" s="298"/>
      <c r="K31" s="59"/>
      <c r="L31" s="25"/>
      <c r="M31" s="60"/>
      <c r="N31" s="59"/>
      <c r="O31" s="25"/>
      <c r="P31" s="101"/>
      <c r="Q31" s="59"/>
      <c r="R31" s="25"/>
      <c r="S31" s="60"/>
      <c r="T31" s="59"/>
      <c r="U31" s="25"/>
      <c r="V31" s="60"/>
      <c r="X31" s="9"/>
      <c r="Y31" s="23"/>
    </row>
    <row r="32" spans="1:25" ht="18" customHeight="1" x14ac:dyDescent="0.35">
      <c r="A32" s="1"/>
      <c r="B32" s="9"/>
      <c r="C32" s="9"/>
      <c r="D32" s="9"/>
      <c r="F32" s="297"/>
      <c r="G32" s="298"/>
      <c r="H32" s="298"/>
      <c r="I32" s="298"/>
      <c r="K32" s="59"/>
      <c r="L32" s="25"/>
      <c r="M32" s="60"/>
      <c r="N32" s="59"/>
      <c r="O32" s="25"/>
      <c r="P32" s="101"/>
      <c r="Q32" s="59"/>
      <c r="R32" s="25"/>
      <c r="S32" s="60"/>
      <c r="T32" s="59"/>
      <c r="U32" s="25"/>
      <c r="V32" s="60"/>
      <c r="X32" s="9"/>
      <c r="Y32" s="23"/>
    </row>
    <row r="33" spans="1:25" ht="18" customHeight="1" x14ac:dyDescent="0.35">
      <c r="A33" s="1"/>
      <c r="B33" s="9"/>
      <c r="C33" s="9"/>
      <c r="D33" s="9"/>
      <c r="F33" s="297"/>
      <c r="G33" s="298"/>
      <c r="H33" s="298"/>
      <c r="I33" s="298"/>
      <c r="K33" s="59"/>
      <c r="L33" s="25"/>
      <c r="M33" s="60"/>
      <c r="N33" s="59"/>
      <c r="O33" s="25"/>
      <c r="P33" s="101"/>
      <c r="Q33" s="59"/>
      <c r="R33" s="25"/>
      <c r="S33" s="60"/>
      <c r="T33" s="59"/>
      <c r="U33" s="25"/>
      <c r="V33" s="60"/>
      <c r="X33" s="9"/>
      <c r="Y33" s="23"/>
    </row>
    <row r="34" spans="1:25" ht="18" customHeight="1" x14ac:dyDescent="0.35">
      <c r="A34" s="1"/>
      <c r="B34" s="9"/>
      <c r="C34" s="9"/>
      <c r="D34" s="9"/>
      <c r="F34" s="297"/>
      <c r="G34" s="298"/>
      <c r="H34" s="298"/>
      <c r="I34" s="298"/>
      <c r="K34" s="59"/>
      <c r="L34" s="25"/>
      <c r="M34" s="60"/>
      <c r="N34" s="59"/>
      <c r="O34" s="25"/>
      <c r="P34" s="101"/>
      <c r="Q34" s="59"/>
      <c r="R34" s="25"/>
      <c r="S34" s="60"/>
      <c r="T34" s="59"/>
      <c r="U34" s="25"/>
      <c r="V34" s="60"/>
      <c r="X34" s="9"/>
      <c r="Y34" s="23"/>
    </row>
    <row r="35" spans="1:25" ht="18" customHeight="1" x14ac:dyDescent="0.35">
      <c r="A35" s="1"/>
      <c r="B35" s="9"/>
      <c r="C35" s="9"/>
      <c r="D35" s="9"/>
      <c r="F35" s="297"/>
      <c r="G35" s="298"/>
      <c r="H35" s="298"/>
      <c r="I35" s="298"/>
      <c r="K35" s="59"/>
      <c r="L35" s="25"/>
      <c r="M35" s="60"/>
      <c r="N35" s="59"/>
      <c r="O35" s="25"/>
      <c r="P35" s="101"/>
      <c r="Q35" s="59"/>
      <c r="R35" s="25"/>
      <c r="S35" s="60"/>
      <c r="T35" s="59"/>
      <c r="U35" s="25"/>
      <c r="V35" s="60"/>
      <c r="X35" s="9"/>
      <c r="Y35" s="23"/>
    </row>
    <row r="36" spans="1:25" ht="18" customHeight="1" x14ac:dyDescent="0.35">
      <c r="A36" s="1"/>
      <c r="B36" s="9"/>
      <c r="C36" s="9"/>
      <c r="D36" s="9"/>
      <c r="F36" s="297"/>
      <c r="G36" s="298"/>
      <c r="H36" s="298"/>
      <c r="I36" s="298"/>
      <c r="K36" s="59"/>
      <c r="L36" s="25"/>
      <c r="M36" s="60"/>
      <c r="N36" s="59"/>
      <c r="O36" s="25"/>
      <c r="P36" s="101"/>
      <c r="Q36" s="59"/>
      <c r="R36" s="25"/>
      <c r="S36" s="60"/>
      <c r="T36" s="59"/>
      <c r="U36" s="25"/>
      <c r="V36" s="60"/>
      <c r="X36" s="9"/>
      <c r="Y36" s="23"/>
    </row>
    <row r="37" spans="1:25" ht="18" customHeight="1" x14ac:dyDescent="0.35">
      <c r="A37" s="1"/>
      <c r="B37" s="9"/>
      <c r="C37" s="9"/>
      <c r="D37" s="9"/>
      <c r="F37" s="297"/>
      <c r="G37" s="298"/>
      <c r="H37" s="298"/>
      <c r="I37" s="298"/>
      <c r="K37" s="59"/>
      <c r="L37" s="25"/>
      <c r="M37" s="60"/>
      <c r="N37" s="59"/>
      <c r="O37" s="25"/>
      <c r="P37" s="101"/>
      <c r="Q37" s="59"/>
      <c r="R37" s="25"/>
      <c r="S37" s="60"/>
      <c r="T37" s="59"/>
      <c r="U37" s="25"/>
      <c r="V37" s="60"/>
      <c r="X37" s="9"/>
      <c r="Y37" s="23"/>
    </row>
    <row r="38" spans="1:25" ht="18" customHeight="1" x14ac:dyDescent="0.35">
      <c r="A38" s="1"/>
      <c r="B38" s="9"/>
      <c r="C38" s="9"/>
      <c r="D38" s="9"/>
      <c r="F38" s="297"/>
      <c r="G38" s="298"/>
      <c r="H38" s="298"/>
      <c r="I38" s="298"/>
      <c r="K38" s="59"/>
      <c r="L38" s="25"/>
      <c r="M38" s="60"/>
      <c r="N38" s="59"/>
      <c r="O38" s="25"/>
      <c r="P38" s="101"/>
      <c r="Q38" s="59"/>
      <c r="R38" s="25"/>
      <c r="S38" s="60"/>
      <c r="T38" s="59"/>
      <c r="U38" s="25"/>
      <c r="V38" s="60"/>
      <c r="X38" s="9"/>
      <c r="Y38" s="23"/>
    </row>
    <row r="39" spans="1:25" ht="18" customHeight="1" x14ac:dyDescent="0.35">
      <c r="A39" s="1"/>
      <c r="B39" s="9"/>
      <c r="C39" s="9"/>
      <c r="D39" s="9"/>
      <c r="F39" s="297"/>
      <c r="G39" s="298"/>
      <c r="H39" s="298"/>
      <c r="I39" s="298"/>
      <c r="K39" s="59"/>
      <c r="L39" s="25"/>
      <c r="M39" s="60"/>
      <c r="N39" s="59"/>
      <c r="O39" s="25"/>
      <c r="P39" s="101"/>
      <c r="Q39" s="59"/>
      <c r="R39" s="25"/>
      <c r="S39" s="60"/>
      <c r="T39" s="59"/>
      <c r="U39" s="25"/>
      <c r="V39" s="60"/>
      <c r="X39" s="9"/>
      <c r="Y39" s="23"/>
    </row>
    <row r="40" spans="1:25" ht="18" customHeight="1" x14ac:dyDescent="0.35">
      <c r="A40" s="1"/>
      <c r="B40" s="9"/>
      <c r="C40" s="9"/>
      <c r="D40" s="9"/>
      <c r="F40" s="297"/>
      <c r="G40" s="298"/>
      <c r="H40" s="298"/>
      <c r="I40" s="298"/>
      <c r="K40" s="59"/>
      <c r="L40" s="25"/>
      <c r="M40" s="60"/>
      <c r="N40" s="59"/>
      <c r="O40" s="25"/>
      <c r="P40" s="101"/>
      <c r="Q40" s="59"/>
      <c r="R40" s="25"/>
      <c r="S40" s="60"/>
      <c r="T40" s="59"/>
      <c r="U40" s="25"/>
      <c r="V40" s="60"/>
      <c r="X40" s="9"/>
      <c r="Y40" s="23"/>
    </row>
    <row r="41" spans="1:25" ht="18" customHeight="1" x14ac:dyDescent="0.35">
      <c r="A41" s="1"/>
      <c r="B41" s="9"/>
      <c r="C41" s="9"/>
      <c r="D41" s="9"/>
      <c r="F41" s="297"/>
      <c r="G41" s="298"/>
      <c r="H41" s="298"/>
      <c r="I41" s="298"/>
      <c r="K41" s="59"/>
      <c r="L41" s="25"/>
      <c r="M41" s="60"/>
      <c r="N41" s="59"/>
      <c r="O41" s="25"/>
      <c r="P41" s="101"/>
      <c r="Q41" s="59"/>
      <c r="R41" s="25"/>
      <c r="S41" s="60"/>
      <c r="T41" s="59"/>
      <c r="U41" s="25"/>
      <c r="V41" s="60"/>
      <c r="X41" s="9"/>
      <c r="Y41" s="23"/>
    </row>
    <row r="42" spans="1:25" ht="18" customHeight="1" x14ac:dyDescent="0.35">
      <c r="A42" s="1"/>
      <c r="B42" s="9"/>
      <c r="C42" s="9"/>
      <c r="D42" s="9"/>
      <c r="F42" s="297"/>
      <c r="G42" s="298"/>
      <c r="H42" s="298"/>
      <c r="I42" s="298"/>
      <c r="K42" s="59"/>
      <c r="L42" s="25"/>
      <c r="M42" s="60"/>
      <c r="N42" s="59"/>
      <c r="O42" s="25"/>
      <c r="P42" s="101"/>
      <c r="Q42" s="59"/>
      <c r="R42" s="25"/>
      <c r="S42" s="60"/>
      <c r="T42" s="59"/>
      <c r="U42" s="25"/>
      <c r="V42" s="60"/>
      <c r="X42" s="9"/>
      <c r="Y42" s="23"/>
    </row>
    <row r="43" spans="1:25" ht="18" customHeight="1" x14ac:dyDescent="0.35">
      <c r="A43" s="1"/>
      <c r="B43" s="9"/>
      <c r="C43" s="9"/>
      <c r="D43" s="9"/>
      <c r="F43" s="297"/>
      <c r="G43" s="298"/>
      <c r="H43" s="298"/>
      <c r="I43" s="298"/>
      <c r="K43" s="59"/>
      <c r="L43" s="25"/>
      <c r="M43" s="60"/>
      <c r="N43" s="59"/>
      <c r="O43" s="25"/>
      <c r="P43" s="101"/>
      <c r="Q43" s="59"/>
      <c r="R43" s="25"/>
      <c r="S43" s="60"/>
      <c r="T43" s="59"/>
      <c r="U43" s="25"/>
      <c r="V43" s="60"/>
      <c r="X43" s="9"/>
      <c r="Y43" s="23"/>
    </row>
    <row r="44" spans="1:25" ht="18" customHeight="1" x14ac:dyDescent="0.35">
      <c r="A44" s="1"/>
      <c r="B44" s="9"/>
      <c r="C44" s="9"/>
      <c r="D44" s="9"/>
      <c r="F44" s="297"/>
      <c r="G44" s="298"/>
      <c r="H44" s="298"/>
      <c r="I44" s="298"/>
      <c r="K44" s="59"/>
      <c r="L44" s="25"/>
      <c r="M44" s="60"/>
      <c r="N44" s="59"/>
      <c r="O44" s="25"/>
      <c r="P44" s="101"/>
      <c r="Q44" s="59"/>
      <c r="R44" s="25"/>
      <c r="S44" s="60"/>
      <c r="T44" s="59"/>
      <c r="U44" s="25"/>
      <c r="V44" s="60"/>
      <c r="X44" s="9"/>
      <c r="Y44" s="23"/>
    </row>
    <row r="45" spans="1:25" ht="18" customHeight="1" x14ac:dyDescent="0.35">
      <c r="A45" s="1"/>
      <c r="B45" s="9"/>
      <c r="C45" s="9"/>
      <c r="D45" s="9"/>
      <c r="F45" s="297"/>
      <c r="G45" s="298"/>
      <c r="H45" s="298"/>
      <c r="I45" s="298"/>
      <c r="K45" s="59"/>
      <c r="L45" s="25"/>
      <c r="M45" s="60"/>
      <c r="N45" s="59"/>
      <c r="O45" s="25"/>
      <c r="P45" s="101"/>
      <c r="Q45" s="59"/>
      <c r="R45" s="25"/>
      <c r="S45" s="60"/>
      <c r="T45" s="59"/>
      <c r="U45" s="25"/>
      <c r="V45" s="60"/>
      <c r="X45" s="9"/>
      <c r="Y45" s="23"/>
    </row>
    <row r="46" spans="1:25" ht="18" customHeight="1" x14ac:dyDescent="0.35">
      <c r="A46" s="1"/>
      <c r="B46" s="9"/>
      <c r="C46" s="9"/>
      <c r="D46" s="9"/>
      <c r="F46" s="297"/>
      <c r="G46" s="298"/>
      <c r="H46" s="298"/>
      <c r="I46" s="298"/>
      <c r="K46" s="59"/>
      <c r="L46" s="25"/>
      <c r="M46" s="60"/>
      <c r="N46" s="59"/>
      <c r="O46" s="25"/>
      <c r="P46" s="101"/>
      <c r="Q46" s="59"/>
      <c r="R46" s="25"/>
      <c r="S46" s="60"/>
      <c r="T46" s="59"/>
      <c r="U46" s="25"/>
      <c r="V46" s="60"/>
      <c r="X46" s="9"/>
      <c r="Y46" s="23"/>
    </row>
    <row r="47" spans="1:25" ht="18" customHeight="1" x14ac:dyDescent="0.35">
      <c r="A47" s="1"/>
      <c r="B47" s="9"/>
      <c r="C47" s="9"/>
      <c r="D47" s="9"/>
      <c r="F47" s="297"/>
      <c r="G47" s="298"/>
      <c r="H47" s="298"/>
      <c r="I47" s="298"/>
      <c r="K47" s="59"/>
      <c r="L47" s="25"/>
      <c r="M47" s="60"/>
      <c r="N47" s="59"/>
      <c r="O47" s="25"/>
      <c r="P47" s="101"/>
      <c r="Q47" s="59"/>
      <c r="R47" s="25"/>
      <c r="S47" s="60"/>
      <c r="T47" s="59"/>
      <c r="U47" s="25"/>
      <c r="V47" s="60"/>
      <c r="X47" s="9"/>
      <c r="Y47" s="23"/>
    </row>
    <row r="48" spans="1:25" ht="18" customHeight="1" x14ac:dyDescent="0.35">
      <c r="A48" s="1"/>
      <c r="B48" s="9"/>
      <c r="C48" s="9"/>
      <c r="D48" s="9"/>
      <c r="F48" s="297"/>
      <c r="G48" s="298"/>
      <c r="H48" s="298"/>
      <c r="I48" s="298"/>
      <c r="K48" s="59"/>
      <c r="L48" s="25"/>
      <c r="M48" s="60"/>
      <c r="N48" s="59"/>
      <c r="O48" s="25"/>
      <c r="P48" s="101"/>
      <c r="Q48" s="59"/>
      <c r="R48" s="25"/>
      <c r="S48" s="60"/>
      <c r="T48" s="59"/>
      <c r="U48" s="25"/>
      <c r="V48" s="60"/>
      <c r="X48" s="9"/>
      <c r="Y48" s="23"/>
    </row>
    <row r="49" spans="1:25" ht="18" customHeight="1" x14ac:dyDescent="0.35">
      <c r="A49" s="1"/>
      <c r="B49" s="9"/>
      <c r="C49" s="9"/>
      <c r="D49" s="9"/>
      <c r="F49" s="297"/>
      <c r="G49" s="298"/>
      <c r="H49" s="298"/>
      <c r="I49" s="298"/>
      <c r="K49" s="59"/>
      <c r="L49" s="25"/>
      <c r="M49" s="60"/>
      <c r="N49" s="59"/>
      <c r="O49" s="25"/>
      <c r="P49" s="60"/>
      <c r="Q49" s="59"/>
      <c r="R49" s="25"/>
      <c r="S49" s="60"/>
      <c r="T49" s="59"/>
      <c r="U49" s="25"/>
      <c r="V49" s="60"/>
      <c r="X49" s="9"/>
      <c r="Y49" s="23"/>
    </row>
    <row r="50" spans="1:25" ht="14.5" x14ac:dyDescent="0.35">
      <c r="S50" s="1"/>
      <c r="V50" s="1"/>
    </row>
    <row r="51" spans="1:25" ht="15" customHeight="1" x14ac:dyDescent="0.35"/>
  </sheetData>
  <mergeCells count="63">
    <mergeCell ref="F24:F49"/>
    <mergeCell ref="G24:I25"/>
    <mergeCell ref="M24:M26"/>
    <mergeCell ref="P24:P26"/>
    <mergeCell ref="S24:S26"/>
    <mergeCell ref="V24:V26"/>
    <mergeCell ref="G26:I26"/>
    <mergeCell ref="G27:I49"/>
    <mergeCell ref="Q20:S20"/>
    <mergeCell ref="T20:V20"/>
    <mergeCell ref="K21:M21"/>
    <mergeCell ref="N21:P21"/>
    <mergeCell ref="Q21:S21"/>
    <mergeCell ref="T21:V21"/>
    <mergeCell ref="T18:V19"/>
    <mergeCell ref="E19:I19"/>
    <mergeCell ref="D20:D21"/>
    <mergeCell ref="E20:I21"/>
    <mergeCell ref="K20:M20"/>
    <mergeCell ref="N20:P20"/>
    <mergeCell ref="D15:I15"/>
    <mergeCell ref="B18:C21"/>
    <mergeCell ref="K18:M19"/>
    <mergeCell ref="N18:P19"/>
    <mergeCell ref="Q18:S19"/>
    <mergeCell ref="Q17:S17"/>
    <mergeCell ref="T17:V17"/>
    <mergeCell ref="S12:T12"/>
    <mergeCell ref="U12:V12"/>
    <mergeCell ref="L13:M13"/>
    <mergeCell ref="P13:Q13"/>
    <mergeCell ref="T13:U13"/>
    <mergeCell ref="L14:M15"/>
    <mergeCell ref="N14:N15"/>
    <mergeCell ref="O14:O15"/>
    <mergeCell ref="P14:Q15"/>
    <mergeCell ref="Q12:R12"/>
    <mergeCell ref="R14:R15"/>
    <mergeCell ref="S14:S15"/>
    <mergeCell ref="T14:U15"/>
    <mergeCell ref="V14:V15"/>
    <mergeCell ref="K12:L12"/>
    <mergeCell ref="M12:N12"/>
    <mergeCell ref="O12:P12"/>
    <mergeCell ref="K17:M17"/>
    <mergeCell ref="N17:P17"/>
    <mergeCell ref="K14:K15"/>
    <mergeCell ref="B7:C7"/>
    <mergeCell ref="M7:O8"/>
    <mergeCell ref="Q7:S8"/>
    <mergeCell ref="G12:G13"/>
    <mergeCell ref="D2:I2"/>
    <mergeCell ref="D3:I4"/>
    <mergeCell ref="K3:S4"/>
    <mergeCell ref="D5:I5"/>
    <mergeCell ref="K5:R5"/>
    <mergeCell ref="B10:C10"/>
    <mergeCell ref="B12:C15"/>
    <mergeCell ref="D12:D14"/>
    <mergeCell ref="E12:E14"/>
    <mergeCell ref="F12:F13"/>
    <mergeCell ref="H12:H13"/>
    <mergeCell ref="I12:I13"/>
  </mergeCells>
  <conditionalFormatting sqref="D15:I15">
    <cfRule type="containsText" dxfId="303" priority="2" operator="containsText" text="Finalizado">
      <formula>NOT(ISERROR(SEARCH("Finalizado",D15)))</formula>
    </cfRule>
    <cfRule type="containsText" dxfId="302" priority="3" operator="containsText" text="No Planificado">
      <formula>NOT(ISERROR(SEARCH("No Planificado",D15)))</formula>
    </cfRule>
    <cfRule type="containsText" dxfId="301" priority="4" operator="containsText" text="A Tiempo">
      <formula>NOT(ISERROR(SEARCH("A Tiempo",D15)))</formula>
    </cfRule>
    <cfRule type="containsText" dxfId="300" priority="5" operator="containsText" text="Retrasado">
      <formula>NOT(ISERROR(SEARCH("Retrasado",D15)))</formula>
    </cfRule>
  </conditionalFormatting>
  <conditionalFormatting sqref="F7:F8">
    <cfRule type="iconSet" priority="9">
      <iconSet showValue="0">
        <cfvo type="percent" val="0"/>
        <cfvo type="num" val="2"/>
        <cfvo type="num" val="3"/>
      </iconSet>
    </cfRule>
  </conditionalFormatting>
  <conditionalFormatting sqref="F12 F14">
    <cfRule type="iconSet" priority="7">
      <iconSet showValue="0">
        <cfvo type="percent" val="0"/>
        <cfvo type="num" val="2"/>
        <cfvo type="num" val="3"/>
      </iconSet>
    </cfRule>
  </conditionalFormatting>
  <conditionalFormatting sqref="G7:I8">
    <cfRule type="iconSet" priority="8">
      <iconSet showValue="0">
        <cfvo type="percent" val="0"/>
        <cfvo type="num" val="2"/>
        <cfvo type="num" val="3"/>
      </iconSet>
    </cfRule>
  </conditionalFormatting>
  <conditionalFormatting sqref="G12:I12 G14:I14">
    <cfRule type="iconSet" priority="6">
      <iconSet showValue="0">
        <cfvo type="percent" val="0"/>
        <cfvo type="num" val="2"/>
        <cfvo type="num" val="3"/>
      </iconSet>
    </cfRule>
  </conditionalFormatting>
  <conditionalFormatting sqref="K24:L24 N24:O24 Q24:R24 T24:U24">
    <cfRule type="iconSet" priority="10">
      <iconSet showValue="0">
        <cfvo type="percent" val="0"/>
        <cfvo type="num" val="2"/>
        <cfvo type="num" val="3"/>
      </iconSet>
    </cfRule>
  </conditionalFormatting>
  <conditionalFormatting sqref="K25:L25">
    <cfRule type="containsText" dxfId="299" priority="20" operator="containsText" text="PENDIENTE">
      <formula>NOT(ISERROR(SEARCH("PENDIENTE",K25)))</formula>
    </cfRule>
    <cfRule type="containsText" dxfId="298" priority="21" operator="containsText" text="NO VALIDADO">
      <formula>NOT(ISERROR(SEARCH("NO VALIDADO",K25)))</formula>
    </cfRule>
    <cfRule type="containsText" dxfId="297" priority="22" operator="containsText" text="VALIDADO">
      <formula>NOT(ISERROR(SEARCH("VALIDADO",K25)))</formula>
    </cfRule>
  </conditionalFormatting>
  <conditionalFormatting sqref="N25:O25">
    <cfRule type="containsText" dxfId="296" priority="17" operator="containsText" text="PENDIENTE">
      <formula>NOT(ISERROR(SEARCH("PENDIENTE",N25)))</formula>
    </cfRule>
    <cfRule type="containsText" dxfId="295" priority="18" operator="containsText" text="NO VALIDADO">
      <formula>NOT(ISERROR(SEARCH("NO VALIDADO",N25)))</formula>
    </cfRule>
    <cfRule type="containsText" dxfId="294" priority="19" operator="containsText" text="VALIDADO">
      <formula>NOT(ISERROR(SEARCH("VALIDADO",N25)))</formula>
    </cfRule>
  </conditionalFormatting>
  <conditionalFormatting sqref="Q25:R25">
    <cfRule type="containsText" dxfId="293" priority="14" operator="containsText" text="PENDIENTE">
      <formula>NOT(ISERROR(SEARCH("PENDIENTE",Q25)))</formula>
    </cfRule>
    <cfRule type="containsText" dxfId="292" priority="15" operator="containsText" text="NO VALIDADO">
      <formula>NOT(ISERROR(SEARCH("NO VALIDADO",Q25)))</formula>
    </cfRule>
    <cfRule type="containsText" dxfId="291" priority="16" operator="containsText" text="VALIDADO">
      <formula>NOT(ISERROR(SEARCH("VALIDADO",Q25)))</formula>
    </cfRule>
  </conditionalFormatting>
  <conditionalFormatting sqref="T25:U25">
    <cfRule type="containsText" dxfId="290" priority="11" operator="containsText" text="PENDIENTE">
      <formula>NOT(ISERROR(SEARCH("PENDIENTE",T25)))</formula>
    </cfRule>
    <cfRule type="containsText" dxfId="289" priority="12" operator="containsText" text="NO VALIDADO">
      <formula>NOT(ISERROR(SEARCH("NO VALIDADO",T25)))</formula>
    </cfRule>
    <cfRule type="containsText" dxfId="288" priority="13" operator="containsText" text="VALIDADO">
      <formula>NOT(ISERROR(SEARCH("VALIDADO",T25)))</formula>
    </cfRule>
  </conditionalFormatting>
  <dataValidations count="6">
    <dataValidation type="list" allowBlank="1" showInputMessage="1" showErrorMessage="1" sqref="D10" xr:uid="{C2840CD4-38B4-4197-9357-AE56DCFF9F2B}">
      <formula1>"No Cumple, Parcial,Cumple,Más que Cumple,Mejor Práctica"</formula1>
    </dataValidation>
    <dataValidation type="list" allowBlank="1" showInputMessage="1" showErrorMessage="1" sqref="S10 Q10" xr:uid="{C3024F0A-425E-4ABF-BC41-1392DFFFA6AF}">
      <formula1>"Junio,Julio,Agosto,Septiembre,Octubre"</formula1>
    </dataValidation>
    <dataValidation type="list" allowBlank="1" showInputMessage="1" showErrorMessage="1" sqref="O10" xr:uid="{8DC623F4-6854-44DA-9A23-E84FF32AF4B8}">
      <formula1>"Alta,Baja,No Planificado"</formula1>
    </dataValidation>
    <dataValidation type="list" allowBlank="1" showInputMessage="1" showErrorMessage="1" sqref="AB14:AB15 R14:R15 N14:N15 V14:V15" xr:uid="{E166BFF6-08C5-411B-8CA2-DE7990F51B41}">
      <formula1>"No Cumple, Parcial, Cumple, Más que Cumple, Mejor Práctica"</formula1>
    </dataValidation>
    <dataValidation type="list" allowBlank="1" showInputMessage="1" showErrorMessage="1" sqref="M12 Q12 U12" xr:uid="{29802446-38A3-40B8-A3BF-9FFC0C09BD26}">
      <formula1>"Mayo,Junio,Julio,Agosto,Septiembre,Octubre"</formula1>
    </dataValidation>
    <dataValidation type="list" allowBlank="1" showInputMessage="1" showErrorMessage="1" sqref="K14:K15 O14:O15 S14:S15" xr:uid="{B1842A86-CAA0-465A-A408-9FE336FA284E}">
      <formula1>"No Iniciado, En Progreso,Finalizado"</formula1>
    </dataValidation>
  </dataValidations>
  <pageMargins left="0.511811024" right="0.511811024" top="0.78740157499999996" bottom="0.78740157499999996" header="0.31496062000000002" footer="0.31496062000000002"/>
  <pageSetup paperSize="9" orientation="portrait" r:id="rId1"/>
  <drawing r:id="rId2"/>
  <extLst>
    <ext xmlns:x14="http://schemas.microsoft.com/office/spreadsheetml/2009/9/main" uri="{78C0D931-6437-407d-A8EE-F0AAD7539E65}">
      <x14:conditionalFormattings>
        <x14:conditionalFormatting xmlns:xm="http://schemas.microsoft.com/office/excel/2006/main">
          <x14:cfRule type="iconSet" priority="1" id="{D9D65CC8-6AD6-481F-A9F2-81F3516ED101}">
            <x14:iconSet iconSet="3Stars" showValue="0">
              <x14:cfvo type="percent">
                <xm:f>0</xm:f>
              </x14:cfvo>
              <x14:cfvo type="num">
                <xm:f>2</xm:f>
              </x14:cfvo>
              <x14:cfvo type="num">
                <xm:f>3</xm:f>
              </x14:cfvo>
            </x14:iconSet>
          </x14:cfRule>
          <xm:sqref>M10</xm:sqref>
        </x14:conditionalFormatting>
      </x14:conditionalFormattings>
    </ext>
  </extLst>
</worksheet>
</file>

<file path=xl/worksheets/sheet6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05BFCBD-55B8-4D75-82BE-5DBD07579498}">
  <dimension ref="A1:AB51"/>
  <sheetViews>
    <sheetView showGridLines="0" zoomScale="50" zoomScaleNormal="50" workbookViewId="0">
      <pane xSplit="3" ySplit="4" topLeftCell="D20" activePane="bottomRight" state="frozen"/>
      <selection activeCell="O2" sqref="O2"/>
      <selection pane="topRight" activeCell="O2" sqref="O2"/>
      <selection pane="bottomLeft" activeCell="O2" sqref="O2"/>
      <selection pane="bottomRight" activeCell="Q21" sqref="Q21:S21"/>
    </sheetView>
  </sheetViews>
  <sheetFormatPr defaultColWidth="0" defaultRowHeight="15" customHeight="1" zeroHeight="1" outlineLevelRow="2" outlineLevelCol="1" x14ac:dyDescent="0.35"/>
  <cols>
    <col min="1" max="1" width="1.26953125" customWidth="1"/>
    <col min="2" max="2" width="4.7265625" customWidth="1"/>
    <col min="3" max="3" width="20.1796875" customWidth="1"/>
    <col min="4" max="4" width="17.453125" customWidth="1" outlineLevel="1"/>
    <col min="5" max="5" width="10" customWidth="1" outlineLevel="1"/>
    <col min="6" max="8" width="6.1796875" customWidth="1" outlineLevel="1"/>
    <col min="9" max="9" width="6.26953125" customWidth="1" outlineLevel="1"/>
    <col min="10" max="10" width="2.1796875" customWidth="1"/>
    <col min="11" max="23" width="23" customWidth="1"/>
    <col min="24" max="24" width="17" hidden="1" customWidth="1"/>
    <col min="25" max="25" width="16.453125" hidden="1" customWidth="1"/>
    <col min="26" max="26" width="10.54296875" hidden="1" customWidth="1"/>
    <col min="27" max="27" width="16.81640625" hidden="1" customWidth="1"/>
    <col min="28" max="28" width="14.54296875" hidden="1" customWidth="1"/>
  </cols>
  <sheetData>
    <row r="1" spans="1:28" ht="11.25" customHeight="1" x14ac:dyDescent="0.35">
      <c r="A1" s="13"/>
      <c r="B1" s="13"/>
      <c r="C1" s="13"/>
      <c r="D1" s="13"/>
      <c r="E1" s="13"/>
      <c r="F1" s="13"/>
      <c r="G1" s="13"/>
      <c r="H1" s="13"/>
      <c r="I1" s="13"/>
      <c r="J1" s="13"/>
      <c r="K1" s="13"/>
      <c r="L1" s="13"/>
      <c r="M1" s="13"/>
      <c r="N1" s="13"/>
      <c r="O1" s="13"/>
      <c r="P1" s="13"/>
      <c r="Q1" s="13"/>
      <c r="R1" s="13"/>
      <c r="S1" s="13"/>
      <c r="T1" s="13"/>
      <c r="U1" s="13"/>
      <c r="V1" s="13"/>
      <c r="W1" s="13"/>
      <c r="X1" s="13"/>
      <c r="Y1" s="19"/>
      <c r="Z1" s="19"/>
      <c r="AA1" s="19"/>
    </row>
    <row r="2" spans="1:28" ht="43.5" customHeight="1" x14ac:dyDescent="0.5">
      <c r="A2" s="1"/>
      <c r="C2" s="11"/>
      <c r="D2" s="279" t="s">
        <v>0</v>
      </c>
      <c r="E2" s="279"/>
      <c r="F2" s="279"/>
      <c r="G2" s="279"/>
      <c r="H2" s="279"/>
      <c r="I2" s="279"/>
      <c r="J2" s="62"/>
      <c r="K2" s="62"/>
      <c r="L2" s="62"/>
      <c r="M2" s="62"/>
      <c r="N2" s="62"/>
      <c r="O2" s="62"/>
      <c r="P2" s="62"/>
      <c r="Q2" s="62"/>
      <c r="R2" s="62"/>
      <c r="S2" s="62"/>
      <c r="T2" s="62"/>
      <c r="U2" s="62"/>
      <c r="V2" s="62"/>
      <c r="W2" s="11"/>
      <c r="X2" s="11"/>
      <c r="Y2" s="20"/>
      <c r="Z2" s="20"/>
      <c r="AA2" s="20"/>
    </row>
    <row r="3" spans="1:28" ht="19.5" customHeight="1" x14ac:dyDescent="0.35">
      <c r="A3" s="1"/>
      <c r="C3" s="10"/>
      <c r="D3" s="280" t="s">
        <v>1</v>
      </c>
      <c r="E3" s="280"/>
      <c r="F3" s="280"/>
      <c r="G3" s="280"/>
      <c r="H3" s="280"/>
      <c r="I3" s="280"/>
      <c r="J3" s="63"/>
      <c r="K3" s="319" t="s">
        <v>819</v>
      </c>
      <c r="L3" s="319"/>
      <c r="M3" s="319"/>
      <c r="N3" s="319"/>
      <c r="O3" s="319"/>
      <c r="P3" s="319"/>
      <c r="Q3" s="319"/>
      <c r="R3" s="319"/>
      <c r="S3" s="319"/>
      <c r="T3" s="63"/>
      <c r="U3" s="63"/>
      <c r="V3" s="63"/>
      <c r="W3" s="10"/>
      <c r="X3" s="10"/>
      <c r="Y3" s="12"/>
      <c r="Z3" s="12"/>
      <c r="AA3" s="12"/>
    </row>
    <row r="4" spans="1:28" ht="35.25" customHeight="1" x14ac:dyDescent="0.35">
      <c r="A4" s="1"/>
      <c r="B4" s="1"/>
      <c r="C4" s="10"/>
      <c r="D4" s="281"/>
      <c r="E4" s="281"/>
      <c r="F4" s="281"/>
      <c r="G4" s="281"/>
      <c r="H4" s="281"/>
      <c r="I4" s="281"/>
      <c r="J4" s="61"/>
      <c r="K4" s="320"/>
      <c r="L4" s="320"/>
      <c r="M4" s="320"/>
      <c r="N4" s="320"/>
      <c r="O4" s="320"/>
      <c r="P4" s="320"/>
      <c r="Q4" s="320"/>
      <c r="R4" s="320"/>
      <c r="S4" s="320"/>
      <c r="T4" s="61"/>
      <c r="U4" s="61"/>
      <c r="V4" s="61"/>
      <c r="W4" s="61"/>
      <c r="X4" s="14"/>
      <c r="Y4" s="21"/>
      <c r="Z4" s="22"/>
      <c r="AA4" s="22"/>
    </row>
    <row r="5" spans="1:28" ht="32.5" x14ac:dyDescent="0.6">
      <c r="A5" s="1"/>
      <c r="B5" s="15"/>
      <c r="C5" s="13"/>
      <c r="D5" s="284" t="s">
        <v>218</v>
      </c>
      <c r="E5" s="284"/>
      <c r="F5" s="284"/>
      <c r="G5" s="284"/>
      <c r="H5" s="284"/>
      <c r="I5" s="284"/>
      <c r="J5" s="26"/>
      <c r="K5" s="284" t="s">
        <v>673</v>
      </c>
      <c r="L5" s="284"/>
      <c r="M5" s="284"/>
      <c r="N5" s="284"/>
      <c r="O5" s="284"/>
      <c r="P5" s="284"/>
      <c r="Q5" s="284"/>
      <c r="R5" s="284"/>
      <c r="S5" s="27"/>
      <c r="T5" s="25"/>
      <c r="U5" s="25"/>
      <c r="V5" s="25"/>
      <c r="W5" s="9"/>
      <c r="X5" s="9"/>
      <c r="Y5" s="23"/>
    </row>
    <row r="6" spans="1:28" ht="33" customHeight="1" x14ac:dyDescent="0.8">
      <c r="A6" s="1"/>
      <c r="B6" s="15"/>
      <c r="C6" s="15"/>
      <c r="D6" s="28" t="s">
        <v>296</v>
      </c>
      <c r="E6" s="28" t="s">
        <v>16</v>
      </c>
      <c r="F6" s="28" t="s">
        <v>19</v>
      </c>
      <c r="G6" s="28" t="s">
        <v>20</v>
      </c>
      <c r="H6" s="28" t="s">
        <v>21</v>
      </c>
      <c r="I6" s="28" t="s">
        <v>22</v>
      </c>
      <c r="J6" s="29"/>
      <c r="K6" s="44" t="s">
        <v>221</v>
      </c>
      <c r="L6" s="66"/>
      <c r="M6" s="30"/>
      <c r="N6" s="30"/>
      <c r="O6" s="30"/>
      <c r="P6" s="30"/>
      <c r="Q6" s="30"/>
      <c r="R6" s="31"/>
      <c r="S6" s="31"/>
      <c r="T6" s="25"/>
      <c r="U6" s="25"/>
      <c r="V6" s="25"/>
      <c r="W6" s="9"/>
      <c r="X6" s="9"/>
      <c r="Y6" s="23"/>
    </row>
    <row r="7" spans="1:28" ht="78" customHeight="1" outlineLevel="1" x14ac:dyDescent="0.35">
      <c r="A7" s="1"/>
      <c r="B7" s="267" t="s">
        <v>222</v>
      </c>
      <c r="C7" s="267"/>
      <c r="D7" s="67" t="str">
        <f>IF(F7="","",IF(AND(I7=3,H7=3,G7=3,F7=3),"Melhor Pratica",
IF(AND(H7=3,G7=3,F7=3),"Mais que cumpre",
IF(AND(G7=3,F7=3),"Cumpre",
IF(F7=3,"Parcial","Não cumpre")))))</f>
        <v>Parcial</v>
      </c>
      <c r="E7" s="47">
        <f>IF($D7="Não cumpre",0,IF($D7="Parcial",$E$18*0.4,IF($D7="Cumpre",$E$18*0.7,IF($D7="Mais que cumpre",$E$18*0.85,IF($D7="Melhor Pratica",$E$18,0)))))</f>
        <v>2E-3</v>
      </c>
      <c r="F7" s="48">
        <f>IF($K$24&lt;&gt;"",IF($K$24=3,3,IF($K$24=2,2,1)),"")</f>
        <v>3</v>
      </c>
      <c r="G7" s="48">
        <f>IF($N$24&lt;&gt;"",IF($N$24=3,3,IF($N$24=2,2,1)),"")</f>
        <v>1</v>
      </c>
      <c r="H7" s="48" t="str">
        <f>IF($Q$24&lt;&gt;"",IF($Q$24=3,3,IF($Q$24=2,2,1)),"")</f>
        <v/>
      </c>
      <c r="I7" s="48" t="str">
        <f>IF($T$24&lt;&gt;"",IF($T$24=3,3,IF($T$24=2,2,1)),"")</f>
        <v/>
      </c>
      <c r="J7" s="32"/>
      <c r="K7" s="49" t="s">
        <v>674</v>
      </c>
      <c r="L7" s="46" t="s">
        <v>224</v>
      </c>
      <c r="M7" s="271" t="s">
        <v>820</v>
      </c>
      <c r="N7" s="271"/>
      <c r="O7" s="271"/>
      <c r="P7" s="46" t="s">
        <v>226</v>
      </c>
      <c r="Q7" s="271" t="s">
        <v>821</v>
      </c>
      <c r="R7" s="271"/>
      <c r="S7" s="271"/>
      <c r="U7" s="25"/>
      <c r="V7" s="25"/>
      <c r="W7" s="9"/>
      <c r="X7" s="9"/>
      <c r="Y7" s="23"/>
    </row>
    <row r="8" spans="1:28" ht="14.25" customHeight="1" outlineLevel="1" x14ac:dyDescent="0.35">
      <c r="A8" s="1"/>
      <c r="B8" s="64"/>
      <c r="C8" s="64"/>
      <c r="D8" s="67"/>
      <c r="E8" s="47"/>
      <c r="F8" s="48"/>
      <c r="G8" s="48"/>
      <c r="H8" s="48"/>
      <c r="I8" s="48"/>
      <c r="J8" s="32"/>
      <c r="K8" s="49"/>
      <c r="L8" s="46"/>
      <c r="M8" s="271"/>
      <c r="N8" s="271"/>
      <c r="O8" s="271"/>
      <c r="P8" s="46"/>
      <c r="Q8" s="271"/>
      <c r="R8" s="271"/>
      <c r="S8" s="271"/>
      <c r="U8" s="25"/>
      <c r="V8" s="25"/>
      <c r="W8" s="9"/>
      <c r="X8" s="9"/>
      <c r="Y8" s="23"/>
    </row>
    <row r="9" spans="1:28" ht="9.75" customHeight="1" x14ac:dyDescent="0.45">
      <c r="A9" s="1"/>
      <c r="B9" s="1"/>
      <c r="C9" s="1"/>
      <c r="D9" s="34"/>
      <c r="E9" s="35"/>
      <c r="F9" s="35"/>
      <c r="G9" s="35"/>
      <c r="H9" s="35"/>
      <c r="I9" s="35"/>
      <c r="J9" s="35"/>
      <c r="K9" s="35"/>
      <c r="L9" s="35"/>
      <c r="M9" s="35"/>
      <c r="N9" s="35"/>
      <c r="O9" s="35"/>
      <c r="P9" s="35"/>
      <c r="Q9" s="92" t="str">
        <f>IF(Q10="Junho",6,IF(Q10="Julho",7,IF(Q10="Agosto",8,IF(Q10="Setembro",9,IF(Q10="Outubro",10,"")))))</f>
        <v/>
      </c>
      <c r="R9" s="35"/>
      <c r="S9" s="92">
        <f>IF(S10="Junho",6,IF(S10="Julho",7,IF(S10="Agosto",8,IF(S10="Setembro",9,IF(S10="Outubro",10,"")))))</f>
        <v>8</v>
      </c>
      <c r="T9" s="33"/>
      <c r="U9" s="33"/>
      <c r="V9" s="33"/>
      <c r="W9" s="1"/>
      <c r="X9" s="1"/>
    </row>
    <row r="10" spans="1:28" ht="59.25" customHeight="1" outlineLevel="1" x14ac:dyDescent="0.35">
      <c r="A10" s="1"/>
      <c r="B10" s="273" t="s">
        <v>676</v>
      </c>
      <c r="C10" s="273"/>
      <c r="D10" s="110" t="s">
        <v>246</v>
      </c>
      <c r="E10" s="51">
        <f>IF($D10="Não cumpre",0,IF($D10="Parcial",$E$18*0.4,IF($D10="Cumpre",$E$18*0.7,IF($D10="Mais que cumpre",$E$18*0.85,IF($D10="Melhor Pratica",$E$18,0)))))</f>
        <v>2E-3</v>
      </c>
      <c r="F10" s="52" t="str">
        <f>IF(K20="D","D","-")</f>
        <v>-</v>
      </c>
      <c r="G10" s="52" t="str">
        <f>IF(N20="D","D","-")</f>
        <v>-</v>
      </c>
      <c r="H10" s="52" t="str">
        <f>IF(Q20="D","D","-")</f>
        <v>D</v>
      </c>
      <c r="I10" s="52" t="str">
        <f>IF(T20="D","D","-")</f>
        <v>D</v>
      </c>
      <c r="J10" s="32"/>
      <c r="K10" s="65" t="s">
        <v>677</v>
      </c>
      <c r="L10" s="50" t="s">
        <v>230</v>
      </c>
      <c r="M10" s="74">
        <v>2</v>
      </c>
      <c r="N10" s="50" t="s">
        <v>231</v>
      </c>
      <c r="O10" s="53" t="s">
        <v>696</v>
      </c>
      <c r="P10" s="50" t="s">
        <v>233</v>
      </c>
      <c r="Q10" s="91" t="s">
        <v>678</v>
      </c>
      <c r="R10" s="50" t="s">
        <v>235</v>
      </c>
      <c r="S10" s="91" t="s">
        <v>303</v>
      </c>
      <c r="T10" s="50" t="s">
        <v>237</v>
      </c>
      <c r="U10" s="53"/>
      <c r="V10" s="25"/>
      <c r="W10" s="9"/>
      <c r="X10" s="9"/>
      <c r="Y10" s="23"/>
    </row>
    <row r="11" spans="1:28" ht="20.5" x14ac:dyDescent="0.4">
      <c r="A11" s="1"/>
      <c r="B11" s="17"/>
      <c r="C11" s="17"/>
      <c r="D11" s="36"/>
      <c r="E11" s="31"/>
      <c r="F11" s="37"/>
      <c r="G11" s="37"/>
      <c r="H11" s="37"/>
      <c r="I11" s="37"/>
      <c r="J11" s="31"/>
      <c r="K11" s="25"/>
      <c r="L11" s="25"/>
      <c r="M11" s="25"/>
      <c r="N11" s="25"/>
      <c r="O11" s="25"/>
      <c r="P11" s="25"/>
      <c r="Q11" s="25"/>
      <c r="R11" s="25"/>
      <c r="S11" s="25"/>
      <c r="T11" s="25"/>
      <c r="U11" s="25"/>
      <c r="V11" s="25"/>
      <c r="W11" s="9"/>
      <c r="X11" s="9"/>
      <c r="Y11" s="23"/>
    </row>
    <row r="12" spans="1:28" ht="18" customHeight="1" outlineLevel="1" x14ac:dyDescent="0.35">
      <c r="A12" s="1"/>
      <c r="B12" s="274" t="s">
        <v>680</v>
      </c>
      <c r="C12" s="274"/>
      <c r="D12" s="276" t="str">
        <f>IF(F12="","",IF(AND(I12=3,H12=3,G12=3,F12=3),"Melhor Pratica",
IF(AND(H12=3,G12=3,F12=3),"Mais que cumpre",
IF(AND(G12=3,F12=3),"Cumpre",
IF(F12=3,"Parcial","Não cumpre")))))</f>
        <v>Mais que cumpre</v>
      </c>
      <c r="E12" s="277">
        <f>IF($D12="Não cumpre",0,IF($D12="Parcial",$E$18*0.4,IF($D12="Cumpre",$E$18*0.7,IF($D12="Mais que cumpre",$E$18*0.85,IF($D12="Melhor Pratica",$E$18,0)))))</f>
        <v>4.2500000000000003E-3</v>
      </c>
      <c r="F12" s="272">
        <f>IF($L$24&lt;&gt;"",IF($L$24=3,3,IF($L$24=2,2,1)),"")</f>
        <v>3</v>
      </c>
      <c r="G12" s="272">
        <f>IF($O$24&lt;&gt;"",IF($O$24=3,3,IF($O$24=2,2,1)),"")</f>
        <v>3</v>
      </c>
      <c r="H12" s="272">
        <f>IF($R$24&lt;&gt;"",IF($R$24=3,3,IF($R$24=2,2,1)),"")</f>
        <v>3</v>
      </c>
      <c r="I12" s="272" t="str">
        <f>IF($U$24&lt;&gt;"",IF($U$24=3,3,IF($U$24=2,2,1)),"")</f>
        <v/>
      </c>
      <c r="J12" s="32"/>
      <c r="K12" s="305" t="s">
        <v>240</v>
      </c>
      <c r="L12" s="278"/>
      <c r="M12" s="285"/>
      <c r="N12" s="286"/>
      <c r="O12" s="305" t="s">
        <v>240</v>
      </c>
      <c r="P12" s="278"/>
      <c r="Q12" s="285"/>
      <c r="R12" s="286"/>
      <c r="S12" s="278" t="s">
        <v>240</v>
      </c>
      <c r="T12" s="278"/>
      <c r="U12" s="318"/>
      <c r="V12" s="318"/>
      <c r="W12" s="9"/>
      <c r="X12" s="9"/>
      <c r="Y12" s="23"/>
      <c r="Z12" s="2"/>
      <c r="AA12" s="2"/>
      <c r="AB12" s="2"/>
    </row>
    <row r="13" spans="1:28" ht="35.25" customHeight="1" outlineLevel="1" x14ac:dyDescent="0.35">
      <c r="A13" s="1"/>
      <c r="B13" s="275"/>
      <c r="C13" s="275"/>
      <c r="D13" s="276"/>
      <c r="E13" s="277"/>
      <c r="F13" s="272"/>
      <c r="G13" s="272"/>
      <c r="H13" s="272"/>
      <c r="I13" s="272"/>
      <c r="J13" s="32"/>
      <c r="K13" s="168" t="s">
        <v>33</v>
      </c>
      <c r="L13" s="287" t="s">
        <v>242</v>
      </c>
      <c r="M13" s="287"/>
      <c r="N13" s="169" t="s">
        <v>243</v>
      </c>
      <c r="O13" s="168" t="s">
        <v>33</v>
      </c>
      <c r="P13" s="287" t="s">
        <v>242</v>
      </c>
      <c r="Q13" s="287"/>
      <c r="R13" s="169" t="s">
        <v>243</v>
      </c>
      <c r="S13" s="100" t="s">
        <v>33</v>
      </c>
      <c r="T13" s="287" t="s">
        <v>242</v>
      </c>
      <c r="U13" s="287"/>
      <c r="V13" s="100" t="s">
        <v>243</v>
      </c>
      <c r="W13" s="1"/>
      <c r="X13" s="1"/>
      <c r="Z13" s="3"/>
      <c r="AA13" s="4"/>
      <c r="AB13" s="5"/>
    </row>
    <row r="14" spans="1:28" ht="18.75" customHeight="1" outlineLevel="1" x14ac:dyDescent="0.35">
      <c r="A14" s="1"/>
      <c r="B14" s="275"/>
      <c r="C14" s="275"/>
      <c r="D14" s="276"/>
      <c r="E14" s="277"/>
      <c r="F14" s="38"/>
      <c r="G14" s="38"/>
      <c r="H14" s="38"/>
      <c r="I14" s="38"/>
      <c r="J14" s="32"/>
      <c r="K14" s="270"/>
      <c r="L14" s="292"/>
      <c r="M14" s="292"/>
      <c r="N14" s="269"/>
      <c r="O14" s="270"/>
      <c r="P14" s="292"/>
      <c r="Q14" s="292"/>
      <c r="R14" s="269"/>
      <c r="S14" s="268"/>
      <c r="T14" s="292"/>
      <c r="U14" s="292"/>
      <c r="V14" s="268"/>
      <c r="W14" s="1"/>
      <c r="X14" s="1"/>
      <c r="Z14" s="6"/>
      <c r="AA14" s="7"/>
      <c r="AB14" s="8"/>
    </row>
    <row r="15" spans="1:28" ht="21" customHeight="1" outlineLevel="1" x14ac:dyDescent="0.35">
      <c r="A15" s="1"/>
      <c r="B15" s="275"/>
      <c r="C15" s="275"/>
      <c r="D15" s="288" t="str">
        <f>IF(S10&lt;&gt;"",IF(OR(S14="finalizado",O14="finalizado",K14="finalizado"),"Finalizado",
IF(OR(AND(S10=U12,S14&lt;&gt;"finalizado"),AND(S10=Q12,O14&lt;&gt;"finalizado"),AND(S10=M12,K14&lt;&gt;"finalizado")),"Atrasado","À Tempo")),"Não Planificado")</f>
        <v>À Tempo</v>
      </c>
      <c r="E15" s="288"/>
      <c r="F15" s="288"/>
      <c r="G15" s="288"/>
      <c r="H15" s="288"/>
      <c r="I15" s="288"/>
      <c r="J15" s="26"/>
      <c r="K15" s="270"/>
      <c r="L15" s="292"/>
      <c r="M15" s="292"/>
      <c r="N15" s="269"/>
      <c r="O15" s="270"/>
      <c r="P15" s="292"/>
      <c r="Q15" s="292"/>
      <c r="R15" s="269"/>
      <c r="S15" s="268"/>
      <c r="T15" s="292"/>
      <c r="U15" s="292"/>
      <c r="V15" s="268"/>
      <c r="W15" s="1"/>
      <c r="X15" s="1"/>
      <c r="Z15" s="6"/>
      <c r="AA15" s="7"/>
      <c r="AB15" s="7"/>
    </row>
    <row r="16" spans="1:28" ht="21" customHeight="1" x14ac:dyDescent="0.4">
      <c r="A16" s="1"/>
      <c r="B16" s="17"/>
      <c r="C16" s="17"/>
      <c r="D16" s="9"/>
      <c r="E16" s="86" t="str">
        <f>IF(COUNTA(F16:I16)=0,"NBC","BC")</f>
        <v>NBC</v>
      </c>
      <c r="F16" s="86"/>
      <c r="G16" s="86"/>
      <c r="H16" s="86"/>
      <c r="I16" s="9"/>
      <c r="J16" s="16"/>
      <c r="K16" s="9"/>
      <c r="L16" s="9"/>
      <c r="M16" s="9"/>
      <c r="N16" s="9"/>
      <c r="O16" s="9"/>
      <c r="P16" s="9"/>
      <c r="Q16" s="9"/>
      <c r="R16" s="9"/>
      <c r="S16" s="9"/>
      <c r="T16" s="9"/>
      <c r="U16" s="9"/>
      <c r="V16" s="9"/>
      <c r="W16" s="9"/>
      <c r="X16" s="9"/>
      <c r="Y16" s="23"/>
    </row>
    <row r="17" spans="1:25" ht="21" customHeight="1" x14ac:dyDescent="0.4">
      <c r="A17" s="1"/>
      <c r="B17" s="17"/>
      <c r="C17" s="17"/>
      <c r="D17" s="9"/>
      <c r="E17" s="9"/>
      <c r="F17" s="9"/>
      <c r="G17" s="9"/>
      <c r="H17" s="9"/>
      <c r="I17" s="9"/>
      <c r="J17" s="16"/>
      <c r="K17" s="290" t="s">
        <v>246</v>
      </c>
      <c r="L17" s="291"/>
      <c r="M17" s="296"/>
      <c r="N17" s="290" t="s">
        <v>247</v>
      </c>
      <c r="O17" s="291"/>
      <c r="P17" s="296"/>
      <c r="Q17" s="290" t="s">
        <v>681</v>
      </c>
      <c r="R17" s="291"/>
      <c r="S17" s="296"/>
      <c r="T17" s="290" t="s">
        <v>682</v>
      </c>
      <c r="U17" s="291"/>
      <c r="V17" s="296"/>
      <c r="W17" s="9"/>
      <c r="X17" s="9"/>
      <c r="Y17" s="23"/>
    </row>
    <row r="18" spans="1:25" ht="20.25" customHeight="1" outlineLevel="2" x14ac:dyDescent="0.35">
      <c r="A18" s="1"/>
      <c r="B18" s="289" t="s">
        <v>316</v>
      </c>
      <c r="C18" s="289"/>
      <c r="D18" s="42" t="s">
        <v>16</v>
      </c>
      <c r="E18" s="39">
        <v>5.0000000000000001E-3</v>
      </c>
      <c r="F18" s="127"/>
      <c r="G18" s="127"/>
      <c r="H18" s="127"/>
      <c r="I18" s="127"/>
      <c r="J18" s="9"/>
      <c r="K18" s="270" t="s">
        <v>822</v>
      </c>
      <c r="L18" s="268"/>
      <c r="M18" s="269"/>
      <c r="N18" s="270" t="s">
        <v>823</v>
      </c>
      <c r="O18" s="268"/>
      <c r="P18" s="269"/>
      <c r="Q18" s="270" t="s">
        <v>824</v>
      </c>
      <c r="R18" s="268"/>
      <c r="S18" s="269"/>
      <c r="T18" s="270" t="s">
        <v>825</v>
      </c>
      <c r="U18" s="268"/>
      <c r="V18" s="269"/>
      <c r="W18" s="9"/>
      <c r="X18" s="9"/>
      <c r="Y18" s="23"/>
    </row>
    <row r="19" spans="1:25" ht="141.75" customHeight="1" outlineLevel="2" x14ac:dyDescent="0.35">
      <c r="A19" s="1"/>
      <c r="B19" s="289"/>
      <c r="C19" s="289"/>
      <c r="D19" s="42" t="s">
        <v>255</v>
      </c>
      <c r="E19" s="311" t="s">
        <v>826</v>
      </c>
      <c r="F19" s="311"/>
      <c r="G19" s="311"/>
      <c r="H19" s="311"/>
      <c r="I19" s="311"/>
      <c r="J19" s="25"/>
      <c r="K19" s="270"/>
      <c r="L19" s="268"/>
      <c r="M19" s="269"/>
      <c r="N19" s="270"/>
      <c r="O19" s="268"/>
      <c r="P19" s="269"/>
      <c r="Q19" s="270"/>
      <c r="R19" s="268"/>
      <c r="S19" s="269"/>
      <c r="T19" s="270"/>
      <c r="U19" s="268"/>
      <c r="V19" s="269"/>
      <c r="W19" s="9"/>
      <c r="X19" s="9"/>
      <c r="Y19" s="23"/>
    </row>
    <row r="20" spans="1:25" ht="18.75" customHeight="1" outlineLevel="2" x14ac:dyDescent="0.35">
      <c r="A20" s="1"/>
      <c r="B20" s="289"/>
      <c r="C20" s="289"/>
      <c r="D20" s="293" t="s">
        <v>37</v>
      </c>
      <c r="E20" s="294" t="s">
        <v>119</v>
      </c>
      <c r="F20" s="294"/>
      <c r="G20" s="294"/>
      <c r="H20" s="294"/>
      <c r="I20" s="294"/>
      <c r="J20" s="25"/>
      <c r="K20" s="270"/>
      <c r="L20" s="268"/>
      <c r="M20" s="269"/>
      <c r="N20" s="270"/>
      <c r="O20" s="268"/>
      <c r="P20" s="269"/>
      <c r="Q20" s="270" t="s">
        <v>307</v>
      </c>
      <c r="R20" s="268"/>
      <c r="S20" s="269"/>
      <c r="T20" s="270" t="s">
        <v>307</v>
      </c>
      <c r="U20" s="268"/>
      <c r="V20" s="269"/>
      <c r="W20" s="9"/>
      <c r="X20" s="9"/>
      <c r="Y20" s="23"/>
    </row>
    <row r="21" spans="1:25" ht="40.5" customHeight="1" outlineLevel="2" x14ac:dyDescent="0.35">
      <c r="A21" s="18">
        <v>5.0000000000000001E-3</v>
      </c>
      <c r="B21" s="289"/>
      <c r="C21" s="289"/>
      <c r="D21" s="293"/>
      <c r="E21" s="294"/>
      <c r="F21" s="294"/>
      <c r="G21" s="294"/>
      <c r="H21" s="294"/>
      <c r="I21" s="294"/>
      <c r="J21" s="25"/>
      <c r="K21" s="270" t="s">
        <v>323</v>
      </c>
      <c r="L21" s="268"/>
      <c r="M21" s="269"/>
      <c r="N21" s="270" t="s">
        <v>647</v>
      </c>
      <c r="O21" s="268"/>
      <c r="P21" s="269"/>
      <c r="Q21" s="270" t="s">
        <v>338</v>
      </c>
      <c r="R21" s="268"/>
      <c r="S21" s="269"/>
      <c r="T21" s="270" t="s">
        <v>827</v>
      </c>
      <c r="U21" s="268"/>
      <c r="V21" s="269"/>
      <c r="W21" s="9"/>
      <c r="X21" s="9"/>
      <c r="Y21" s="23"/>
    </row>
    <row r="22" spans="1:25" ht="14.5" x14ac:dyDescent="0.35">
      <c r="A22" s="1"/>
      <c r="B22" s="9"/>
      <c r="C22" s="9"/>
      <c r="D22" s="9"/>
      <c r="E22" s="9"/>
      <c r="F22" s="9"/>
      <c r="G22" s="9"/>
      <c r="H22" s="9"/>
      <c r="I22" s="9"/>
      <c r="J22" s="9"/>
      <c r="K22" s="68"/>
      <c r="L22" s="9"/>
      <c r="M22" s="9"/>
      <c r="N22" s="9"/>
      <c r="O22" s="9"/>
      <c r="P22" s="9"/>
      <c r="Q22" s="9"/>
      <c r="R22" s="9"/>
      <c r="S22" s="9"/>
      <c r="T22" s="9"/>
      <c r="U22" s="9"/>
      <c r="V22" s="69"/>
      <c r="W22" s="9"/>
      <c r="X22" s="9"/>
      <c r="Y22" s="23"/>
    </row>
    <row r="23" spans="1:25" ht="41" x14ac:dyDescent="0.35">
      <c r="A23" s="1"/>
      <c r="B23" s="9"/>
      <c r="C23" s="9"/>
      <c r="D23" s="9"/>
      <c r="G23" s="9"/>
      <c r="H23" s="9"/>
      <c r="K23" s="54" t="s">
        <v>9</v>
      </c>
      <c r="L23" s="24" t="s">
        <v>261</v>
      </c>
      <c r="M23" s="55" t="s">
        <v>262</v>
      </c>
      <c r="N23" s="54" t="s">
        <v>9</v>
      </c>
      <c r="O23" s="24" t="s">
        <v>261</v>
      </c>
      <c r="P23" s="55" t="s">
        <v>262</v>
      </c>
      <c r="Q23" s="54" t="s">
        <v>9</v>
      </c>
      <c r="R23" s="24" t="s">
        <v>261</v>
      </c>
      <c r="S23" s="55" t="s">
        <v>262</v>
      </c>
      <c r="T23" s="54" t="s">
        <v>9</v>
      </c>
      <c r="U23" s="24" t="s">
        <v>261</v>
      </c>
      <c r="V23" s="55" t="s">
        <v>262</v>
      </c>
      <c r="X23" s="9"/>
      <c r="Y23" s="23"/>
    </row>
    <row r="24" spans="1:25" ht="36.75" customHeight="1" x14ac:dyDescent="0.35">
      <c r="A24" s="1"/>
      <c r="B24" s="9"/>
      <c r="C24" s="9"/>
      <c r="D24" s="9"/>
      <c r="F24" s="297" t="s">
        <v>690</v>
      </c>
      <c r="G24" s="298" t="s">
        <v>33</v>
      </c>
      <c r="H24" s="298"/>
      <c r="I24" s="298"/>
      <c r="K24" s="56">
        <v>3</v>
      </c>
      <c r="L24" s="40">
        <v>3</v>
      </c>
      <c r="M24" s="295"/>
      <c r="N24" s="56">
        <v>1</v>
      </c>
      <c r="O24" s="40">
        <v>3</v>
      </c>
      <c r="P24" s="295"/>
      <c r="Q24" s="56"/>
      <c r="R24" s="40">
        <v>3</v>
      </c>
      <c r="S24" s="295"/>
      <c r="T24" s="56"/>
      <c r="U24" s="40"/>
      <c r="V24" s="295"/>
      <c r="X24" s="9"/>
      <c r="Y24" s="23"/>
    </row>
    <row r="25" spans="1:25" ht="19.5" customHeight="1" x14ac:dyDescent="0.35">
      <c r="A25" s="1"/>
      <c r="B25" s="9"/>
      <c r="C25" s="9"/>
      <c r="D25" s="9"/>
      <c r="F25" s="297"/>
      <c r="G25" s="298"/>
      <c r="H25" s="298"/>
      <c r="I25" s="298"/>
      <c r="K25" s="57"/>
      <c r="L25" s="43"/>
      <c r="M25" s="295"/>
      <c r="N25" s="57"/>
      <c r="O25" s="43"/>
      <c r="P25" s="295"/>
      <c r="Q25" s="57"/>
      <c r="R25" s="43"/>
      <c r="S25" s="295"/>
      <c r="T25" s="57"/>
      <c r="U25" s="43"/>
      <c r="V25" s="295"/>
      <c r="X25" s="9"/>
      <c r="Y25" s="23"/>
    </row>
    <row r="26" spans="1:25" ht="208.5" customHeight="1" x14ac:dyDescent="0.35">
      <c r="A26" s="1"/>
      <c r="B26" s="9"/>
      <c r="C26" s="9"/>
      <c r="D26" s="9"/>
      <c r="F26" s="297"/>
      <c r="G26" s="298" t="s">
        <v>242</v>
      </c>
      <c r="H26" s="298"/>
      <c r="I26" s="298"/>
      <c r="K26" s="58" t="s">
        <v>828</v>
      </c>
      <c r="L26" s="45"/>
      <c r="M26" s="295"/>
      <c r="N26" s="58" t="s">
        <v>829</v>
      </c>
      <c r="O26" s="45" t="s">
        <v>1061</v>
      </c>
      <c r="P26" s="295"/>
      <c r="Q26" s="58"/>
      <c r="R26" s="45" t="s">
        <v>1160</v>
      </c>
      <c r="S26" s="295"/>
      <c r="T26" s="58"/>
      <c r="U26" s="45"/>
      <c r="V26" s="295"/>
      <c r="X26" s="9"/>
      <c r="Y26" s="23"/>
    </row>
    <row r="27" spans="1:25" ht="18" customHeight="1" x14ac:dyDescent="0.35">
      <c r="A27" s="1"/>
      <c r="B27" s="9"/>
      <c r="C27" s="9"/>
      <c r="D27" s="9"/>
      <c r="F27" s="297"/>
      <c r="G27" s="298" t="s">
        <v>266</v>
      </c>
      <c r="H27" s="298"/>
      <c r="I27" s="298"/>
      <c r="K27" s="59"/>
      <c r="L27" s="25"/>
      <c r="M27" s="60"/>
      <c r="N27" s="59"/>
      <c r="O27" s="25"/>
      <c r="P27" s="101"/>
      <c r="Q27" s="59"/>
      <c r="R27" s="25"/>
      <c r="S27" s="60"/>
      <c r="T27" s="59"/>
      <c r="U27" s="25"/>
      <c r="V27" s="60"/>
      <c r="X27" s="9"/>
      <c r="Y27" s="23"/>
    </row>
    <row r="28" spans="1:25" ht="18" customHeight="1" x14ac:dyDescent="0.35">
      <c r="A28" s="1"/>
      <c r="B28" s="9"/>
      <c r="C28" s="9"/>
      <c r="D28" s="9"/>
      <c r="F28" s="297"/>
      <c r="G28" s="298"/>
      <c r="H28" s="298"/>
      <c r="I28" s="298"/>
      <c r="K28" s="59"/>
      <c r="L28" s="25"/>
      <c r="M28" s="60"/>
      <c r="N28" s="59"/>
      <c r="O28" s="25"/>
      <c r="P28" s="101"/>
      <c r="Q28" s="59"/>
      <c r="R28" s="25"/>
      <c r="S28" s="60"/>
      <c r="T28" s="59"/>
      <c r="U28" s="25"/>
      <c r="V28" s="60"/>
      <c r="X28" s="9"/>
      <c r="Y28" s="23"/>
    </row>
    <row r="29" spans="1:25" ht="18" customHeight="1" x14ac:dyDescent="0.35">
      <c r="A29" s="1"/>
      <c r="B29" s="9"/>
      <c r="C29" s="9"/>
      <c r="D29" s="9"/>
      <c r="F29" s="297"/>
      <c r="G29" s="298"/>
      <c r="H29" s="298"/>
      <c r="I29" s="298"/>
      <c r="K29" s="59"/>
      <c r="L29" s="25"/>
      <c r="M29" s="60"/>
      <c r="N29" s="59"/>
      <c r="O29" s="25"/>
      <c r="P29" s="101"/>
      <c r="Q29" s="59"/>
      <c r="R29" s="25"/>
      <c r="S29" s="60"/>
      <c r="T29" s="59"/>
      <c r="U29" s="25"/>
      <c r="V29" s="60"/>
      <c r="X29" s="9"/>
      <c r="Y29" s="23"/>
    </row>
    <row r="30" spans="1:25" ht="18" customHeight="1" x14ac:dyDescent="0.35">
      <c r="A30" s="1"/>
      <c r="B30" s="9"/>
      <c r="C30" s="9"/>
      <c r="D30" s="9"/>
      <c r="F30" s="297"/>
      <c r="G30" s="298"/>
      <c r="H30" s="298"/>
      <c r="I30" s="298"/>
      <c r="K30" s="59"/>
      <c r="L30" s="25"/>
      <c r="M30" s="60"/>
      <c r="N30" s="59"/>
      <c r="O30" s="25"/>
      <c r="P30" s="101"/>
      <c r="Q30" s="59"/>
      <c r="R30" s="25"/>
      <c r="S30" s="60"/>
      <c r="T30" s="59"/>
      <c r="U30" s="25"/>
      <c r="V30" s="60"/>
      <c r="X30" s="9"/>
      <c r="Y30" s="23"/>
    </row>
    <row r="31" spans="1:25" ht="18" customHeight="1" x14ac:dyDescent="0.35">
      <c r="A31" s="1"/>
      <c r="B31" s="9"/>
      <c r="C31" s="9"/>
      <c r="D31" s="9"/>
      <c r="F31" s="297"/>
      <c r="G31" s="298"/>
      <c r="H31" s="298"/>
      <c r="I31" s="298"/>
      <c r="K31" s="59"/>
      <c r="L31" s="25"/>
      <c r="M31" s="60"/>
      <c r="N31" s="59"/>
      <c r="O31" s="25"/>
      <c r="P31" s="101"/>
      <c r="Q31" s="59"/>
      <c r="R31" s="25"/>
      <c r="S31" s="60"/>
      <c r="T31" s="59"/>
      <c r="U31" s="25"/>
      <c r="V31" s="60"/>
      <c r="X31" s="9"/>
      <c r="Y31" s="23"/>
    </row>
    <row r="32" spans="1:25" ht="18" customHeight="1" x14ac:dyDescent="0.35">
      <c r="A32" s="1"/>
      <c r="B32" s="9"/>
      <c r="C32" s="9"/>
      <c r="D32" s="9"/>
      <c r="F32" s="297"/>
      <c r="G32" s="298"/>
      <c r="H32" s="298"/>
      <c r="I32" s="298"/>
      <c r="K32" s="59"/>
      <c r="L32" s="25"/>
      <c r="M32" s="60"/>
      <c r="N32" s="59"/>
      <c r="O32" s="25"/>
      <c r="P32" s="101"/>
      <c r="Q32" s="59"/>
      <c r="R32" s="25"/>
      <c r="S32" s="60"/>
      <c r="T32" s="59"/>
      <c r="U32" s="25"/>
      <c r="V32" s="60"/>
      <c r="X32" s="9"/>
      <c r="Y32" s="23"/>
    </row>
    <row r="33" spans="1:25" ht="18" customHeight="1" x14ac:dyDescent="0.35">
      <c r="A33" s="1"/>
      <c r="B33" s="9"/>
      <c r="C33" s="9"/>
      <c r="D33" s="9"/>
      <c r="F33" s="297"/>
      <c r="G33" s="298"/>
      <c r="H33" s="298"/>
      <c r="I33" s="298"/>
      <c r="K33" s="59"/>
      <c r="L33" s="25"/>
      <c r="M33" s="60"/>
      <c r="N33" s="59"/>
      <c r="O33" s="25"/>
      <c r="P33" s="101"/>
      <c r="Q33" s="59"/>
      <c r="R33" s="25"/>
      <c r="S33" s="60"/>
      <c r="T33" s="59"/>
      <c r="U33" s="25"/>
      <c r="V33" s="60"/>
      <c r="X33" s="9"/>
      <c r="Y33" s="23"/>
    </row>
    <row r="34" spans="1:25" ht="18" customHeight="1" x14ac:dyDescent="0.35">
      <c r="A34" s="1"/>
      <c r="B34" s="9"/>
      <c r="C34" s="9"/>
      <c r="D34" s="9"/>
      <c r="F34" s="297"/>
      <c r="G34" s="298"/>
      <c r="H34" s="298"/>
      <c r="I34" s="298"/>
      <c r="K34" s="59"/>
      <c r="L34" s="25"/>
      <c r="M34" s="60"/>
      <c r="N34" s="59"/>
      <c r="O34" s="25"/>
      <c r="P34" s="101"/>
      <c r="Q34" s="59"/>
      <c r="R34" s="25"/>
      <c r="S34" s="60"/>
      <c r="T34" s="59"/>
      <c r="U34" s="25"/>
      <c r="V34" s="60"/>
      <c r="X34" s="9"/>
      <c r="Y34" s="23"/>
    </row>
    <row r="35" spans="1:25" ht="18" customHeight="1" x14ac:dyDescent="0.35">
      <c r="A35" s="1"/>
      <c r="B35" s="9"/>
      <c r="C35" s="9"/>
      <c r="D35" s="9"/>
      <c r="F35" s="297"/>
      <c r="G35" s="298"/>
      <c r="H35" s="298"/>
      <c r="I35" s="298"/>
      <c r="K35" s="59"/>
      <c r="L35" s="25"/>
      <c r="M35" s="60"/>
      <c r="N35" s="59"/>
      <c r="O35" s="25"/>
      <c r="P35" s="101"/>
      <c r="Q35" s="59"/>
      <c r="R35" s="25"/>
      <c r="S35" s="60"/>
      <c r="T35" s="59"/>
      <c r="U35" s="25"/>
      <c r="V35" s="60"/>
      <c r="X35" s="9"/>
      <c r="Y35" s="23"/>
    </row>
    <row r="36" spans="1:25" ht="18" customHeight="1" x14ac:dyDescent="0.35">
      <c r="A36" s="1"/>
      <c r="B36" s="9"/>
      <c r="C36" s="9"/>
      <c r="D36" s="9"/>
      <c r="F36" s="297"/>
      <c r="G36" s="298"/>
      <c r="H36" s="298"/>
      <c r="I36" s="298"/>
      <c r="K36" s="59"/>
      <c r="L36" s="25"/>
      <c r="M36" s="60"/>
      <c r="N36" s="59"/>
      <c r="O36" s="25"/>
      <c r="P36" s="101"/>
      <c r="Q36" s="59"/>
      <c r="R36" s="25"/>
      <c r="S36" s="60"/>
      <c r="T36" s="59"/>
      <c r="U36" s="25"/>
      <c r="V36" s="60"/>
      <c r="X36" s="9"/>
      <c r="Y36" s="23"/>
    </row>
    <row r="37" spans="1:25" ht="18" customHeight="1" x14ac:dyDescent="0.35">
      <c r="A37" s="1"/>
      <c r="B37" s="9"/>
      <c r="C37" s="9"/>
      <c r="D37" s="9"/>
      <c r="F37" s="297"/>
      <c r="G37" s="298"/>
      <c r="H37" s="298"/>
      <c r="I37" s="298"/>
      <c r="K37" s="59"/>
      <c r="L37" s="25"/>
      <c r="M37" s="60"/>
      <c r="N37" s="59"/>
      <c r="O37" s="25"/>
      <c r="P37" s="101"/>
      <c r="Q37" s="59"/>
      <c r="R37" s="25"/>
      <c r="S37" s="60"/>
      <c r="T37" s="59"/>
      <c r="U37" s="25"/>
      <c r="V37" s="60"/>
      <c r="X37" s="9"/>
      <c r="Y37" s="23"/>
    </row>
    <row r="38" spans="1:25" ht="18" customHeight="1" x14ac:dyDescent="0.35">
      <c r="A38" s="1"/>
      <c r="B38" s="9"/>
      <c r="C38" s="9"/>
      <c r="D38" s="9"/>
      <c r="F38" s="297"/>
      <c r="G38" s="298"/>
      <c r="H38" s="298"/>
      <c r="I38" s="298"/>
      <c r="K38" s="59"/>
      <c r="L38" s="25"/>
      <c r="M38" s="60"/>
      <c r="N38" s="59"/>
      <c r="O38" s="25"/>
      <c r="P38" s="101"/>
      <c r="Q38" s="59"/>
      <c r="R38" s="25"/>
      <c r="S38" s="60"/>
      <c r="T38" s="59"/>
      <c r="U38" s="25"/>
      <c r="V38" s="60"/>
      <c r="X38" s="9"/>
      <c r="Y38" s="23"/>
    </row>
    <row r="39" spans="1:25" ht="18" customHeight="1" x14ac:dyDescent="0.35">
      <c r="A39" s="1"/>
      <c r="B39" s="9"/>
      <c r="C39" s="9"/>
      <c r="D39" s="9"/>
      <c r="F39" s="297"/>
      <c r="G39" s="298"/>
      <c r="H39" s="298"/>
      <c r="I39" s="298"/>
      <c r="K39" s="59"/>
      <c r="L39" s="25"/>
      <c r="M39" s="60"/>
      <c r="N39" s="59"/>
      <c r="O39" s="25"/>
      <c r="P39" s="101"/>
      <c r="Q39" s="59"/>
      <c r="R39" s="25"/>
      <c r="S39" s="60"/>
      <c r="T39" s="59"/>
      <c r="U39" s="25"/>
      <c r="V39" s="60"/>
      <c r="X39" s="9"/>
      <c r="Y39" s="23"/>
    </row>
    <row r="40" spans="1:25" ht="18" customHeight="1" x14ac:dyDescent="0.35">
      <c r="A40" s="1"/>
      <c r="B40" s="9"/>
      <c r="C40" s="9"/>
      <c r="D40" s="9"/>
      <c r="F40" s="297"/>
      <c r="G40" s="298"/>
      <c r="H40" s="298"/>
      <c r="I40" s="298"/>
      <c r="K40" s="59"/>
      <c r="L40" s="25"/>
      <c r="M40" s="60"/>
      <c r="N40" s="59"/>
      <c r="O40" s="25"/>
      <c r="P40" s="101"/>
      <c r="Q40" s="59"/>
      <c r="R40" s="25"/>
      <c r="S40" s="60"/>
      <c r="T40" s="59"/>
      <c r="U40" s="25"/>
      <c r="V40" s="60"/>
      <c r="X40" s="9"/>
      <c r="Y40" s="23"/>
    </row>
    <row r="41" spans="1:25" ht="18" customHeight="1" x14ac:dyDescent="0.35">
      <c r="A41" s="1"/>
      <c r="B41" s="9"/>
      <c r="C41" s="9"/>
      <c r="D41" s="9"/>
      <c r="F41" s="297"/>
      <c r="G41" s="298"/>
      <c r="H41" s="298"/>
      <c r="I41" s="298"/>
      <c r="K41" s="59"/>
      <c r="L41" s="25"/>
      <c r="M41" s="60"/>
      <c r="N41" s="59"/>
      <c r="O41" s="25"/>
      <c r="P41" s="101"/>
      <c r="Q41" s="59"/>
      <c r="R41" s="25"/>
      <c r="S41" s="60"/>
      <c r="T41" s="59"/>
      <c r="U41" s="25"/>
      <c r="V41" s="60"/>
      <c r="X41" s="9"/>
      <c r="Y41" s="23"/>
    </row>
    <row r="42" spans="1:25" ht="18" customHeight="1" x14ac:dyDescent="0.35">
      <c r="A42" s="1"/>
      <c r="B42" s="9"/>
      <c r="C42" s="9"/>
      <c r="D42" s="9"/>
      <c r="F42" s="297"/>
      <c r="G42" s="298"/>
      <c r="H42" s="298"/>
      <c r="I42" s="298"/>
      <c r="K42" s="59"/>
      <c r="L42" s="25"/>
      <c r="M42" s="60"/>
      <c r="N42" s="59"/>
      <c r="O42" s="25"/>
      <c r="P42" s="101"/>
      <c r="Q42" s="59"/>
      <c r="R42" s="25"/>
      <c r="S42" s="60"/>
      <c r="T42" s="59"/>
      <c r="U42" s="25"/>
      <c r="V42" s="60"/>
      <c r="X42" s="9"/>
      <c r="Y42" s="23"/>
    </row>
    <row r="43" spans="1:25" ht="18" customHeight="1" x14ac:dyDescent="0.35">
      <c r="A43" s="1"/>
      <c r="B43" s="9"/>
      <c r="C43" s="9"/>
      <c r="D43" s="9"/>
      <c r="F43" s="297"/>
      <c r="G43" s="298"/>
      <c r="H43" s="298"/>
      <c r="I43" s="298"/>
      <c r="K43" s="59"/>
      <c r="L43" s="25"/>
      <c r="M43" s="60"/>
      <c r="N43" s="59"/>
      <c r="O43" s="25"/>
      <c r="P43" s="101"/>
      <c r="Q43" s="59"/>
      <c r="R43" s="25"/>
      <c r="S43" s="60"/>
      <c r="T43" s="59"/>
      <c r="U43" s="25"/>
      <c r="V43" s="60"/>
      <c r="X43" s="9"/>
      <c r="Y43" s="23"/>
    </row>
    <row r="44" spans="1:25" ht="18" customHeight="1" x14ac:dyDescent="0.35">
      <c r="A44" s="1"/>
      <c r="B44" s="9"/>
      <c r="C44" s="9"/>
      <c r="D44" s="9"/>
      <c r="F44" s="297"/>
      <c r="G44" s="298"/>
      <c r="H44" s="298"/>
      <c r="I44" s="298"/>
      <c r="K44" s="59"/>
      <c r="L44" s="25"/>
      <c r="M44" s="60"/>
      <c r="N44" s="59"/>
      <c r="O44" s="25"/>
      <c r="P44" s="101"/>
      <c r="Q44" s="59"/>
      <c r="R44" s="25"/>
      <c r="S44" s="60"/>
      <c r="T44" s="59"/>
      <c r="U44" s="25"/>
      <c r="V44" s="60"/>
      <c r="X44" s="9"/>
      <c r="Y44" s="23"/>
    </row>
    <row r="45" spans="1:25" ht="18" customHeight="1" x14ac:dyDescent="0.35">
      <c r="A45" s="1"/>
      <c r="B45" s="9"/>
      <c r="C45" s="9"/>
      <c r="D45" s="9"/>
      <c r="F45" s="297"/>
      <c r="G45" s="298"/>
      <c r="H45" s="298"/>
      <c r="I45" s="298"/>
      <c r="K45" s="59"/>
      <c r="L45" s="25"/>
      <c r="M45" s="60"/>
      <c r="N45" s="59"/>
      <c r="O45" s="25"/>
      <c r="P45" s="101"/>
      <c r="Q45" s="59"/>
      <c r="R45" s="25"/>
      <c r="S45" s="60"/>
      <c r="T45" s="59"/>
      <c r="U45" s="25"/>
      <c r="V45" s="60"/>
      <c r="X45" s="9"/>
      <c r="Y45" s="23"/>
    </row>
    <row r="46" spans="1:25" ht="18" customHeight="1" x14ac:dyDescent="0.35">
      <c r="A46" s="1"/>
      <c r="B46" s="9"/>
      <c r="C46" s="9"/>
      <c r="D46" s="9"/>
      <c r="F46" s="297"/>
      <c r="G46" s="298"/>
      <c r="H46" s="298"/>
      <c r="I46" s="298"/>
      <c r="K46" s="59"/>
      <c r="L46" s="25"/>
      <c r="M46" s="60"/>
      <c r="N46" s="59"/>
      <c r="O46" s="25"/>
      <c r="P46" s="101"/>
      <c r="Q46" s="59"/>
      <c r="R46" s="25"/>
      <c r="S46" s="60"/>
      <c r="T46" s="59"/>
      <c r="U46" s="25"/>
      <c r="V46" s="60"/>
      <c r="X46" s="9"/>
      <c r="Y46" s="23"/>
    </row>
    <row r="47" spans="1:25" ht="18" customHeight="1" x14ac:dyDescent="0.35">
      <c r="A47" s="1"/>
      <c r="B47" s="9"/>
      <c r="C47" s="9"/>
      <c r="D47" s="9"/>
      <c r="F47" s="297"/>
      <c r="G47" s="298"/>
      <c r="H47" s="298"/>
      <c r="I47" s="298"/>
      <c r="K47" s="59"/>
      <c r="L47" s="25"/>
      <c r="M47" s="60"/>
      <c r="N47" s="59"/>
      <c r="O47" s="25"/>
      <c r="P47" s="101"/>
      <c r="Q47" s="59"/>
      <c r="R47" s="25"/>
      <c r="S47" s="60"/>
      <c r="T47" s="59"/>
      <c r="U47" s="25"/>
      <c r="V47" s="60"/>
      <c r="X47" s="9"/>
      <c r="Y47" s="23"/>
    </row>
    <row r="48" spans="1:25" ht="18" customHeight="1" x14ac:dyDescent="0.35">
      <c r="A48" s="1"/>
      <c r="B48" s="9"/>
      <c r="C48" s="9"/>
      <c r="D48" s="9"/>
      <c r="F48" s="297"/>
      <c r="G48" s="298"/>
      <c r="H48" s="298"/>
      <c r="I48" s="298"/>
      <c r="K48" s="59"/>
      <c r="L48" s="25"/>
      <c r="M48" s="60"/>
      <c r="N48" s="59"/>
      <c r="O48" s="25"/>
      <c r="P48" s="101"/>
      <c r="Q48" s="59"/>
      <c r="R48" s="25"/>
      <c r="S48" s="60"/>
      <c r="T48" s="59"/>
      <c r="U48" s="25"/>
      <c r="V48" s="60"/>
      <c r="X48" s="9"/>
      <c r="Y48" s="23"/>
    </row>
    <row r="49" spans="1:25" ht="18" customHeight="1" x14ac:dyDescent="0.35">
      <c r="A49" s="1"/>
      <c r="B49" s="9"/>
      <c r="C49" s="9"/>
      <c r="D49" s="9"/>
      <c r="F49" s="297"/>
      <c r="G49" s="298"/>
      <c r="H49" s="298"/>
      <c r="I49" s="298"/>
      <c r="K49" s="59"/>
      <c r="L49" s="25"/>
      <c r="M49" s="60"/>
      <c r="N49" s="59"/>
      <c r="O49" s="25"/>
      <c r="P49" s="60"/>
      <c r="Q49" s="59"/>
      <c r="R49" s="25"/>
      <c r="S49" s="60"/>
      <c r="T49" s="59"/>
      <c r="U49" s="25"/>
      <c r="V49" s="60"/>
      <c r="X49" s="9"/>
      <c r="Y49" s="23"/>
    </row>
    <row r="50" spans="1:25" ht="14.5" x14ac:dyDescent="0.35">
      <c r="S50" s="1"/>
      <c r="V50" s="1"/>
    </row>
    <row r="51" spans="1:25" ht="15" customHeight="1" x14ac:dyDescent="0.35"/>
  </sheetData>
  <mergeCells count="63">
    <mergeCell ref="F24:F49"/>
    <mergeCell ref="G24:I25"/>
    <mergeCell ref="M24:M26"/>
    <mergeCell ref="P24:P26"/>
    <mergeCell ref="S24:S26"/>
    <mergeCell ref="V24:V26"/>
    <mergeCell ref="G26:I26"/>
    <mergeCell ref="G27:I49"/>
    <mergeCell ref="Q20:S20"/>
    <mergeCell ref="T20:V20"/>
    <mergeCell ref="K21:M21"/>
    <mergeCell ref="N21:P21"/>
    <mergeCell ref="Q21:S21"/>
    <mergeCell ref="T21:V21"/>
    <mergeCell ref="T18:V19"/>
    <mergeCell ref="E19:I19"/>
    <mergeCell ref="D20:D21"/>
    <mergeCell ref="E20:I21"/>
    <mergeCell ref="K20:M20"/>
    <mergeCell ref="N20:P20"/>
    <mergeCell ref="D15:I15"/>
    <mergeCell ref="B18:C21"/>
    <mergeCell ref="K18:M19"/>
    <mergeCell ref="N18:P19"/>
    <mergeCell ref="Q18:S19"/>
    <mergeCell ref="Q17:S17"/>
    <mergeCell ref="T17:V17"/>
    <mergeCell ref="S12:T12"/>
    <mergeCell ref="U12:V12"/>
    <mergeCell ref="L13:M13"/>
    <mergeCell ref="P13:Q13"/>
    <mergeCell ref="T13:U13"/>
    <mergeCell ref="L14:M15"/>
    <mergeCell ref="N14:N15"/>
    <mergeCell ref="O14:O15"/>
    <mergeCell ref="P14:Q15"/>
    <mergeCell ref="Q12:R12"/>
    <mergeCell ref="R14:R15"/>
    <mergeCell ref="S14:S15"/>
    <mergeCell ref="T14:U15"/>
    <mergeCell ref="V14:V15"/>
    <mergeCell ref="K12:L12"/>
    <mergeCell ref="M12:N12"/>
    <mergeCell ref="O12:P12"/>
    <mergeCell ref="K17:M17"/>
    <mergeCell ref="N17:P17"/>
    <mergeCell ref="K14:K15"/>
    <mergeCell ref="B7:C7"/>
    <mergeCell ref="M7:O8"/>
    <mergeCell ref="Q7:S8"/>
    <mergeCell ref="G12:G13"/>
    <mergeCell ref="D2:I2"/>
    <mergeCell ref="D3:I4"/>
    <mergeCell ref="K3:S4"/>
    <mergeCell ref="D5:I5"/>
    <mergeCell ref="K5:R5"/>
    <mergeCell ref="B10:C10"/>
    <mergeCell ref="B12:C15"/>
    <mergeCell ref="D12:D14"/>
    <mergeCell ref="E12:E14"/>
    <mergeCell ref="F12:F13"/>
    <mergeCell ref="H12:H13"/>
    <mergeCell ref="I12:I13"/>
  </mergeCells>
  <conditionalFormatting sqref="D15:I15">
    <cfRule type="containsText" dxfId="287" priority="2" operator="containsText" text="Finalizado">
      <formula>NOT(ISERROR(SEARCH("Finalizado",D15)))</formula>
    </cfRule>
    <cfRule type="containsText" dxfId="286" priority="3" operator="containsText" text="No Planificado">
      <formula>NOT(ISERROR(SEARCH("No Planificado",D15)))</formula>
    </cfRule>
    <cfRule type="containsText" dxfId="285" priority="4" operator="containsText" text="A Tiempo">
      <formula>NOT(ISERROR(SEARCH("A Tiempo",D15)))</formula>
    </cfRule>
    <cfRule type="containsText" dxfId="284" priority="5" operator="containsText" text="Retrasado">
      <formula>NOT(ISERROR(SEARCH("Retrasado",D15)))</formula>
    </cfRule>
  </conditionalFormatting>
  <conditionalFormatting sqref="F7:F8">
    <cfRule type="iconSet" priority="9">
      <iconSet showValue="0">
        <cfvo type="percent" val="0"/>
        <cfvo type="num" val="2"/>
        <cfvo type="num" val="3"/>
      </iconSet>
    </cfRule>
  </conditionalFormatting>
  <conditionalFormatting sqref="F12 F14">
    <cfRule type="iconSet" priority="7">
      <iconSet showValue="0">
        <cfvo type="percent" val="0"/>
        <cfvo type="num" val="2"/>
        <cfvo type="num" val="3"/>
      </iconSet>
    </cfRule>
  </conditionalFormatting>
  <conditionalFormatting sqref="G7:I8">
    <cfRule type="iconSet" priority="8">
      <iconSet showValue="0">
        <cfvo type="percent" val="0"/>
        <cfvo type="num" val="2"/>
        <cfvo type="num" val="3"/>
      </iconSet>
    </cfRule>
  </conditionalFormatting>
  <conditionalFormatting sqref="G12:I12 G14:I14">
    <cfRule type="iconSet" priority="6">
      <iconSet showValue="0">
        <cfvo type="percent" val="0"/>
        <cfvo type="num" val="2"/>
        <cfvo type="num" val="3"/>
      </iconSet>
    </cfRule>
  </conditionalFormatting>
  <conditionalFormatting sqref="K24:L24 N24:O24 Q24:R24 T24:U24">
    <cfRule type="iconSet" priority="10">
      <iconSet showValue="0">
        <cfvo type="percent" val="0"/>
        <cfvo type="num" val="2"/>
        <cfvo type="num" val="3"/>
      </iconSet>
    </cfRule>
  </conditionalFormatting>
  <conditionalFormatting sqref="K25:L25">
    <cfRule type="containsText" dxfId="283" priority="20" operator="containsText" text="PENDIENTE">
      <formula>NOT(ISERROR(SEARCH("PENDIENTE",K25)))</formula>
    </cfRule>
    <cfRule type="containsText" dxfId="282" priority="21" operator="containsText" text="NO VALIDADO">
      <formula>NOT(ISERROR(SEARCH("NO VALIDADO",K25)))</formula>
    </cfRule>
    <cfRule type="containsText" dxfId="281" priority="22" operator="containsText" text="VALIDADO">
      <formula>NOT(ISERROR(SEARCH("VALIDADO",K25)))</formula>
    </cfRule>
  </conditionalFormatting>
  <conditionalFormatting sqref="N25:O25">
    <cfRule type="containsText" dxfId="280" priority="17" operator="containsText" text="PENDIENTE">
      <formula>NOT(ISERROR(SEARCH("PENDIENTE",N25)))</formula>
    </cfRule>
    <cfRule type="containsText" dxfId="279" priority="18" operator="containsText" text="NO VALIDADO">
      <formula>NOT(ISERROR(SEARCH("NO VALIDADO",N25)))</formula>
    </cfRule>
    <cfRule type="containsText" dxfId="278" priority="19" operator="containsText" text="VALIDADO">
      <formula>NOT(ISERROR(SEARCH("VALIDADO",N25)))</formula>
    </cfRule>
  </conditionalFormatting>
  <conditionalFormatting sqref="Q25:R25">
    <cfRule type="containsText" dxfId="277" priority="14" operator="containsText" text="PENDIENTE">
      <formula>NOT(ISERROR(SEARCH("PENDIENTE",Q25)))</formula>
    </cfRule>
    <cfRule type="containsText" dxfId="276" priority="15" operator="containsText" text="NO VALIDADO">
      <formula>NOT(ISERROR(SEARCH("NO VALIDADO",Q25)))</formula>
    </cfRule>
    <cfRule type="containsText" dxfId="275" priority="16" operator="containsText" text="VALIDADO">
      <formula>NOT(ISERROR(SEARCH("VALIDADO",Q25)))</formula>
    </cfRule>
  </conditionalFormatting>
  <conditionalFormatting sqref="T25:U25">
    <cfRule type="containsText" dxfId="274" priority="11" operator="containsText" text="PENDIENTE">
      <formula>NOT(ISERROR(SEARCH("PENDIENTE",T25)))</formula>
    </cfRule>
    <cfRule type="containsText" dxfId="273" priority="12" operator="containsText" text="NO VALIDADO">
      <formula>NOT(ISERROR(SEARCH("NO VALIDADO",T25)))</formula>
    </cfRule>
    <cfRule type="containsText" dxfId="272" priority="13" operator="containsText" text="VALIDADO">
      <formula>NOT(ISERROR(SEARCH("VALIDADO",T25)))</formula>
    </cfRule>
  </conditionalFormatting>
  <dataValidations count="6">
    <dataValidation type="list" allowBlank="1" showInputMessage="1" showErrorMessage="1" sqref="K14:K15 O14:O15 S14:S15" xr:uid="{2CF1051F-1816-4EFB-9C78-2EF67E5EF043}">
      <formula1>"No Iniciado, En Progreso,Finalizado"</formula1>
    </dataValidation>
    <dataValidation type="list" allowBlank="1" showInputMessage="1" showErrorMessage="1" sqref="M12 Q12 U12" xr:uid="{430694F6-39B7-4E24-9D42-8DC746CC4FAA}">
      <formula1>"Mayo,Junio,Julio,Agosto,Septiembre,Octubre"</formula1>
    </dataValidation>
    <dataValidation type="list" allowBlank="1" showInputMessage="1" showErrorMessage="1" sqref="AB14:AB15 R14:R15 N14:N15 V14:V15" xr:uid="{50A6C14E-8971-4B3D-977E-AF274CA5A891}">
      <formula1>"No Cumple, Parcial, Cumple, Más que Cumple, Mejor Práctica"</formula1>
    </dataValidation>
    <dataValidation type="list" allowBlank="1" showInputMessage="1" showErrorMessage="1" sqref="O10" xr:uid="{57410FBB-1DDC-49F0-B1B7-D539C6B366E4}">
      <formula1>"Alta,Baja,No Planificado"</formula1>
    </dataValidation>
    <dataValidation type="list" allowBlank="1" showInputMessage="1" showErrorMessage="1" sqref="S10 Q10" xr:uid="{E2B261A2-3BBC-455F-9BEB-3FA2484BE66E}">
      <formula1>"Junio,Julio,Agosto,Septiembre,Octubre"</formula1>
    </dataValidation>
    <dataValidation type="list" allowBlank="1" showInputMessage="1" showErrorMessage="1" sqref="D10" xr:uid="{6E08E98B-F6D5-492B-8444-955C71395C77}">
      <formula1>"No Cumple, Parcial,Cumple,Más que Cumple,Mejor Práctica"</formula1>
    </dataValidation>
  </dataValidations>
  <pageMargins left="0.511811024" right="0.511811024" top="0.78740157499999996" bottom="0.78740157499999996" header="0.31496062000000002" footer="0.31496062000000002"/>
  <pageSetup paperSize="9" orientation="portrait" r:id="rId1"/>
  <drawing r:id="rId2"/>
  <extLst>
    <ext xmlns:x14="http://schemas.microsoft.com/office/spreadsheetml/2009/9/main" uri="{78C0D931-6437-407d-A8EE-F0AAD7539E65}">
      <x14:conditionalFormattings>
        <x14:conditionalFormatting xmlns:xm="http://schemas.microsoft.com/office/excel/2006/main">
          <x14:cfRule type="iconSet" priority="1" id="{C0FDE34D-8BC7-4AFE-88BC-AAD31CF78176}">
            <x14:iconSet iconSet="3Stars" showValue="0">
              <x14:cfvo type="percent">
                <xm:f>0</xm:f>
              </x14:cfvo>
              <x14:cfvo type="num">
                <xm:f>2</xm:f>
              </x14:cfvo>
              <x14:cfvo type="num">
                <xm:f>3</xm:f>
              </x14:cfvo>
            </x14:iconSet>
          </x14:cfRule>
          <xm:sqref>M10</xm:sqref>
        </x14:conditionalFormatting>
      </x14:conditionalFormattings>
    </ext>
  </extLst>
</worksheet>
</file>

<file path=xl/worksheets/sheet6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244C7ED-925D-4AAF-93C8-5C0D7EFBA106}">
  <dimension ref="A1:AB51"/>
  <sheetViews>
    <sheetView showGridLines="0" zoomScale="60" zoomScaleNormal="60" workbookViewId="0">
      <pane xSplit="3" ySplit="4" topLeftCell="I18" activePane="bottomRight" state="frozen"/>
      <selection activeCell="O2" sqref="O2"/>
      <selection pane="topRight" activeCell="O2" sqref="O2"/>
      <selection pane="bottomLeft" activeCell="O2" sqref="O2"/>
      <selection pane="bottomRight"/>
    </sheetView>
  </sheetViews>
  <sheetFormatPr defaultColWidth="0" defaultRowHeight="15" customHeight="1" zeroHeight="1" outlineLevelRow="2" outlineLevelCol="1" x14ac:dyDescent="0.35"/>
  <cols>
    <col min="1" max="1" width="1.26953125" customWidth="1"/>
    <col min="2" max="2" width="4.7265625" customWidth="1"/>
    <col min="3" max="3" width="20.1796875" customWidth="1"/>
    <col min="4" max="4" width="17.453125" customWidth="1" outlineLevel="1"/>
    <col min="5" max="5" width="10" customWidth="1" outlineLevel="1"/>
    <col min="6" max="8" width="6.1796875" customWidth="1" outlineLevel="1"/>
    <col min="9" max="9" width="6.26953125" customWidth="1" outlineLevel="1"/>
    <col min="10" max="10" width="2.1796875" customWidth="1"/>
    <col min="11" max="23" width="23" customWidth="1"/>
    <col min="24" max="24" width="17" hidden="1" customWidth="1"/>
    <col min="25" max="25" width="16.453125" hidden="1" customWidth="1"/>
    <col min="26" max="26" width="10.54296875" hidden="1" customWidth="1"/>
    <col min="27" max="27" width="16.81640625" hidden="1" customWidth="1"/>
    <col min="28" max="28" width="14.54296875" hidden="1" customWidth="1"/>
  </cols>
  <sheetData>
    <row r="1" spans="1:28" ht="11.25" customHeight="1" x14ac:dyDescent="0.35">
      <c r="A1" s="13"/>
      <c r="B1" s="13"/>
      <c r="C1" s="13"/>
      <c r="D1" s="13"/>
      <c r="E1" s="13"/>
      <c r="F1" s="13"/>
      <c r="G1" s="13"/>
      <c r="H1" s="13"/>
      <c r="I1" s="13"/>
      <c r="J1" s="13"/>
      <c r="K1" s="13"/>
      <c r="L1" s="13"/>
      <c r="M1" s="13"/>
      <c r="N1" s="13"/>
      <c r="O1" s="13"/>
      <c r="P1" s="13"/>
      <c r="Q1" s="13"/>
      <c r="R1" s="13"/>
      <c r="S1" s="13"/>
      <c r="T1" s="13"/>
      <c r="U1" s="13"/>
      <c r="V1" s="13"/>
      <c r="W1" s="13"/>
      <c r="X1" s="13"/>
      <c r="Y1" s="19"/>
      <c r="Z1" s="19"/>
      <c r="AA1" s="19"/>
    </row>
    <row r="2" spans="1:28" ht="43.5" customHeight="1" x14ac:dyDescent="0.5">
      <c r="A2" s="1"/>
      <c r="C2" s="11"/>
      <c r="D2" s="279" t="s">
        <v>0</v>
      </c>
      <c r="E2" s="279"/>
      <c r="F2" s="279"/>
      <c r="G2" s="279"/>
      <c r="H2" s="279"/>
      <c r="I2" s="279"/>
      <c r="J2" s="62"/>
      <c r="K2" s="62"/>
      <c r="L2" s="62"/>
      <c r="M2" s="62"/>
      <c r="N2" s="62"/>
      <c r="O2" s="62"/>
      <c r="P2" s="62"/>
      <c r="Q2" s="62"/>
      <c r="R2" s="62"/>
      <c r="S2" s="62"/>
      <c r="T2" s="62"/>
      <c r="U2" s="62"/>
      <c r="V2" s="62"/>
      <c r="W2" s="11"/>
      <c r="X2" s="11"/>
      <c r="Y2" s="20"/>
      <c r="Z2" s="20"/>
      <c r="AA2" s="20"/>
    </row>
    <row r="3" spans="1:28" ht="19.5" customHeight="1" x14ac:dyDescent="0.35">
      <c r="A3" s="1"/>
      <c r="C3" s="10"/>
      <c r="D3" s="280" t="s">
        <v>1</v>
      </c>
      <c r="E3" s="280"/>
      <c r="F3" s="280"/>
      <c r="G3" s="280"/>
      <c r="H3" s="280"/>
      <c r="I3" s="280"/>
      <c r="J3" s="63"/>
      <c r="K3" s="319" t="s">
        <v>830</v>
      </c>
      <c r="L3" s="319"/>
      <c r="M3" s="319"/>
      <c r="N3" s="319"/>
      <c r="O3" s="319"/>
      <c r="P3" s="319"/>
      <c r="Q3" s="319"/>
      <c r="R3" s="319"/>
      <c r="S3" s="319"/>
      <c r="T3" s="63"/>
      <c r="U3" s="63"/>
      <c r="V3" s="63"/>
      <c r="W3" s="10"/>
      <c r="X3" s="10"/>
      <c r="Y3" s="12"/>
      <c r="Z3" s="12"/>
      <c r="AA3" s="12"/>
    </row>
    <row r="4" spans="1:28" ht="35.25" customHeight="1" x14ac:dyDescent="0.35">
      <c r="A4" s="1"/>
      <c r="B4" s="1"/>
      <c r="C4" s="10"/>
      <c r="D4" s="281"/>
      <c r="E4" s="281"/>
      <c r="F4" s="281"/>
      <c r="G4" s="281"/>
      <c r="H4" s="281"/>
      <c r="I4" s="281"/>
      <c r="J4" s="61"/>
      <c r="K4" s="320"/>
      <c r="L4" s="320"/>
      <c r="M4" s="320"/>
      <c r="N4" s="320"/>
      <c r="O4" s="320"/>
      <c r="P4" s="320"/>
      <c r="Q4" s="320"/>
      <c r="R4" s="320"/>
      <c r="S4" s="320"/>
      <c r="T4" s="61"/>
      <c r="U4" s="61"/>
      <c r="V4" s="61"/>
      <c r="W4" s="61"/>
      <c r="X4" s="14"/>
      <c r="Y4" s="21"/>
      <c r="Z4" s="22"/>
      <c r="AA4" s="22"/>
    </row>
    <row r="5" spans="1:28" ht="32.5" x14ac:dyDescent="0.6">
      <c r="A5" s="1"/>
      <c r="B5" s="15"/>
      <c r="C5" s="13"/>
      <c r="D5" s="284" t="s">
        <v>218</v>
      </c>
      <c r="E5" s="284"/>
      <c r="F5" s="284"/>
      <c r="G5" s="284"/>
      <c r="H5" s="284"/>
      <c r="I5" s="284"/>
      <c r="J5" s="26"/>
      <c r="K5" s="284" t="s">
        <v>673</v>
      </c>
      <c r="L5" s="284"/>
      <c r="M5" s="284"/>
      <c r="N5" s="284"/>
      <c r="O5" s="284"/>
      <c r="P5" s="284"/>
      <c r="Q5" s="284"/>
      <c r="R5" s="284"/>
      <c r="S5" s="27"/>
      <c r="T5" s="25"/>
      <c r="U5" s="25"/>
      <c r="V5" s="25"/>
      <c r="W5" s="9"/>
      <c r="X5" s="9"/>
      <c r="Y5" s="23"/>
    </row>
    <row r="6" spans="1:28" ht="33" customHeight="1" x14ac:dyDescent="0.8">
      <c r="A6" s="1"/>
      <c r="B6" s="15"/>
      <c r="C6" s="15"/>
      <c r="D6" s="28" t="s">
        <v>296</v>
      </c>
      <c r="E6" s="28" t="s">
        <v>16</v>
      </c>
      <c r="F6" s="28" t="s">
        <v>19</v>
      </c>
      <c r="G6" s="28" t="s">
        <v>20</v>
      </c>
      <c r="H6" s="28" t="s">
        <v>21</v>
      </c>
      <c r="I6" s="28" t="s">
        <v>22</v>
      </c>
      <c r="J6" s="29"/>
      <c r="K6" s="44" t="s">
        <v>221</v>
      </c>
      <c r="L6" s="66"/>
      <c r="M6" s="30"/>
      <c r="N6" s="30"/>
      <c r="O6" s="30"/>
      <c r="P6" s="30"/>
      <c r="Q6" s="30"/>
      <c r="R6" s="31"/>
      <c r="S6" s="31"/>
      <c r="T6" s="25"/>
      <c r="U6" s="25"/>
      <c r="V6" s="25"/>
      <c r="W6" s="9"/>
      <c r="X6" s="9"/>
      <c r="Y6" s="23"/>
    </row>
    <row r="7" spans="1:28" ht="78" customHeight="1" outlineLevel="1" x14ac:dyDescent="0.35">
      <c r="A7" s="1"/>
      <c r="B7" s="267" t="s">
        <v>222</v>
      </c>
      <c r="C7" s="267"/>
      <c r="D7" s="67" t="str">
        <f>IF(F7="","",IF(AND(I7=3,H7=3,G7=3,F7=3),"Melhor Pratica",
IF(AND(H7=3,G7=3,F7=3),"Mais que cumpre",
IF(AND(G7=3,F7=3),"Cumpre",
IF(F7=3,"Parcial","Não cumpre")))))</f>
        <v>Não cumpre</v>
      </c>
      <c r="E7" s="47">
        <f>IF($D7="Não cumpre",0,IF($D7="Parcial",$E$18*0.4,IF($D7="Cumpre",$E$18*0.7,IF($D7="Mais que cumpre",$E$18*0.85,IF($D7="Melhor Pratica",$E$18,0)))))</f>
        <v>0</v>
      </c>
      <c r="F7" s="48">
        <f>IF($K$24&lt;&gt;"",IF($K$24=3,3,IF($K$24=2,2,1)),"")</f>
        <v>2</v>
      </c>
      <c r="G7" s="48">
        <f>IF($N$24&lt;&gt;"",IF($N$24=3,3,IF($N$24=2,2,1)),"")</f>
        <v>1</v>
      </c>
      <c r="H7" s="48" t="str">
        <f>IF($Q$24&lt;&gt;"",IF($Q$24=3,3,IF($Q$24=2,2,1)),"")</f>
        <v/>
      </c>
      <c r="I7" s="48" t="str">
        <f>IF($T$24&lt;&gt;"",IF($T$24=3,3,IF($T$24=2,2,1)),"")</f>
        <v/>
      </c>
      <c r="J7" s="32"/>
      <c r="K7" s="49" t="s">
        <v>674</v>
      </c>
      <c r="L7" s="46" t="s">
        <v>224</v>
      </c>
      <c r="M7" s="271" t="s">
        <v>831</v>
      </c>
      <c r="N7" s="271"/>
      <c r="O7" s="271"/>
      <c r="P7" s="46" t="s">
        <v>226</v>
      </c>
      <c r="Q7" s="271" t="s">
        <v>832</v>
      </c>
      <c r="R7" s="271"/>
      <c r="S7" s="271"/>
      <c r="U7" s="25"/>
      <c r="V7" s="25"/>
      <c r="W7" s="9"/>
      <c r="X7" s="9"/>
      <c r="Y7" s="23"/>
    </row>
    <row r="8" spans="1:28" ht="14.25" customHeight="1" outlineLevel="1" x14ac:dyDescent="0.35">
      <c r="A8" s="1"/>
      <c r="B8" s="64"/>
      <c r="C8" s="64"/>
      <c r="D8" s="67"/>
      <c r="E8" s="47"/>
      <c r="F8" s="48"/>
      <c r="G8" s="48"/>
      <c r="H8" s="48"/>
      <c r="I8" s="48"/>
      <c r="J8" s="32"/>
      <c r="K8" s="49"/>
      <c r="L8" s="46"/>
      <c r="M8" s="271"/>
      <c r="N8" s="271"/>
      <c r="O8" s="271"/>
      <c r="P8" s="46"/>
      <c r="Q8" s="271"/>
      <c r="R8" s="271"/>
      <c r="S8" s="271"/>
      <c r="U8" s="25"/>
      <c r="V8" s="25"/>
      <c r="W8" s="9"/>
      <c r="X8" s="9"/>
      <c r="Y8" s="23"/>
    </row>
    <row r="9" spans="1:28" ht="9.75" customHeight="1" x14ac:dyDescent="0.45">
      <c r="A9" s="1"/>
      <c r="B9" s="1"/>
      <c r="C9" s="1"/>
      <c r="D9" s="34"/>
      <c r="E9" s="35"/>
      <c r="F9" s="35"/>
      <c r="G9" s="35"/>
      <c r="H9" s="35"/>
      <c r="I9" s="35"/>
      <c r="J9" s="35"/>
      <c r="K9" s="35"/>
      <c r="L9" s="35"/>
      <c r="M9" s="35"/>
      <c r="N9" s="35"/>
      <c r="O9" s="35"/>
      <c r="P9" s="35"/>
      <c r="Q9" s="92">
        <f>IF(Q10="Junho",6,IF(Q10="Julho",7,IF(Q10="Agosto",8,IF(Q10="Setembro",9,IF(Q10="Outubro",10,"")))))</f>
        <v>8</v>
      </c>
      <c r="R9" s="35"/>
      <c r="S9" s="92" t="str">
        <f>IF(S10="Junho",6,IF(S10="Julho",7,IF(S10="Agosto",8,IF(S10="Setembro",9,IF(S10="Outubro",10,"")))))</f>
        <v/>
      </c>
      <c r="T9" s="33"/>
      <c r="U9" s="33"/>
      <c r="V9" s="33"/>
      <c r="W9" s="1"/>
      <c r="X9" s="1"/>
    </row>
    <row r="10" spans="1:28" ht="59.25" customHeight="1" outlineLevel="1" x14ac:dyDescent="0.35">
      <c r="A10" s="1"/>
      <c r="B10" s="273" t="s">
        <v>676</v>
      </c>
      <c r="C10" s="273"/>
      <c r="D10" s="110" t="s">
        <v>247</v>
      </c>
      <c r="E10" s="51">
        <f>IF($D10="Não cumpre",0,IF($D10="Parcial",$E$18*0.4,IF($D10="Cumpre",$E$18*0.7,IF($D10="Mais que cumpre",$E$18*0.85,IF($D10="Melhor Pratica",$E$18,0)))))</f>
        <v>1.0499999999999999E-2</v>
      </c>
      <c r="F10" s="52" t="str">
        <f>IF(K20="D","D","-")</f>
        <v>D</v>
      </c>
      <c r="G10" s="52" t="str">
        <f>IF(N20="D","D","-")</f>
        <v>D</v>
      </c>
      <c r="H10" s="52" t="str">
        <f>IF(Q20="D","D","-")</f>
        <v>-</v>
      </c>
      <c r="I10" s="52" t="str">
        <f>IF(T20="D","D","-")</f>
        <v>-</v>
      </c>
      <c r="J10" s="32"/>
      <c r="K10" s="65" t="s">
        <v>677</v>
      </c>
      <c r="L10" s="50" t="s">
        <v>230</v>
      </c>
      <c r="M10" s="74">
        <v>2</v>
      </c>
      <c r="N10" s="50" t="s">
        <v>231</v>
      </c>
      <c r="O10" s="53" t="s">
        <v>696</v>
      </c>
      <c r="P10" s="50" t="s">
        <v>233</v>
      </c>
      <c r="Q10" s="91" t="s">
        <v>303</v>
      </c>
      <c r="R10" s="50" t="s">
        <v>235</v>
      </c>
      <c r="S10" s="91" t="s">
        <v>710</v>
      </c>
      <c r="T10" s="50" t="s">
        <v>237</v>
      </c>
      <c r="U10" s="53" t="s">
        <v>430</v>
      </c>
      <c r="V10" s="25"/>
      <c r="W10" s="9"/>
      <c r="X10" s="9"/>
      <c r="Y10" s="23"/>
    </row>
    <row r="11" spans="1:28" ht="20.5" x14ac:dyDescent="0.4">
      <c r="A11" s="1"/>
      <c r="B11" s="17"/>
      <c r="C11" s="17"/>
      <c r="D11" s="36"/>
      <c r="E11" s="31"/>
      <c r="F11" s="37"/>
      <c r="G11" s="37"/>
      <c r="H11" s="37"/>
      <c r="I11" s="37"/>
      <c r="J11" s="31"/>
      <c r="K11" s="25"/>
      <c r="L11" s="25"/>
      <c r="M11" s="25"/>
      <c r="N11" s="25"/>
      <c r="O11" s="25"/>
      <c r="P11" s="25"/>
      <c r="Q11" s="25"/>
      <c r="R11" s="25"/>
      <c r="S11" s="25"/>
      <c r="T11" s="25"/>
      <c r="U11" s="25"/>
      <c r="V11" s="25"/>
      <c r="W11" s="9"/>
      <c r="X11" s="9"/>
      <c r="Y11" s="23"/>
    </row>
    <row r="12" spans="1:28" ht="18" customHeight="1" outlineLevel="1" x14ac:dyDescent="0.35">
      <c r="A12" s="1"/>
      <c r="B12" s="274" t="s">
        <v>680</v>
      </c>
      <c r="C12" s="274"/>
      <c r="D12" s="276" t="str">
        <f>IF(F12="","",IF(AND(I12=3,H12=3,G12=3,F12=3),"Melhor Pratica",
IF(AND(H12=3,G12=3,F12=3),"Mais que cumpre",
IF(AND(G12=3,F12=3),"Cumpre",
IF(F12=3,"Parcial","Não cumpre")))))</f>
        <v>Parcial</v>
      </c>
      <c r="E12" s="277">
        <f>IF($D12="Não cumpre",0,IF($D12="Parcial",$E$18*0.4,IF($D12="Cumpre",$E$18*0.7,IF($D12="Mais que cumpre",$E$18*0.85,IF($D12="Melhor Pratica",$E$18,0)))))</f>
        <v>6.0000000000000001E-3</v>
      </c>
      <c r="F12" s="272">
        <f>IF($L$24&lt;&gt;"",IF($L$24=3,3,IF($L$24=2,2,1)),"")</f>
        <v>3</v>
      </c>
      <c r="G12" s="272">
        <f>IF($O$24&lt;&gt;"",IF($O$24=3,3,IF($O$24=2,2,1)),"")</f>
        <v>2</v>
      </c>
      <c r="H12" s="272" t="str">
        <f>IF($R$24&lt;&gt;"",IF($R$24=3,3,IF($R$24=2,2,1)),"")</f>
        <v/>
      </c>
      <c r="I12" s="272" t="str">
        <f>IF($U$24&lt;&gt;"",IF($U$24=3,3,IF($U$24=2,2,1)),"")</f>
        <v/>
      </c>
      <c r="J12" s="32"/>
      <c r="K12" s="305" t="s">
        <v>240</v>
      </c>
      <c r="L12" s="278"/>
      <c r="M12" s="285"/>
      <c r="N12" s="286"/>
      <c r="O12" s="305" t="s">
        <v>240</v>
      </c>
      <c r="P12" s="278"/>
      <c r="Q12" s="285"/>
      <c r="R12" s="286"/>
      <c r="S12" s="278" t="s">
        <v>240</v>
      </c>
      <c r="T12" s="278"/>
      <c r="U12" s="318"/>
      <c r="V12" s="318"/>
      <c r="W12" s="9"/>
      <c r="X12" s="9"/>
      <c r="Y12" s="23"/>
      <c r="Z12" s="2"/>
      <c r="AA12" s="2"/>
      <c r="AB12" s="2"/>
    </row>
    <row r="13" spans="1:28" ht="35.25" customHeight="1" outlineLevel="1" x14ac:dyDescent="0.35">
      <c r="A13" s="1"/>
      <c r="B13" s="275"/>
      <c r="C13" s="275"/>
      <c r="D13" s="276"/>
      <c r="E13" s="277"/>
      <c r="F13" s="272"/>
      <c r="G13" s="272"/>
      <c r="H13" s="272"/>
      <c r="I13" s="272"/>
      <c r="J13" s="32"/>
      <c r="K13" s="168" t="s">
        <v>33</v>
      </c>
      <c r="L13" s="287" t="s">
        <v>242</v>
      </c>
      <c r="M13" s="287"/>
      <c r="N13" s="169" t="s">
        <v>243</v>
      </c>
      <c r="O13" s="168" t="s">
        <v>33</v>
      </c>
      <c r="P13" s="287" t="s">
        <v>242</v>
      </c>
      <c r="Q13" s="287"/>
      <c r="R13" s="169" t="s">
        <v>243</v>
      </c>
      <c r="S13" s="100" t="s">
        <v>33</v>
      </c>
      <c r="T13" s="287" t="s">
        <v>242</v>
      </c>
      <c r="U13" s="287"/>
      <c r="V13" s="100" t="s">
        <v>243</v>
      </c>
      <c r="W13" s="1"/>
      <c r="X13" s="1"/>
      <c r="Z13" s="3"/>
      <c r="AA13" s="4"/>
      <c r="AB13" s="5"/>
    </row>
    <row r="14" spans="1:28" ht="18.75" customHeight="1" outlineLevel="1" x14ac:dyDescent="0.35">
      <c r="A14" s="1"/>
      <c r="B14" s="275"/>
      <c r="C14" s="275"/>
      <c r="D14" s="276"/>
      <c r="E14" s="277"/>
      <c r="F14" s="38"/>
      <c r="G14" s="38"/>
      <c r="H14" s="38"/>
      <c r="I14" s="38"/>
      <c r="J14" s="32"/>
      <c r="K14" s="270"/>
      <c r="L14" s="292"/>
      <c r="M14" s="292"/>
      <c r="N14" s="269"/>
      <c r="O14" s="270"/>
      <c r="P14" s="292"/>
      <c r="Q14" s="292"/>
      <c r="R14" s="269"/>
      <c r="S14" s="268"/>
      <c r="T14" s="292"/>
      <c r="U14" s="292"/>
      <c r="V14" s="268"/>
      <c r="W14" s="1"/>
      <c r="X14" s="1"/>
      <c r="Z14" s="6"/>
      <c r="AA14" s="7"/>
      <c r="AB14" s="8"/>
    </row>
    <row r="15" spans="1:28" ht="21" customHeight="1" outlineLevel="1" x14ac:dyDescent="0.35">
      <c r="A15" s="1"/>
      <c r="B15" s="275"/>
      <c r="C15" s="275"/>
      <c r="D15" s="288" t="str">
        <f>IF(S10&lt;&gt;"",IF(OR(S14="finalizado",O14="finalizado",K14="finalizado"),"Finalizado",
IF(OR(AND(S10=U12,S14&lt;&gt;"finalizado"),AND(S10=Q12,O14&lt;&gt;"finalizado"),AND(S10=M12,K14&lt;&gt;"finalizado")),"Atrasado","À Tempo")),"Não Planificado")</f>
        <v>À Tempo</v>
      </c>
      <c r="E15" s="288"/>
      <c r="F15" s="288"/>
      <c r="G15" s="288"/>
      <c r="H15" s="288"/>
      <c r="I15" s="288"/>
      <c r="J15" s="26"/>
      <c r="K15" s="270"/>
      <c r="L15" s="292"/>
      <c r="M15" s="292"/>
      <c r="N15" s="269"/>
      <c r="O15" s="270"/>
      <c r="P15" s="292"/>
      <c r="Q15" s="292"/>
      <c r="R15" s="269"/>
      <c r="S15" s="268"/>
      <c r="T15" s="292"/>
      <c r="U15" s="292"/>
      <c r="V15" s="268"/>
      <c r="W15" s="1"/>
      <c r="X15" s="1"/>
      <c r="Z15" s="6"/>
      <c r="AA15" s="7"/>
      <c r="AB15" s="7"/>
    </row>
    <row r="16" spans="1:28" ht="21" customHeight="1" x14ac:dyDescent="0.4">
      <c r="A16" s="1"/>
      <c r="B16" s="17"/>
      <c r="C16" s="17"/>
      <c r="D16" s="9"/>
      <c r="E16" s="86" t="str">
        <f>IF(COUNTA(F16:I16)=0,"NBC","BC")</f>
        <v>NBC</v>
      </c>
      <c r="F16" s="86"/>
      <c r="G16" s="86"/>
      <c r="H16" s="86"/>
      <c r="I16" s="9"/>
      <c r="J16" s="16"/>
      <c r="K16" s="9"/>
      <c r="L16" s="9"/>
      <c r="M16" s="9"/>
      <c r="N16" s="9"/>
      <c r="O16" s="9"/>
      <c r="P16" s="9"/>
      <c r="Q16" s="9"/>
      <c r="R16" s="9"/>
      <c r="S16" s="9"/>
      <c r="T16" s="9"/>
      <c r="U16" s="9"/>
      <c r="V16" s="9"/>
      <c r="W16" s="9"/>
      <c r="X16" s="9"/>
      <c r="Y16" s="23"/>
    </row>
    <row r="17" spans="1:25" ht="21" customHeight="1" x14ac:dyDescent="0.4">
      <c r="A17" s="1"/>
      <c r="B17" s="17"/>
      <c r="C17" s="17"/>
      <c r="D17" s="9"/>
      <c r="E17" s="9"/>
      <c r="F17" s="9"/>
      <c r="G17" s="9"/>
      <c r="H17" s="9"/>
      <c r="I17" s="9"/>
      <c r="J17" s="16"/>
      <c r="K17" s="290" t="s">
        <v>246</v>
      </c>
      <c r="L17" s="291"/>
      <c r="M17" s="296"/>
      <c r="N17" s="290" t="s">
        <v>247</v>
      </c>
      <c r="O17" s="291"/>
      <c r="P17" s="296"/>
      <c r="Q17" s="290" t="s">
        <v>681</v>
      </c>
      <c r="R17" s="291"/>
      <c r="S17" s="296"/>
      <c r="T17" s="290" t="s">
        <v>682</v>
      </c>
      <c r="U17" s="291"/>
      <c r="V17" s="296"/>
      <c r="W17" s="9"/>
      <c r="X17" s="9"/>
      <c r="Y17" s="23"/>
    </row>
    <row r="18" spans="1:25" ht="20.25" customHeight="1" outlineLevel="2" x14ac:dyDescent="0.35">
      <c r="A18" s="1"/>
      <c r="B18" s="289" t="s">
        <v>316</v>
      </c>
      <c r="C18" s="289"/>
      <c r="D18" s="42" t="s">
        <v>16</v>
      </c>
      <c r="E18" s="39">
        <v>1.4999999999999999E-2</v>
      </c>
      <c r="F18" s="127"/>
      <c r="G18" s="127"/>
      <c r="H18" s="127"/>
      <c r="I18" s="127"/>
      <c r="J18" s="9"/>
      <c r="K18" s="270" t="s">
        <v>833</v>
      </c>
      <c r="L18" s="268"/>
      <c r="M18" s="269"/>
      <c r="N18" s="270" t="s">
        <v>834</v>
      </c>
      <c r="O18" s="268"/>
      <c r="P18" s="269"/>
      <c r="Q18" s="270" t="s">
        <v>835</v>
      </c>
      <c r="R18" s="268"/>
      <c r="S18" s="269"/>
      <c r="T18" s="270" t="s">
        <v>836</v>
      </c>
      <c r="U18" s="268"/>
      <c r="V18" s="269"/>
      <c r="W18" s="9"/>
      <c r="X18" s="9"/>
      <c r="Y18" s="23"/>
    </row>
    <row r="19" spans="1:25" ht="141.75" customHeight="1" outlineLevel="2" x14ac:dyDescent="0.35">
      <c r="A19" s="1"/>
      <c r="B19" s="289"/>
      <c r="C19" s="289"/>
      <c r="D19" s="42" t="s">
        <v>255</v>
      </c>
      <c r="E19" s="311" t="s">
        <v>837</v>
      </c>
      <c r="F19" s="311"/>
      <c r="G19" s="311"/>
      <c r="H19" s="311"/>
      <c r="I19" s="311"/>
      <c r="J19" s="25"/>
      <c r="K19" s="270"/>
      <c r="L19" s="268"/>
      <c r="M19" s="269"/>
      <c r="N19" s="270"/>
      <c r="O19" s="268"/>
      <c r="P19" s="269"/>
      <c r="Q19" s="270"/>
      <c r="R19" s="268"/>
      <c r="S19" s="269"/>
      <c r="T19" s="270"/>
      <c r="U19" s="268"/>
      <c r="V19" s="269"/>
      <c r="W19" s="9"/>
      <c r="X19" s="9"/>
      <c r="Y19" s="23"/>
    </row>
    <row r="20" spans="1:25" ht="18.75" customHeight="1" outlineLevel="2" x14ac:dyDescent="0.35">
      <c r="A20" s="1"/>
      <c r="B20" s="289"/>
      <c r="C20" s="289"/>
      <c r="D20" s="293" t="s">
        <v>37</v>
      </c>
      <c r="E20" s="294" t="s">
        <v>66</v>
      </c>
      <c r="F20" s="294"/>
      <c r="G20" s="294"/>
      <c r="H20" s="294"/>
      <c r="I20" s="294"/>
      <c r="J20" s="25"/>
      <c r="K20" s="270" t="s">
        <v>307</v>
      </c>
      <c r="L20" s="268"/>
      <c r="M20" s="269"/>
      <c r="N20" s="270" t="s">
        <v>307</v>
      </c>
      <c r="O20" s="268"/>
      <c r="P20" s="269"/>
      <c r="Q20" s="270"/>
      <c r="R20" s="268"/>
      <c r="S20" s="269"/>
      <c r="T20" s="270"/>
      <c r="U20" s="268"/>
      <c r="V20" s="269"/>
      <c r="W20" s="9"/>
      <c r="X20" s="9"/>
      <c r="Y20" s="23"/>
    </row>
    <row r="21" spans="1:25" ht="40.5" customHeight="1" outlineLevel="2" x14ac:dyDescent="0.35">
      <c r="A21" s="18">
        <v>5.0000000000000001E-3</v>
      </c>
      <c r="B21" s="289"/>
      <c r="C21" s="289"/>
      <c r="D21" s="293"/>
      <c r="E21" s="294"/>
      <c r="F21" s="294"/>
      <c r="G21" s="294"/>
      <c r="H21" s="294"/>
      <c r="I21" s="294"/>
      <c r="J21" s="25"/>
      <c r="K21" s="270" t="s">
        <v>655</v>
      </c>
      <c r="L21" s="268"/>
      <c r="M21" s="269"/>
      <c r="N21" s="270" t="s">
        <v>838</v>
      </c>
      <c r="O21" s="268"/>
      <c r="P21" s="269"/>
      <c r="Q21" s="270" t="s">
        <v>838</v>
      </c>
      <c r="R21" s="268"/>
      <c r="S21" s="269"/>
      <c r="T21" s="270" t="s">
        <v>839</v>
      </c>
      <c r="U21" s="268"/>
      <c r="V21" s="269"/>
      <c r="W21" s="9"/>
      <c r="X21" s="9"/>
      <c r="Y21" s="23"/>
    </row>
    <row r="22" spans="1:25" ht="14.5" x14ac:dyDescent="0.35">
      <c r="A22" s="1"/>
      <c r="B22" s="9"/>
      <c r="C22" s="9"/>
      <c r="D22" s="9"/>
      <c r="E22" s="9"/>
      <c r="F22" s="9"/>
      <c r="G22" s="9"/>
      <c r="H22" s="9"/>
      <c r="I22" s="9"/>
      <c r="J22" s="9"/>
      <c r="K22" s="68"/>
      <c r="L22" s="9"/>
      <c r="M22" s="9"/>
      <c r="N22" s="9"/>
      <c r="O22" s="9"/>
      <c r="P22" s="9"/>
      <c r="Q22" s="9"/>
      <c r="R22" s="9"/>
      <c r="S22" s="9"/>
      <c r="T22" s="9"/>
      <c r="U22" s="9"/>
      <c r="V22" s="69"/>
      <c r="W22" s="9"/>
      <c r="X22" s="9"/>
      <c r="Y22" s="23"/>
    </row>
    <row r="23" spans="1:25" ht="41" x14ac:dyDescent="0.35">
      <c r="A23" s="1"/>
      <c r="B23" s="9"/>
      <c r="C23" s="9"/>
      <c r="D23" s="9"/>
      <c r="G23" s="9"/>
      <c r="H23" s="9"/>
      <c r="K23" s="54" t="s">
        <v>9</v>
      </c>
      <c r="L23" s="24" t="s">
        <v>261</v>
      </c>
      <c r="M23" s="55" t="s">
        <v>262</v>
      </c>
      <c r="N23" s="54" t="s">
        <v>9</v>
      </c>
      <c r="O23" s="24" t="s">
        <v>261</v>
      </c>
      <c r="P23" s="55" t="s">
        <v>262</v>
      </c>
      <c r="Q23" s="54" t="s">
        <v>9</v>
      </c>
      <c r="R23" s="24" t="s">
        <v>261</v>
      </c>
      <c r="S23" s="55" t="s">
        <v>262</v>
      </c>
      <c r="T23" s="54" t="s">
        <v>9</v>
      </c>
      <c r="U23" s="24" t="s">
        <v>261</v>
      </c>
      <c r="V23" s="55" t="s">
        <v>262</v>
      </c>
      <c r="X23" s="9"/>
      <c r="Y23" s="23"/>
    </row>
    <row r="24" spans="1:25" ht="36.75" customHeight="1" x14ac:dyDescent="0.35">
      <c r="A24" s="1"/>
      <c r="B24" s="9"/>
      <c r="C24" s="9"/>
      <c r="D24" s="9"/>
      <c r="F24" s="297" t="s">
        <v>690</v>
      </c>
      <c r="G24" s="298" t="s">
        <v>33</v>
      </c>
      <c r="H24" s="298"/>
      <c r="I24" s="298"/>
      <c r="K24" s="56">
        <v>2</v>
      </c>
      <c r="L24" s="40">
        <v>3</v>
      </c>
      <c r="M24" s="295"/>
      <c r="N24" s="56">
        <v>1</v>
      </c>
      <c r="O24" s="40">
        <v>2</v>
      </c>
      <c r="P24" s="295"/>
      <c r="Q24" s="56"/>
      <c r="R24" s="40"/>
      <c r="S24" s="295"/>
      <c r="T24" s="56"/>
      <c r="U24" s="40"/>
      <c r="V24" s="295"/>
      <c r="X24" s="9"/>
      <c r="Y24" s="23"/>
    </row>
    <row r="25" spans="1:25" ht="19.5" customHeight="1" x14ac:dyDescent="0.35">
      <c r="A25" s="1"/>
      <c r="B25" s="9"/>
      <c r="C25" s="9"/>
      <c r="D25" s="9"/>
      <c r="F25" s="297"/>
      <c r="G25" s="298"/>
      <c r="H25" s="298"/>
      <c r="I25" s="298"/>
      <c r="K25" s="57"/>
      <c r="L25" s="43"/>
      <c r="M25" s="295"/>
      <c r="N25" s="57"/>
      <c r="O25" s="43"/>
      <c r="P25" s="295"/>
      <c r="Q25" s="57"/>
      <c r="R25" s="43"/>
      <c r="S25" s="295"/>
      <c r="T25" s="57"/>
      <c r="U25" s="43"/>
      <c r="V25" s="295"/>
      <c r="X25" s="9"/>
      <c r="Y25" s="23"/>
    </row>
    <row r="26" spans="1:25" ht="208.5" customHeight="1" x14ac:dyDescent="0.35">
      <c r="A26" s="1"/>
      <c r="B26" s="9"/>
      <c r="C26" s="9"/>
      <c r="D26" s="9"/>
      <c r="F26" s="297"/>
      <c r="G26" s="298" t="s">
        <v>242</v>
      </c>
      <c r="H26" s="298"/>
      <c r="I26" s="298"/>
      <c r="K26" s="58" t="s">
        <v>840</v>
      </c>
      <c r="L26" s="45" t="s">
        <v>1143</v>
      </c>
      <c r="M26" s="295"/>
      <c r="N26" s="58" t="s">
        <v>841</v>
      </c>
      <c r="O26" s="45" t="s">
        <v>1144</v>
      </c>
      <c r="P26" s="295"/>
      <c r="Q26" s="58"/>
      <c r="R26" s="45"/>
      <c r="S26" s="295"/>
      <c r="T26" s="58"/>
      <c r="U26" s="45"/>
      <c r="V26" s="295"/>
      <c r="X26" s="9"/>
      <c r="Y26" s="23"/>
    </row>
    <row r="27" spans="1:25" ht="18" customHeight="1" x14ac:dyDescent="0.35">
      <c r="A27" s="1"/>
      <c r="B27" s="9"/>
      <c r="C27" s="9"/>
      <c r="D27" s="9"/>
      <c r="F27" s="297"/>
      <c r="G27" s="298" t="s">
        <v>266</v>
      </c>
      <c r="H27" s="298"/>
      <c r="I27" s="298"/>
      <c r="K27" s="59"/>
      <c r="L27" s="25"/>
      <c r="M27" s="60"/>
      <c r="N27" s="59"/>
      <c r="O27" s="25"/>
      <c r="P27" s="101"/>
      <c r="Q27" s="59"/>
      <c r="R27" s="25"/>
      <c r="S27" s="60"/>
      <c r="T27" s="59"/>
      <c r="U27" s="25"/>
      <c r="V27" s="60"/>
      <c r="X27" s="9"/>
      <c r="Y27" s="23"/>
    </row>
    <row r="28" spans="1:25" ht="18" customHeight="1" x14ac:dyDescent="0.35">
      <c r="A28" s="1"/>
      <c r="B28" s="9"/>
      <c r="C28" s="9"/>
      <c r="D28" s="9"/>
      <c r="F28" s="297"/>
      <c r="G28" s="298"/>
      <c r="H28" s="298"/>
      <c r="I28" s="298"/>
      <c r="K28" s="59"/>
      <c r="L28" s="25"/>
      <c r="M28" s="60"/>
      <c r="N28" s="59"/>
      <c r="O28" s="25"/>
      <c r="P28" s="101"/>
      <c r="Q28" s="59"/>
      <c r="R28" s="25"/>
      <c r="S28" s="60"/>
      <c r="T28" s="59"/>
      <c r="U28" s="25"/>
      <c r="V28" s="60"/>
      <c r="X28" s="9"/>
      <c r="Y28" s="23"/>
    </row>
    <row r="29" spans="1:25" ht="18" customHeight="1" x14ac:dyDescent="0.35">
      <c r="A29" s="1"/>
      <c r="B29" s="9"/>
      <c r="C29" s="9"/>
      <c r="D29" s="9"/>
      <c r="F29" s="297"/>
      <c r="G29" s="298"/>
      <c r="H29" s="298"/>
      <c r="I29" s="298"/>
      <c r="K29" s="59"/>
      <c r="L29" s="25"/>
      <c r="M29" s="60"/>
      <c r="N29" s="59"/>
      <c r="O29" s="25"/>
      <c r="P29" s="101"/>
      <c r="Q29" s="59"/>
      <c r="R29" s="25"/>
      <c r="S29" s="60"/>
      <c r="T29" s="59"/>
      <c r="U29" s="25"/>
      <c r="V29" s="60"/>
      <c r="X29" s="9"/>
      <c r="Y29" s="23"/>
    </row>
    <row r="30" spans="1:25" ht="18" customHeight="1" x14ac:dyDescent="0.35">
      <c r="A30" s="1"/>
      <c r="B30" s="9"/>
      <c r="C30" s="9"/>
      <c r="D30" s="9"/>
      <c r="F30" s="297"/>
      <c r="G30" s="298"/>
      <c r="H30" s="298"/>
      <c r="I30" s="298"/>
      <c r="K30" s="59"/>
      <c r="L30" s="25"/>
      <c r="M30" s="60"/>
      <c r="N30" s="59"/>
      <c r="O30" s="25"/>
      <c r="P30" s="101"/>
      <c r="Q30" s="59"/>
      <c r="R30" s="25"/>
      <c r="S30" s="60"/>
      <c r="T30" s="59"/>
      <c r="U30" s="25"/>
      <c r="V30" s="60"/>
      <c r="X30" s="9"/>
      <c r="Y30" s="23"/>
    </row>
    <row r="31" spans="1:25" ht="18" customHeight="1" x14ac:dyDescent="0.35">
      <c r="A31" s="1"/>
      <c r="B31" s="9"/>
      <c r="C31" s="9"/>
      <c r="D31" s="9"/>
      <c r="F31" s="297"/>
      <c r="G31" s="298"/>
      <c r="H31" s="298"/>
      <c r="I31" s="298"/>
      <c r="K31" s="59"/>
      <c r="L31" s="25"/>
      <c r="M31" s="60"/>
      <c r="N31" s="59"/>
      <c r="O31" s="25"/>
      <c r="P31" s="101"/>
      <c r="Q31" s="59"/>
      <c r="R31" s="25"/>
      <c r="S31" s="60"/>
      <c r="T31" s="59"/>
      <c r="U31" s="25"/>
      <c r="V31" s="60"/>
      <c r="X31" s="9"/>
      <c r="Y31" s="23"/>
    </row>
    <row r="32" spans="1:25" ht="18" customHeight="1" x14ac:dyDescent="0.35">
      <c r="A32" s="1"/>
      <c r="B32" s="9"/>
      <c r="C32" s="9"/>
      <c r="D32" s="9"/>
      <c r="F32" s="297"/>
      <c r="G32" s="298"/>
      <c r="H32" s="298"/>
      <c r="I32" s="298"/>
      <c r="K32" s="59"/>
      <c r="L32" s="25"/>
      <c r="M32" s="60"/>
      <c r="N32" s="59"/>
      <c r="O32" s="25"/>
      <c r="P32" s="101"/>
      <c r="Q32" s="59"/>
      <c r="R32" s="25"/>
      <c r="S32" s="60"/>
      <c r="T32" s="59"/>
      <c r="U32" s="25"/>
      <c r="V32" s="60"/>
      <c r="X32" s="9"/>
      <c r="Y32" s="23"/>
    </row>
    <row r="33" spans="1:25" ht="18" customHeight="1" x14ac:dyDescent="0.35">
      <c r="A33" s="1"/>
      <c r="B33" s="9"/>
      <c r="C33" s="9"/>
      <c r="D33" s="9"/>
      <c r="F33" s="297"/>
      <c r="G33" s="298"/>
      <c r="H33" s="298"/>
      <c r="I33" s="298"/>
      <c r="K33" s="59"/>
      <c r="L33" s="25"/>
      <c r="M33" s="60"/>
      <c r="N33" s="59"/>
      <c r="O33" s="25"/>
      <c r="P33" s="101"/>
      <c r="Q33" s="59"/>
      <c r="R33" s="25"/>
      <c r="S33" s="60"/>
      <c r="T33" s="59"/>
      <c r="U33" s="25"/>
      <c r="V33" s="60"/>
      <c r="X33" s="9"/>
      <c r="Y33" s="23"/>
    </row>
    <row r="34" spans="1:25" ht="18" customHeight="1" x14ac:dyDescent="0.35">
      <c r="A34" s="1"/>
      <c r="B34" s="9"/>
      <c r="C34" s="9"/>
      <c r="D34" s="9"/>
      <c r="F34" s="297"/>
      <c r="G34" s="298"/>
      <c r="H34" s="298"/>
      <c r="I34" s="298"/>
      <c r="K34" s="59"/>
      <c r="L34" s="25"/>
      <c r="M34" s="60"/>
      <c r="N34" s="59"/>
      <c r="O34" s="25"/>
      <c r="P34" s="101"/>
      <c r="Q34" s="59"/>
      <c r="R34" s="25"/>
      <c r="S34" s="60"/>
      <c r="T34" s="59"/>
      <c r="U34" s="25"/>
      <c r="V34" s="60"/>
      <c r="X34" s="9"/>
      <c r="Y34" s="23"/>
    </row>
    <row r="35" spans="1:25" ht="18" customHeight="1" x14ac:dyDescent="0.35">
      <c r="A35" s="1"/>
      <c r="B35" s="9"/>
      <c r="C35" s="9"/>
      <c r="D35" s="9"/>
      <c r="F35" s="297"/>
      <c r="G35" s="298"/>
      <c r="H35" s="298"/>
      <c r="I35" s="298"/>
      <c r="K35" s="59"/>
      <c r="L35" s="25"/>
      <c r="M35" s="60"/>
      <c r="N35" s="59"/>
      <c r="O35" s="25"/>
      <c r="P35" s="101"/>
      <c r="Q35" s="59"/>
      <c r="R35" s="25"/>
      <c r="S35" s="60"/>
      <c r="T35" s="59"/>
      <c r="U35" s="25"/>
      <c r="V35" s="60"/>
      <c r="X35" s="9"/>
      <c r="Y35" s="23"/>
    </row>
    <row r="36" spans="1:25" ht="18" customHeight="1" x14ac:dyDescent="0.35">
      <c r="A36" s="1"/>
      <c r="B36" s="9"/>
      <c r="C36" s="9"/>
      <c r="D36" s="9"/>
      <c r="F36" s="297"/>
      <c r="G36" s="298"/>
      <c r="H36" s="298"/>
      <c r="I36" s="298"/>
      <c r="K36" s="59"/>
      <c r="L36" s="25"/>
      <c r="M36" s="60"/>
      <c r="N36" s="59"/>
      <c r="O36" s="25"/>
      <c r="P36" s="101"/>
      <c r="Q36" s="59"/>
      <c r="R36" s="25"/>
      <c r="S36" s="60"/>
      <c r="T36" s="59"/>
      <c r="U36" s="25"/>
      <c r="V36" s="60"/>
      <c r="X36" s="9"/>
      <c r="Y36" s="23"/>
    </row>
    <row r="37" spans="1:25" ht="18" customHeight="1" x14ac:dyDescent="0.35">
      <c r="A37" s="1"/>
      <c r="B37" s="9"/>
      <c r="C37" s="9"/>
      <c r="D37" s="9"/>
      <c r="F37" s="297"/>
      <c r="G37" s="298"/>
      <c r="H37" s="298"/>
      <c r="I37" s="298"/>
      <c r="K37" s="59"/>
      <c r="L37" s="25"/>
      <c r="M37" s="60"/>
      <c r="N37" s="59"/>
      <c r="O37" s="25"/>
      <c r="P37" s="101"/>
      <c r="Q37" s="59"/>
      <c r="R37" s="25"/>
      <c r="S37" s="60"/>
      <c r="T37" s="59"/>
      <c r="U37" s="25"/>
      <c r="V37" s="60"/>
      <c r="X37" s="9"/>
      <c r="Y37" s="23"/>
    </row>
    <row r="38" spans="1:25" ht="18" customHeight="1" x14ac:dyDescent="0.35">
      <c r="A38" s="1"/>
      <c r="B38" s="9"/>
      <c r="C38" s="9"/>
      <c r="D38" s="9"/>
      <c r="F38" s="297"/>
      <c r="G38" s="298"/>
      <c r="H38" s="298"/>
      <c r="I38" s="298"/>
      <c r="K38" s="59"/>
      <c r="L38" s="25"/>
      <c r="M38" s="60"/>
      <c r="N38" s="59"/>
      <c r="O38" s="25"/>
      <c r="P38" s="101"/>
      <c r="Q38" s="59"/>
      <c r="R38" s="25"/>
      <c r="S38" s="60"/>
      <c r="T38" s="59"/>
      <c r="U38" s="25"/>
      <c r="V38" s="60"/>
      <c r="X38" s="9"/>
      <c r="Y38" s="23"/>
    </row>
    <row r="39" spans="1:25" ht="18" customHeight="1" x14ac:dyDescent="0.35">
      <c r="A39" s="1"/>
      <c r="B39" s="9"/>
      <c r="C39" s="9"/>
      <c r="D39" s="9"/>
      <c r="F39" s="297"/>
      <c r="G39" s="298"/>
      <c r="H39" s="298"/>
      <c r="I39" s="298"/>
      <c r="K39" s="59"/>
      <c r="L39" s="25"/>
      <c r="M39" s="60"/>
      <c r="N39" s="59"/>
      <c r="O39" s="25"/>
      <c r="P39" s="101"/>
      <c r="Q39" s="59"/>
      <c r="R39" s="25"/>
      <c r="S39" s="60"/>
      <c r="T39" s="59"/>
      <c r="U39" s="25"/>
      <c r="V39" s="60"/>
      <c r="X39" s="9"/>
      <c r="Y39" s="23"/>
    </row>
    <row r="40" spans="1:25" ht="18" customHeight="1" x14ac:dyDescent="0.35">
      <c r="A40" s="1"/>
      <c r="B40" s="9"/>
      <c r="C40" s="9"/>
      <c r="D40" s="9"/>
      <c r="F40" s="297"/>
      <c r="G40" s="298"/>
      <c r="H40" s="298"/>
      <c r="I40" s="298"/>
      <c r="K40" s="59"/>
      <c r="L40" s="25"/>
      <c r="M40" s="60"/>
      <c r="N40" s="59"/>
      <c r="O40" s="25"/>
      <c r="P40" s="101"/>
      <c r="Q40" s="59"/>
      <c r="R40" s="25"/>
      <c r="S40" s="60"/>
      <c r="T40" s="59"/>
      <c r="U40" s="25"/>
      <c r="V40" s="60"/>
      <c r="X40" s="9"/>
      <c r="Y40" s="23"/>
    </row>
    <row r="41" spans="1:25" ht="18" customHeight="1" x14ac:dyDescent="0.35">
      <c r="A41" s="1"/>
      <c r="B41" s="9"/>
      <c r="C41" s="9"/>
      <c r="D41" s="9"/>
      <c r="F41" s="297"/>
      <c r="G41" s="298"/>
      <c r="H41" s="298"/>
      <c r="I41" s="298"/>
      <c r="K41" s="59"/>
      <c r="L41" s="25"/>
      <c r="M41" s="60"/>
      <c r="N41" s="59"/>
      <c r="O41" s="25"/>
      <c r="P41" s="101"/>
      <c r="Q41" s="59"/>
      <c r="R41" s="25"/>
      <c r="S41" s="60"/>
      <c r="T41" s="59"/>
      <c r="U41" s="25"/>
      <c r="V41" s="60"/>
      <c r="X41" s="9"/>
      <c r="Y41" s="23"/>
    </row>
    <row r="42" spans="1:25" ht="18" customHeight="1" x14ac:dyDescent="0.35">
      <c r="A42" s="1"/>
      <c r="B42" s="9"/>
      <c r="C42" s="9"/>
      <c r="D42" s="9"/>
      <c r="F42" s="297"/>
      <c r="G42" s="298"/>
      <c r="H42" s="298"/>
      <c r="I42" s="298"/>
      <c r="K42" s="59"/>
      <c r="L42" s="25"/>
      <c r="M42" s="60"/>
      <c r="N42" s="59"/>
      <c r="O42" s="25"/>
      <c r="P42" s="101"/>
      <c r="Q42" s="59"/>
      <c r="R42" s="25"/>
      <c r="S42" s="60"/>
      <c r="T42" s="59"/>
      <c r="U42" s="25"/>
      <c r="V42" s="60"/>
      <c r="X42" s="9"/>
      <c r="Y42" s="23"/>
    </row>
    <row r="43" spans="1:25" ht="18" customHeight="1" x14ac:dyDescent="0.35">
      <c r="A43" s="1"/>
      <c r="B43" s="9"/>
      <c r="C43" s="9"/>
      <c r="D43" s="9"/>
      <c r="F43" s="297"/>
      <c r="G43" s="298"/>
      <c r="H43" s="298"/>
      <c r="I43" s="298"/>
      <c r="K43" s="59"/>
      <c r="L43" s="25"/>
      <c r="M43" s="60"/>
      <c r="N43" s="59"/>
      <c r="O43" s="25"/>
      <c r="P43" s="101"/>
      <c r="Q43" s="59"/>
      <c r="R43" s="25"/>
      <c r="S43" s="60"/>
      <c r="T43" s="59"/>
      <c r="U43" s="25"/>
      <c r="V43" s="60"/>
      <c r="X43" s="9"/>
      <c r="Y43" s="23"/>
    </row>
    <row r="44" spans="1:25" ht="18" customHeight="1" x14ac:dyDescent="0.35">
      <c r="A44" s="1"/>
      <c r="B44" s="9"/>
      <c r="C44" s="9"/>
      <c r="D44" s="9"/>
      <c r="F44" s="297"/>
      <c r="G44" s="298"/>
      <c r="H44" s="298"/>
      <c r="I44" s="298"/>
      <c r="K44" s="59"/>
      <c r="L44" s="25"/>
      <c r="M44" s="60"/>
      <c r="N44" s="59"/>
      <c r="O44" s="25"/>
      <c r="P44" s="101"/>
      <c r="Q44" s="59"/>
      <c r="R44" s="25"/>
      <c r="S44" s="60"/>
      <c r="T44" s="59"/>
      <c r="U44" s="25"/>
      <c r="V44" s="60"/>
      <c r="X44" s="9"/>
      <c r="Y44" s="23"/>
    </row>
    <row r="45" spans="1:25" ht="18" customHeight="1" x14ac:dyDescent="0.35">
      <c r="A45" s="1"/>
      <c r="B45" s="9"/>
      <c r="C45" s="9"/>
      <c r="D45" s="9"/>
      <c r="F45" s="297"/>
      <c r="G45" s="298"/>
      <c r="H45" s="298"/>
      <c r="I45" s="298"/>
      <c r="K45" s="59"/>
      <c r="L45" s="25"/>
      <c r="M45" s="60"/>
      <c r="N45" s="59"/>
      <c r="O45" s="25"/>
      <c r="P45" s="101"/>
      <c r="Q45" s="59"/>
      <c r="R45" s="25"/>
      <c r="S45" s="60"/>
      <c r="T45" s="59"/>
      <c r="U45" s="25"/>
      <c r="V45" s="60"/>
      <c r="X45" s="9"/>
      <c r="Y45" s="23"/>
    </row>
    <row r="46" spans="1:25" ht="18" customHeight="1" x14ac:dyDescent="0.35">
      <c r="A46" s="1"/>
      <c r="B46" s="9"/>
      <c r="C46" s="9"/>
      <c r="D46" s="9"/>
      <c r="F46" s="297"/>
      <c r="G46" s="298"/>
      <c r="H46" s="298"/>
      <c r="I46" s="298"/>
      <c r="K46" s="59"/>
      <c r="L46" s="25"/>
      <c r="M46" s="60"/>
      <c r="N46" s="59"/>
      <c r="O46" s="25"/>
      <c r="P46" s="101"/>
      <c r="Q46" s="59"/>
      <c r="R46" s="25"/>
      <c r="S46" s="60"/>
      <c r="T46" s="59"/>
      <c r="U46" s="25"/>
      <c r="V46" s="60"/>
      <c r="X46" s="9"/>
      <c r="Y46" s="23"/>
    </row>
    <row r="47" spans="1:25" ht="18" customHeight="1" x14ac:dyDescent="0.35">
      <c r="A47" s="1"/>
      <c r="B47" s="9"/>
      <c r="C47" s="9"/>
      <c r="D47" s="9"/>
      <c r="F47" s="297"/>
      <c r="G47" s="298"/>
      <c r="H47" s="298"/>
      <c r="I47" s="298"/>
      <c r="K47" s="59"/>
      <c r="L47" s="25"/>
      <c r="M47" s="60"/>
      <c r="N47" s="59"/>
      <c r="O47" s="25"/>
      <c r="P47" s="101"/>
      <c r="Q47" s="59"/>
      <c r="R47" s="25"/>
      <c r="S47" s="60"/>
      <c r="T47" s="59"/>
      <c r="U47" s="25"/>
      <c r="V47" s="60"/>
      <c r="X47" s="9"/>
      <c r="Y47" s="23"/>
    </row>
    <row r="48" spans="1:25" ht="18" customHeight="1" x14ac:dyDescent="0.35">
      <c r="A48" s="1"/>
      <c r="B48" s="9"/>
      <c r="C48" s="9"/>
      <c r="D48" s="9"/>
      <c r="F48" s="297"/>
      <c r="G48" s="298"/>
      <c r="H48" s="298"/>
      <c r="I48" s="298"/>
      <c r="K48" s="59"/>
      <c r="L48" s="25"/>
      <c r="M48" s="60"/>
      <c r="N48" s="59"/>
      <c r="O48" s="25"/>
      <c r="P48" s="101"/>
      <c r="Q48" s="59"/>
      <c r="R48" s="25"/>
      <c r="S48" s="60"/>
      <c r="T48" s="59"/>
      <c r="U48" s="25"/>
      <c r="V48" s="60"/>
      <c r="X48" s="9"/>
      <c r="Y48" s="23"/>
    </row>
    <row r="49" spans="1:25" ht="18" customHeight="1" x14ac:dyDescent="0.35">
      <c r="A49" s="1"/>
      <c r="B49" s="9"/>
      <c r="C49" s="9"/>
      <c r="D49" s="9"/>
      <c r="F49" s="297"/>
      <c r="G49" s="298"/>
      <c r="H49" s="298"/>
      <c r="I49" s="298"/>
      <c r="K49" s="59"/>
      <c r="L49" s="25"/>
      <c r="M49" s="60"/>
      <c r="N49" s="59"/>
      <c r="O49" s="25"/>
      <c r="P49" s="60"/>
      <c r="Q49" s="59"/>
      <c r="R49" s="25"/>
      <c r="S49" s="60"/>
      <c r="T49" s="59"/>
      <c r="U49" s="25"/>
      <c r="V49" s="60"/>
      <c r="X49" s="9"/>
      <c r="Y49" s="23"/>
    </row>
    <row r="50" spans="1:25" ht="14.5" x14ac:dyDescent="0.35">
      <c r="S50" s="1"/>
      <c r="V50" s="1"/>
    </row>
    <row r="51" spans="1:25" ht="15" customHeight="1" x14ac:dyDescent="0.35"/>
  </sheetData>
  <mergeCells count="63">
    <mergeCell ref="F24:F49"/>
    <mergeCell ref="G24:I25"/>
    <mergeCell ref="M24:M26"/>
    <mergeCell ref="P24:P26"/>
    <mergeCell ref="S24:S26"/>
    <mergeCell ref="V24:V26"/>
    <mergeCell ref="G26:I26"/>
    <mergeCell ref="G27:I49"/>
    <mergeCell ref="Q20:S20"/>
    <mergeCell ref="T20:V20"/>
    <mergeCell ref="K21:M21"/>
    <mergeCell ref="N21:P21"/>
    <mergeCell ref="Q21:S21"/>
    <mergeCell ref="T21:V21"/>
    <mergeCell ref="T18:V19"/>
    <mergeCell ref="E19:I19"/>
    <mergeCell ref="D20:D21"/>
    <mergeCell ref="E20:I21"/>
    <mergeCell ref="K20:M20"/>
    <mergeCell ref="N20:P20"/>
    <mergeCell ref="D15:I15"/>
    <mergeCell ref="B18:C21"/>
    <mergeCell ref="K18:M19"/>
    <mergeCell ref="N18:P19"/>
    <mergeCell ref="Q18:S19"/>
    <mergeCell ref="Q17:S17"/>
    <mergeCell ref="T17:V17"/>
    <mergeCell ref="S12:T12"/>
    <mergeCell ref="U12:V12"/>
    <mergeCell ref="L13:M13"/>
    <mergeCell ref="P13:Q13"/>
    <mergeCell ref="T13:U13"/>
    <mergeCell ref="L14:M15"/>
    <mergeCell ref="N14:N15"/>
    <mergeCell ref="O14:O15"/>
    <mergeCell ref="P14:Q15"/>
    <mergeCell ref="Q12:R12"/>
    <mergeCell ref="R14:R15"/>
    <mergeCell ref="S14:S15"/>
    <mergeCell ref="T14:U15"/>
    <mergeCell ref="V14:V15"/>
    <mergeCell ref="K12:L12"/>
    <mergeCell ref="M12:N12"/>
    <mergeCell ref="O12:P12"/>
    <mergeCell ref="K17:M17"/>
    <mergeCell ref="N17:P17"/>
    <mergeCell ref="K14:K15"/>
    <mergeCell ref="B7:C7"/>
    <mergeCell ref="M7:O8"/>
    <mergeCell ref="Q7:S8"/>
    <mergeCell ref="G12:G13"/>
    <mergeCell ref="D2:I2"/>
    <mergeCell ref="D3:I4"/>
    <mergeCell ref="K3:S4"/>
    <mergeCell ref="D5:I5"/>
    <mergeCell ref="K5:R5"/>
    <mergeCell ref="B10:C10"/>
    <mergeCell ref="B12:C15"/>
    <mergeCell ref="D12:D14"/>
    <mergeCell ref="E12:E14"/>
    <mergeCell ref="F12:F13"/>
    <mergeCell ref="H12:H13"/>
    <mergeCell ref="I12:I13"/>
  </mergeCells>
  <conditionalFormatting sqref="D15:I15">
    <cfRule type="containsText" dxfId="271" priority="2" operator="containsText" text="Finalizado">
      <formula>NOT(ISERROR(SEARCH("Finalizado",D15)))</formula>
    </cfRule>
    <cfRule type="containsText" dxfId="270" priority="3" operator="containsText" text="No Planificado">
      <formula>NOT(ISERROR(SEARCH("No Planificado",D15)))</formula>
    </cfRule>
    <cfRule type="containsText" dxfId="269" priority="4" operator="containsText" text="A Tiempo">
      <formula>NOT(ISERROR(SEARCH("A Tiempo",D15)))</formula>
    </cfRule>
    <cfRule type="containsText" dxfId="268" priority="5" operator="containsText" text="Retrasado">
      <formula>NOT(ISERROR(SEARCH("Retrasado",D15)))</formula>
    </cfRule>
  </conditionalFormatting>
  <conditionalFormatting sqref="F7:F8">
    <cfRule type="iconSet" priority="9">
      <iconSet showValue="0">
        <cfvo type="percent" val="0"/>
        <cfvo type="num" val="2"/>
        <cfvo type="num" val="3"/>
      </iconSet>
    </cfRule>
  </conditionalFormatting>
  <conditionalFormatting sqref="F12 F14">
    <cfRule type="iconSet" priority="7">
      <iconSet showValue="0">
        <cfvo type="percent" val="0"/>
        <cfvo type="num" val="2"/>
        <cfvo type="num" val="3"/>
      </iconSet>
    </cfRule>
  </conditionalFormatting>
  <conditionalFormatting sqref="G7:I8">
    <cfRule type="iconSet" priority="8">
      <iconSet showValue="0">
        <cfvo type="percent" val="0"/>
        <cfvo type="num" val="2"/>
        <cfvo type="num" val="3"/>
      </iconSet>
    </cfRule>
  </conditionalFormatting>
  <conditionalFormatting sqref="G12:I12 G14:I14">
    <cfRule type="iconSet" priority="6">
      <iconSet showValue="0">
        <cfvo type="percent" val="0"/>
        <cfvo type="num" val="2"/>
        <cfvo type="num" val="3"/>
      </iconSet>
    </cfRule>
  </conditionalFormatting>
  <conditionalFormatting sqref="K24:L24 N24:O24 Q24:R24 T24:U24">
    <cfRule type="iconSet" priority="10">
      <iconSet showValue="0">
        <cfvo type="percent" val="0"/>
        <cfvo type="num" val="2"/>
        <cfvo type="num" val="3"/>
      </iconSet>
    </cfRule>
  </conditionalFormatting>
  <conditionalFormatting sqref="K25:L25">
    <cfRule type="containsText" dxfId="267" priority="20" operator="containsText" text="PENDIENTE">
      <formula>NOT(ISERROR(SEARCH("PENDIENTE",K25)))</formula>
    </cfRule>
    <cfRule type="containsText" dxfId="266" priority="21" operator="containsText" text="NO VALIDADO">
      <formula>NOT(ISERROR(SEARCH("NO VALIDADO",K25)))</formula>
    </cfRule>
    <cfRule type="containsText" dxfId="265" priority="22" operator="containsText" text="VALIDADO">
      <formula>NOT(ISERROR(SEARCH("VALIDADO",K25)))</formula>
    </cfRule>
  </conditionalFormatting>
  <conditionalFormatting sqref="N25:O25">
    <cfRule type="containsText" dxfId="264" priority="17" operator="containsText" text="PENDIENTE">
      <formula>NOT(ISERROR(SEARCH("PENDIENTE",N25)))</formula>
    </cfRule>
    <cfRule type="containsText" dxfId="263" priority="18" operator="containsText" text="NO VALIDADO">
      <formula>NOT(ISERROR(SEARCH("NO VALIDADO",N25)))</formula>
    </cfRule>
    <cfRule type="containsText" dxfId="262" priority="19" operator="containsText" text="VALIDADO">
      <formula>NOT(ISERROR(SEARCH("VALIDADO",N25)))</formula>
    </cfRule>
  </conditionalFormatting>
  <conditionalFormatting sqref="Q25:R25">
    <cfRule type="containsText" dxfId="261" priority="14" operator="containsText" text="PENDIENTE">
      <formula>NOT(ISERROR(SEARCH("PENDIENTE",Q25)))</formula>
    </cfRule>
    <cfRule type="containsText" dxfId="260" priority="15" operator="containsText" text="NO VALIDADO">
      <formula>NOT(ISERROR(SEARCH("NO VALIDADO",Q25)))</formula>
    </cfRule>
    <cfRule type="containsText" dxfId="259" priority="16" operator="containsText" text="VALIDADO">
      <formula>NOT(ISERROR(SEARCH("VALIDADO",Q25)))</formula>
    </cfRule>
  </conditionalFormatting>
  <conditionalFormatting sqref="T25:U25">
    <cfRule type="containsText" dxfId="258" priority="11" operator="containsText" text="PENDIENTE">
      <formula>NOT(ISERROR(SEARCH("PENDIENTE",T25)))</formula>
    </cfRule>
    <cfRule type="containsText" dxfId="257" priority="12" operator="containsText" text="NO VALIDADO">
      <formula>NOT(ISERROR(SEARCH("NO VALIDADO",T25)))</formula>
    </cfRule>
    <cfRule type="containsText" dxfId="256" priority="13" operator="containsText" text="VALIDADO">
      <formula>NOT(ISERROR(SEARCH("VALIDADO",T25)))</formula>
    </cfRule>
  </conditionalFormatting>
  <dataValidations count="6">
    <dataValidation type="list" allowBlank="1" showInputMessage="1" showErrorMessage="1" sqref="D10" xr:uid="{488E7AE8-F531-4DFD-80CE-C617CDD2BCCA}">
      <formula1>"No Cumple, Parcial,Cumple,Más que Cumple,Mejor Práctica"</formula1>
    </dataValidation>
    <dataValidation type="list" allowBlank="1" showInputMessage="1" showErrorMessage="1" sqref="S10 Q10" xr:uid="{C581C75B-9396-4FAB-AE5A-C7B568D74AB6}">
      <formula1>"Junio,Julio,Agosto,Septiembre,Octubre"</formula1>
    </dataValidation>
    <dataValidation type="list" allowBlank="1" showInputMessage="1" showErrorMessage="1" sqref="O10" xr:uid="{0595F3CC-49E0-4E2C-8B2C-A49B474C5150}">
      <formula1>"Alta,Baja,No Planificado"</formula1>
    </dataValidation>
    <dataValidation type="list" allowBlank="1" showInputMessage="1" showErrorMessage="1" sqref="AB14:AB15 R14:R15 N14:N15 V14:V15" xr:uid="{6F15D744-797A-45AB-BCAC-B27CA82FB50D}">
      <formula1>"No Cumple, Parcial, Cumple, Más que Cumple, Mejor Práctica"</formula1>
    </dataValidation>
    <dataValidation type="list" allowBlank="1" showInputMessage="1" showErrorMessage="1" sqref="M12 Q12 U12" xr:uid="{16D42084-3B84-4488-8AD4-5D0EB8078A00}">
      <formula1>"Mayo,Junio,Julio,Agosto,Septiembre,Octubre"</formula1>
    </dataValidation>
    <dataValidation type="list" allowBlank="1" showInputMessage="1" showErrorMessage="1" sqref="K14:K15 O14:O15 S14:S15" xr:uid="{FCB512F5-C312-4FFB-B7FA-5BE287BB9C75}">
      <formula1>"No Iniciado, En Progreso,Finalizado"</formula1>
    </dataValidation>
  </dataValidations>
  <pageMargins left="0.511811024" right="0.511811024" top="0.78740157499999996" bottom="0.78740157499999996" header="0.31496062000000002" footer="0.31496062000000002"/>
  <pageSetup paperSize="9" orientation="portrait" r:id="rId1"/>
  <drawing r:id="rId2"/>
  <extLst>
    <ext xmlns:x14="http://schemas.microsoft.com/office/spreadsheetml/2009/9/main" uri="{78C0D931-6437-407d-A8EE-F0AAD7539E65}">
      <x14:conditionalFormattings>
        <x14:conditionalFormatting xmlns:xm="http://schemas.microsoft.com/office/excel/2006/main">
          <x14:cfRule type="iconSet" priority="1" id="{342EBD64-C220-484A-A03A-2B4FB982EA97}">
            <x14:iconSet iconSet="3Stars" showValue="0">
              <x14:cfvo type="percent">
                <xm:f>0</xm:f>
              </x14:cfvo>
              <x14:cfvo type="num">
                <xm:f>2</xm:f>
              </x14:cfvo>
              <x14:cfvo type="num">
                <xm:f>3</xm:f>
              </x14:cfvo>
            </x14:iconSet>
          </x14:cfRule>
          <xm:sqref>M10</xm:sqref>
        </x14:conditionalFormatting>
      </x14:conditionalFormattings>
    </ext>
  </extLst>
</worksheet>
</file>

<file path=xl/worksheets/sheet6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8AA863F-8F15-4957-A736-A2E0E21B08B7}">
  <dimension ref="A1:AB51"/>
  <sheetViews>
    <sheetView showGridLines="0" zoomScale="50" zoomScaleNormal="50" workbookViewId="0">
      <pane xSplit="3" ySplit="4" topLeftCell="D18" activePane="bottomRight" state="frozen"/>
      <selection activeCell="O2" sqref="O2"/>
      <selection pane="topRight" activeCell="O2" sqref="O2"/>
      <selection pane="bottomLeft" activeCell="O2" sqref="O2"/>
      <selection pane="bottomRight" activeCell="N18" sqref="N18:P19"/>
    </sheetView>
  </sheetViews>
  <sheetFormatPr defaultColWidth="0" defaultRowHeight="15" customHeight="1" zeroHeight="1" outlineLevelRow="2" outlineLevelCol="1" x14ac:dyDescent="0.35"/>
  <cols>
    <col min="1" max="1" width="1.26953125" customWidth="1"/>
    <col min="2" max="2" width="4.7265625" customWidth="1"/>
    <col min="3" max="3" width="20.1796875" customWidth="1"/>
    <col min="4" max="4" width="17.453125" customWidth="1" outlineLevel="1"/>
    <col min="5" max="5" width="10" customWidth="1" outlineLevel="1"/>
    <col min="6" max="8" width="6.1796875" customWidth="1" outlineLevel="1"/>
    <col min="9" max="9" width="6.26953125" customWidth="1" outlineLevel="1"/>
    <col min="10" max="10" width="2.1796875" customWidth="1"/>
    <col min="11" max="23" width="23" customWidth="1"/>
    <col min="24" max="24" width="17" hidden="1" customWidth="1"/>
    <col min="25" max="25" width="16.453125" hidden="1" customWidth="1"/>
    <col min="26" max="26" width="10.54296875" hidden="1" customWidth="1"/>
    <col min="27" max="27" width="16.81640625" hidden="1" customWidth="1"/>
    <col min="28" max="28" width="14.54296875" hidden="1" customWidth="1"/>
  </cols>
  <sheetData>
    <row r="1" spans="1:28" ht="11.25" customHeight="1" x14ac:dyDescent="0.35">
      <c r="A1" s="13"/>
      <c r="B1" s="13"/>
      <c r="C1" s="13"/>
      <c r="D1" s="13"/>
      <c r="E1" s="13"/>
      <c r="F1" s="13"/>
      <c r="G1" s="13"/>
      <c r="H1" s="13"/>
      <c r="I1" s="13"/>
      <c r="J1" s="13"/>
      <c r="K1" s="13"/>
      <c r="L1" s="13"/>
      <c r="M1" s="13"/>
      <c r="N1" s="13"/>
      <c r="O1" s="13"/>
      <c r="P1" s="13"/>
      <c r="Q1" s="13"/>
      <c r="R1" s="13"/>
      <c r="S1" s="13"/>
      <c r="T1" s="13"/>
      <c r="U1" s="13"/>
      <c r="V1" s="13"/>
      <c r="W1" s="13"/>
      <c r="X1" s="13"/>
      <c r="Y1" s="19"/>
      <c r="Z1" s="19"/>
      <c r="AA1" s="19"/>
    </row>
    <row r="2" spans="1:28" ht="43.5" customHeight="1" x14ac:dyDescent="0.5">
      <c r="A2" s="1"/>
      <c r="C2" s="11"/>
      <c r="D2" s="279" t="s">
        <v>0</v>
      </c>
      <c r="E2" s="279"/>
      <c r="F2" s="279"/>
      <c r="G2" s="279"/>
      <c r="H2" s="279"/>
      <c r="I2" s="279"/>
      <c r="J2" s="62"/>
      <c r="K2" s="62"/>
      <c r="L2" s="62"/>
      <c r="M2" s="62"/>
      <c r="N2" s="62"/>
      <c r="O2" s="62"/>
      <c r="P2" s="62"/>
      <c r="Q2" s="62"/>
      <c r="R2" s="62"/>
      <c r="S2" s="62"/>
      <c r="T2" s="62"/>
      <c r="U2" s="62"/>
      <c r="V2" s="62"/>
      <c r="W2" s="11"/>
      <c r="X2" s="11"/>
      <c r="Y2" s="20"/>
      <c r="Z2" s="20"/>
      <c r="AA2" s="20"/>
    </row>
    <row r="3" spans="1:28" ht="19.5" customHeight="1" x14ac:dyDescent="0.35">
      <c r="A3" s="1"/>
      <c r="C3" s="10"/>
      <c r="D3" s="280" t="s">
        <v>1</v>
      </c>
      <c r="E3" s="280"/>
      <c r="F3" s="280"/>
      <c r="G3" s="280"/>
      <c r="H3" s="280"/>
      <c r="I3" s="280"/>
      <c r="J3" s="63"/>
      <c r="K3" s="319" t="s">
        <v>842</v>
      </c>
      <c r="L3" s="319"/>
      <c r="M3" s="319"/>
      <c r="N3" s="319"/>
      <c r="O3" s="319"/>
      <c r="P3" s="319"/>
      <c r="Q3" s="319"/>
      <c r="R3" s="319"/>
      <c r="S3" s="319"/>
      <c r="T3" s="63"/>
      <c r="U3" s="63"/>
      <c r="V3" s="63"/>
      <c r="W3" s="10"/>
      <c r="X3" s="10"/>
      <c r="Y3" s="12"/>
      <c r="Z3" s="12"/>
      <c r="AA3" s="12"/>
    </row>
    <row r="4" spans="1:28" ht="35.25" customHeight="1" x14ac:dyDescent="0.35">
      <c r="A4" s="1"/>
      <c r="B4" s="1"/>
      <c r="C4" s="10"/>
      <c r="D4" s="281"/>
      <c r="E4" s="281"/>
      <c r="F4" s="281"/>
      <c r="G4" s="281"/>
      <c r="H4" s="281"/>
      <c r="I4" s="281"/>
      <c r="J4" s="61"/>
      <c r="K4" s="320"/>
      <c r="L4" s="320"/>
      <c r="M4" s="320"/>
      <c r="N4" s="320"/>
      <c r="O4" s="320"/>
      <c r="P4" s="320"/>
      <c r="Q4" s="320"/>
      <c r="R4" s="320"/>
      <c r="S4" s="320"/>
      <c r="T4" s="61"/>
      <c r="U4" s="61"/>
      <c r="V4" s="61"/>
      <c r="W4" s="61"/>
      <c r="X4" s="14"/>
      <c r="Y4" s="21"/>
      <c r="Z4" s="22"/>
      <c r="AA4" s="22"/>
    </row>
    <row r="5" spans="1:28" ht="32.5" x14ac:dyDescent="0.6">
      <c r="A5" s="1"/>
      <c r="B5" s="15"/>
      <c r="C5" s="13"/>
      <c r="D5" s="284" t="s">
        <v>218</v>
      </c>
      <c r="E5" s="284"/>
      <c r="F5" s="284"/>
      <c r="G5" s="284"/>
      <c r="H5" s="284"/>
      <c r="I5" s="284"/>
      <c r="J5" s="26"/>
      <c r="K5" s="284" t="s">
        <v>673</v>
      </c>
      <c r="L5" s="284"/>
      <c r="M5" s="284"/>
      <c r="N5" s="284"/>
      <c r="O5" s="284"/>
      <c r="P5" s="284"/>
      <c r="Q5" s="284"/>
      <c r="R5" s="284"/>
      <c r="S5" s="27"/>
      <c r="T5" s="25"/>
      <c r="U5" s="25"/>
      <c r="V5" s="25"/>
      <c r="W5" s="9"/>
      <c r="X5" s="9"/>
      <c r="Y5" s="23"/>
    </row>
    <row r="6" spans="1:28" ht="33" customHeight="1" x14ac:dyDescent="0.8">
      <c r="A6" s="1"/>
      <c r="B6" s="15"/>
      <c r="C6" s="15"/>
      <c r="D6" s="28" t="s">
        <v>296</v>
      </c>
      <c r="E6" s="28" t="s">
        <v>16</v>
      </c>
      <c r="F6" s="28" t="s">
        <v>19</v>
      </c>
      <c r="G6" s="28" t="s">
        <v>20</v>
      </c>
      <c r="H6" s="28" t="s">
        <v>21</v>
      </c>
      <c r="I6" s="28" t="s">
        <v>22</v>
      </c>
      <c r="J6" s="29"/>
      <c r="K6" s="44" t="s">
        <v>221</v>
      </c>
      <c r="L6" s="66"/>
      <c r="M6" s="30"/>
      <c r="N6" s="30"/>
      <c r="O6" s="30"/>
      <c r="P6" s="30"/>
      <c r="Q6" s="30"/>
      <c r="R6" s="31"/>
      <c r="S6" s="31"/>
      <c r="T6" s="25"/>
      <c r="U6" s="25"/>
      <c r="V6" s="25"/>
      <c r="W6" s="9"/>
      <c r="X6" s="9"/>
      <c r="Y6" s="23"/>
    </row>
    <row r="7" spans="1:28" ht="78" customHeight="1" outlineLevel="1" x14ac:dyDescent="0.35">
      <c r="A7" s="1"/>
      <c r="B7" s="267" t="s">
        <v>222</v>
      </c>
      <c r="C7" s="267"/>
      <c r="D7" s="67" t="str">
        <f>IF(F7="","",IF(AND(I7=3,H7=3,G7=3,F7=3),"Melhor Pratica",
IF(AND(H7=3,G7=3,F7=3),"Mais que cumpre",
IF(AND(G7=3,F7=3),"Cumpre",
IF(F7=3,"Parcial","Não cumpre")))))</f>
        <v/>
      </c>
      <c r="E7" s="47">
        <f>IF($D7="Não cumpre",0,IF($D7="Parcial",$E$18*0.4,IF($D7="Cumpre",$E$18*0.7,IF($D7="Mais que cumpre",$E$18*0.85,IF($D7="Melhor Pratica",$E$18,0)))))</f>
        <v>0</v>
      </c>
      <c r="F7" s="48" t="str">
        <f>IF($K$24&lt;&gt;"",IF($K$24=3,3,IF($K$24=2,2,1)),"")</f>
        <v/>
      </c>
      <c r="G7" s="48" t="str">
        <f>IF($N$24&lt;&gt;"",IF($N$24=3,3,IF($N$24=2,2,1)),"")</f>
        <v/>
      </c>
      <c r="H7" s="48" t="str">
        <f>IF($Q$24&lt;&gt;"",IF($Q$24=3,3,IF($Q$24=2,2,1)),"")</f>
        <v/>
      </c>
      <c r="I7" s="48" t="str">
        <f>IF($T$24&lt;&gt;"",IF($T$24=3,3,IF($T$24=2,2,1)),"")</f>
        <v/>
      </c>
      <c r="J7" s="32"/>
      <c r="K7" s="49" t="s">
        <v>674</v>
      </c>
      <c r="L7" s="46" t="s">
        <v>224</v>
      </c>
      <c r="M7" s="271"/>
      <c r="N7" s="271"/>
      <c r="O7" s="271"/>
      <c r="P7" s="46" t="s">
        <v>226</v>
      </c>
      <c r="Q7" s="271"/>
      <c r="R7" s="271"/>
      <c r="S7" s="271"/>
      <c r="U7" s="25"/>
      <c r="V7" s="25"/>
      <c r="W7" s="9"/>
      <c r="X7" s="9"/>
      <c r="Y7" s="23"/>
    </row>
    <row r="8" spans="1:28" ht="14.25" customHeight="1" outlineLevel="1" x14ac:dyDescent="0.35">
      <c r="A8" s="1"/>
      <c r="B8" s="64"/>
      <c r="C8" s="64"/>
      <c r="D8" s="67"/>
      <c r="E8" s="47"/>
      <c r="F8" s="48"/>
      <c r="G8" s="48"/>
      <c r="H8" s="48"/>
      <c r="I8" s="48"/>
      <c r="J8" s="32"/>
      <c r="K8" s="49"/>
      <c r="L8" s="46"/>
      <c r="M8" s="271"/>
      <c r="N8" s="271"/>
      <c r="O8" s="271"/>
      <c r="P8" s="46"/>
      <c r="Q8" s="271"/>
      <c r="R8" s="271"/>
      <c r="S8" s="271"/>
      <c r="U8" s="25"/>
      <c r="V8" s="25"/>
      <c r="W8" s="9"/>
      <c r="X8" s="9"/>
      <c r="Y8" s="23"/>
    </row>
    <row r="9" spans="1:28" ht="9.75" customHeight="1" x14ac:dyDescent="0.45">
      <c r="A9" s="1"/>
      <c r="B9" s="1"/>
      <c r="C9" s="1"/>
      <c r="D9" s="34"/>
      <c r="E9" s="35"/>
      <c r="F9" s="35"/>
      <c r="G9" s="35"/>
      <c r="H9" s="35"/>
      <c r="I9" s="35"/>
      <c r="J9" s="35"/>
      <c r="K9" s="35"/>
      <c r="L9" s="35"/>
      <c r="M9" s="35"/>
      <c r="N9" s="35"/>
      <c r="O9" s="35"/>
      <c r="P9" s="35"/>
      <c r="Q9" s="92" t="str">
        <f>IF(Q10="Junho",6,IF(Q10="Julho",7,IF(Q10="Agosto",8,IF(Q10="Setembro",9,IF(Q10="Outubro",10,"")))))</f>
        <v/>
      </c>
      <c r="R9" s="35"/>
      <c r="S9" s="92" t="str">
        <f>IF(S10="Junho",6,IF(S10="Julho",7,IF(S10="Agosto",8,IF(S10="Setembro",9,IF(S10="Outubro",10,"")))))</f>
        <v/>
      </c>
      <c r="T9" s="33"/>
      <c r="U9" s="33"/>
      <c r="V9" s="33"/>
      <c r="W9" s="1"/>
      <c r="X9" s="1"/>
    </row>
    <row r="10" spans="1:28" ht="59.25" customHeight="1" outlineLevel="1" x14ac:dyDescent="0.35">
      <c r="A10" s="1"/>
      <c r="B10" s="273" t="s">
        <v>676</v>
      </c>
      <c r="C10" s="273"/>
      <c r="D10" s="110" t="s">
        <v>246</v>
      </c>
      <c r="E10" s="51">
        <f>IF($D10="Não cumpre",0,IF($D10="Parcial",$E$18*0.4,IF($D10="Cumpre",$E$18*0.7,IF($D10="Mais que cumpre",$E$18*0.85,IF($D10="Melhor Pratica",$E$18,0)))))</f>
        <v>4.0000000000000001E-3</v>
      </c>
      <c r="F10" s="52" t="str">
        <f>IF(K20="D","D","-")</f>
        <v>-</v>
      </c>
      <c r="G10" s="52" t="str">
        <f>IF(N20="D","D","-")</f>
        <v>D</v>
      </c>
      <c r="H10" s="52" t="str">
        <f>IF(Q20="D","D","-")</f>
        <v>D</v>
      </c>
      <c r="I10" s="52" t="str">
        <f>IF(T20="D","D","-")</f>
        <v>-</v>
      </c>
      <c r="J10" s="32"/>
      <c r="K10" s="65" t="s">
        <v>677</v>
      </c>
      <c r="L10" s="50" t="s">
        <v>230</v>
      </c>
      <c r="M10" s="74">
        <v>1</v>
      </c>
      <c r="N10" s="50" t="s">
        <v>231</v>
      </c>
      <c r="O10" s="53"/>
      <c r="P10" s="50" t="s">
        <v>233</v>
      </c>
      <c r="Q10" s="91"/>
      <c r="R10" s="50" t="s">
        <v>235</v>
      </c>
      <c r="S10" s="91"/>
      <c r="T10" s="50" t="s">
        <v>237</v>
      </c>
      <c r="U10" s="53"/>
      <c r="V10" s="25"/>
      <c r="W10" s="9"/>
      <c r="X10" s="9"/>
      <c r="Y10" s="23"/>
    </row>
    <row r="11" spans="1:28" ht="20.5" x14ac:dyDescent="0.4">
      <c r="A11" s="1"/>
      <c r="B11" s="17"/>
      <c r="C11" s="17"/>
      <c r="D11" s="36"/>
      <c r="E11" s="31"/>
      <c r="F11" s="37"/>
      <c r="G11" s="37"/>
      <c r="H11" s="37"/>
      <c r="I11" s="37"/>
      <c r="J11" s="31"/>
      <c r="K11" s="25"/>
      <c r="L11" s="25"/>
      <c r="M11" s="25"/>
      <c r="N11" s="25"/>
      <c r="O11" s="25"/>
      <c r="P11" s="25"/>
      <c r="Q11" s="25"/>
      <c r="R11" s="25"/>
      <c r="S11" s="25"/>
      <c r="T11" s="25"/>
      <c r="U11" s="25"/>
      <c r="V11" s="25"/>
      <c r="W11" s="9"/>
      <c r="X11" s="9"/>
      <c r="Y11" s="23"/>
    </row>
    <row r="12" spans="1:28" ht="18" customHeight="1" outlineLevel="1" x14ac:dyDescent="0.35">
      <c r="A12" s="1"/>
      <c r="B12" s="274" t="s">
        <v>680</v>
      </c>
      <c r="C12" s="274"/>
      <c r="D12" s="276" t="str">
        <f>IF(F12="","",IF(AND(I12=3,H12=3,G12=3,F12=3),"Melhor Pratica",
IF(AND(H12=3,G12=3,F12=3),"Mais que cumpre",
IF(AND(G12=3,F12=3),"Cumpre",
IF(F12=3,"Parcial","Não cumpre")))))</f>
        <v>Parcial</v>
      </c>
      <c r="E12" s="277">
        <f>IF($D12="Não cumpre",0,IF($D12="Parcial",$E$18*0.4,IF($D12="Cumpre",$E$18*0.7,IF($D12="Mais que cumpre",$E$18*0.85,IF($D12="Melhor Pratica",$E$18,0)))))</f>
        <v>4.0000000000000001E-3</v>
      </c>
      <c r="F12" s="272">
        <f>IF($L$24&lt;&gt;"",IF($L$24=3,3,IF($L$24=2,2,1)),"")</f>
        <v>3</v>
      </c>
      <c r="G12" s="272">
        <f>IF($O$24&lt;&gt;"",IF($O$24=3,3,IF($O$24=2,2,1)),"")</f>
        <v>2</v>
      </c>
      <c r="H12" s="272" t="str">
        <f>IF($R$24&lt;&gt;"",IF($R$24=3,3,IF($R$24=2,2,1)),"")</f>
        <v/>
      </c>
      <c r="I12" s="272" t="str">
        <f>IF($U$24&lt;&gt;"",IF($U$24=3,3,IF($U$24=2,2,1)),"")</f>
        <v/>
      </c>
      <c r="J12" s="32"/>
      <c r="K12" s="305" t="s">
        <v>240</v>
      </c>
      <c r="L12" s="278"/>
      <c r="M12" s="285"/>
      <c r="N12" s="286"/>
      <c r="O12" s="305" t="s">
        <v>240</v>
      </c>
      <c r="P12" s="278"/>
      <c r="Q12" s="285"/>
      <c r="R12" s="286"/>
      <c r="S12" s="278" t="s">
        <v>240</v>
      </c>
      <c r="T12" s="278"/>
      <c r="U12" s="318"/>
      <c r="V12" s="318"/>
      <c r="W12" s="9"/>
      <c r="X12" s="9"/>
      <c r="Y12" s="23"/>
      <c r="Z12" s="2"/>
      <c r="AA12" s="2"/>
      <c r="AB12" s="2"/>
    </row>
    <row r="13" spans="1:28" ht="35.25" customHeight="1" outlineLevel="1" x14ac:dyDescent="0.35">
      <c r="A13" s="1"/>
      <c r="B13" s="275"/>
      <c r="C13" s="275"/>
      <c r="D13" s="276"/>
      <c r="E13" s="277"/>
      <c r="F13" s="272"/>
      <c r="G13" s="272"/>
      <c r="H13" s="272"/>
      <c r="I13" s="272"/>
      <c r="J13" s="32"/>
      <c r="K13" s="168" t="s">
        <v>33</v>
      </c>
      <c r="L13" s="287" t="s">
        <v>242</v>
      </c>
      <c r="M13" s="287"/>
      <c r="N13" s="169" t="s">
        <v>243</v>
      </c>
      <c r="O13" s="168" t="s">
        <v>33</v>
      </c>
      <c r="P13" s="287" t="s">
        <v>242</v>
      </c>
      <c r="Q13" s="287"/>
      <c r="R13" s="169" t="s">
        <v>243</v>
      </c>
      <c r="S13" s="100" t="s">
        <v>33</v>
      </c>
      <c r="T13" s="287" t="s">
        <v>242</v>
      </c>
      <c r="U13" s="287"/>
      <c r="V13" s="100" t="s">
        <v>243</v>
      </c>
      <c r="W13" s="1"/>
      <c r="X13" s="1"/>
      <c r="Z13" s="3"/>
      <c r="AA13" s="4"/>
      <c r="AB13" s="5"/>
    </row>
    <row r="14" spans="1:28" ht="18.75" customHeight="1" outlineLevel="1" x14ac:dyDescent="0.35">
      <c r="A14" s="1"/>
      <c r="B14" s="275"/>
      <c r="C14" s="275"/>
      <c r="D14" s="276"/>
      <c r="E14" s="277"/>
      <c r="F14" s="38"/>
      <c r="G14" s="38"/>
      <c r="H14" s="38"/>
      <c r="I14" s="38"/>
      <c r="J14" s="32"/>
      <c r="K14" s="270"/>
      <c r="L14" s="292"/>
      <c r="M14" s="292"/>
      <c r="N14" s="269"/>
      <c r="O14" s="270"/>
      <c r="P14" s="292"/>
      <c r="Q14" s="292"/>
      <c r="R14" s="269"/>
      <c r="S14" s="268"/>
      <c r="T14" s="292"/>
      <c r="U14" s="292"/>
      <c r="V14" s="268"/>
      <c r="W14" s="1"/>
      <c r="X14" s="1"/>
      <c r="Z14" s="6"/>
      <c r="AA14" s="7"/>
      <c r="AB14" s="8"/>
    </row>
    <row r="15" spans="1:28" ht="21" customHeight="1" outlineLevel="1" x14ac:dyDescent="0.35">
      <c r="A15" s="1"/>
      <c r="B15" s="275"/>
      <c r="C15" s="275"/>
      <c r="D15" s="288" t="str">
        <f>IF(S10&lt;&gt;"",IF(OR(S14="finalizado",O14="finalizado",K14="finalizado"),"Finalizado",
IF(OR(AND(S10=U12,S14&lt;&gt;"finalizado"),AND(S10=Q12,O14&lt;&gt;"finalizado"),AND(S10=M12,K14&lt;&gt;"finalizado")),"Atrasado","À Tempo")),"Não Planificado")</f>
        <v>Não Planificado</v>
      </c>
      <c r="E15" s="288"/>
      <c r="F15" s="288"/>
      <c r="G15" s="288"/>
      <c r="H15" s="288"/>
      <c r="I15" s="288"/>
      <c r="J15" s="26"/>
      <c r="K15" s="270"/>
      <c r="L15" s="292"/>
      <c r="M15" s="292"/>
      <c r="N15" s="269"/>
      <c r="O15" s="270"/>
      <c r="P15" s="292"/>
      <c r="Q15" s="292"/>
      <c r="R15" s="269"/>
      <c r="S15" s="268"/>
      <c r="T15" s="292"/>
      <c r="U15" s="292"/>
      <c r="V15" s="268"/>
      <c r="W15" s="1"/>
      <c r="X15" s="1"/>
      <c r="Z15" s="6"/>
      <c r="AA15" s="7"/>
      <c r="AB15" s="7"/>
    </row>
    <row r="16" spans="1:28" ht="21" customHeight="1" x14ac:dyDescent="0.4">
      <c r="A16" s="1"/>
      <c r="B16" s="17"/>
      <c r="C16" s="17"/>
      <c r="D16" s="9"/>
      <c r="E16" s="86" t="str">
        <f>IF(COUNTA(F16:I16)=0,"NBC","BC")</f>
        <v>NBC</v>
      </c>
      <c r="F16" s="86"/>
      <c r="G16" s="86"/>
      <c r="H16" s="86"/>
      <c r="I16" s="9"/>
      <c r="J16" s="16"/>
      <c r="K16" s="9"/>
      <c r="L16" s="9"/>
      <c r="M16" s="9"/>
      <c r="N16" s="9"/>
      <c r="O16" s="9"/>
      <c r="P16" s="9"/>
      <c r="Q16" s="9"/>
      <c r="R16" s="9"/>
      <c r="S16" s="9"/>
      <c r="T16" s="9"/>
      <c r="U16" s="9"/>
      <c r="V16" s="9"/>
      <c r="W16" s="9"/>
      <c r="X16" s="9"/>
      <c r="Y16" s="23"/>
    </row>
    <row r="17" spans="1:25" ht="21" customHeight="1" x14ac:dyDescent="0.4">
      <c r="A17" s="1"/>
      <c r="B17" s="17"/>
      <c r="C17" s="17"/>
      <c r="D17" s="9"/>
      <c r="E17" s="9"/>
      <c r="F17" s="9"/>
      <c r="G17" s="9"/>
      <c r="H17" s="9"/>
      <c r="I17" s="9"/>
      <c r="J17" s="16"/>
      <c r="K17" s="290" t="s">
        <v>246</v>
      </c>
      <c r="L17" s="291"/>
      <c r="M17" s="296"/>
      <c r="N17" s="290" t="s">
        <v>247</v>
      </c>
      <c r="O17" s="291"/>
      <c r="P17" s="296"/>
      <c r="Q17" s="290" t="s">
        <v>681</v>
      </c>
      <c r="R17" s="291"/>
      <c r="S17" s="296"/>
      <c r="T17" s="290" t="s">
        <v>682</v>
      </c>
      <c r="U17" s="291"/>
      <c r="V17" s="296"/>
      <c r="W17" s="9"/>
      <c r="X17" s="9"/>
      <c r="Y17" s="23"/>
    </row>
    <row r="18" spans="1:25" ht="20.25" customHeight="1" outlineLevel="2" x14ac:dyDescent="0.35">
      <c r="A18" s="1"/>
      <c r="B18" s="289" t="s">
        <v>316</v>
      </c>
      <c r="C18" s="289"/>
      <c r="D18" s="42" t="s">
        <v>16</v>
      </c>
      <c r="E18" s="39">
        <v>0.01</v>
      </c>
      <c r="F18" s="127"/>
      <c r="G18" s="127"/>
      <c r="H18" s="127"/>
      <c r="I18" s="127"/>
      <c r="J18" s="9"/>
      <c r="K18" s="270" t="s">
        <v>843</v>
      </c>
      <c r="L18" s="268"/>
      <c r="M18" s="269"/>
      <c r="N18" s="270" t="s">
        <v>844</v>
      </c>
      <c r="O18" s="268"/>
      <c r="P18" s="269"/>
      <c r="Q18" s="270" t="s">
        <v>845</v>
      </c>
      <c r="R18" s="268"/>
      <c r="S18" s="269"/>
      <c r="T18" s="270" t="s">
        <v>846</v>
      </c>
      <c r="U18" s="268"/>
      <c r="V18" s="269"/>
      <c r="W18" s="9"/>
      <c r="X18" s="9"/>
      <c r="Y18" s="23"/>
    </row>
    <row r="19" spans="1:25" ht="141.75" customHeight="1" outlineLevel="2" x14ac:dyDescent="0.35">
      <c r="A19" s="1"/>
      <c r="B19" s="289"/>
      <c r="C19" s="289"/>
      <c r="D19" s="42" t="s">
        <v>255</v>
      </c>
      <c r="E19" s="311" t="s">
        <v>847</v>
      </c>
      <c r="F19" s="311"/>
      <c r="G19" s="311"/>
      <c r="H19" s="311"/>
      <c r="I19" s="311"/>
      <c r="J19" s="25"/>
      <c r="K19" s="270"/>
      <c r="L19" s="268"/>
      <c r="M19" s="269"/>
      <c r="N19" s="270"/>
      <c r="O19" s="268"/>
      <c r="P19" s="269"/>
      <c r="Q19" s="270"/>
      <c r="R19" s="268"/>
      <c r="S19" s="269"/>
      <c r="T19" s="270"/>
      <c r="U19" s="268"/>
      <c r="V19" s="269"/>
      <c r="W19" s="9"/>
      <c r="X19" s="9"/>
      <c r="Y19" s="23"/>
    </row>
    <row r="20" spans="1:25" ht="18.75" customHeight="1" outlineLevel="2" x14ac:dyDescent="0.35">
      <c r="A20" s="1"/>
      <c r="B20" s="289"/>
      <c r="C20" s="289"/>
      <c r="D20" s="293" t="s">
        <v>37</v>
      </c>
      <c r="E20" s="294" t="s">
        <v>69</v>
      </c>
      <c r="F20" s="294"/>
      <c r="G20" s="294"/>
      <c r="H20" s="294"/>
      <c r="I20" s="294"/>
      <c r="J20" s="25"/>
      <c r="K20" s="270"/>
      <c r="L20" s="268"/>
      <c r="M20" s="269"/>
      <c r="N20" s="270" t="s">
        <v>307</v>
      </c>
      <c r="O20" s="268"/>
      <c r="P20" s="269"/>
      <c r="Q20" s="270" t="s">
        <v>307</v>
      </c>
      <c r="R20" s="268"/>
      <c r="S20" s="269"/>
      <c r="T20" s="270"/>
      <c r="U20" s="268"/>
      <c r="V20" s="269"/>
      <c r="W20" s="9"/>
      <c r="X20" s="9"/>
      <c r="Y20" s="23"/>
    </row>
    <row r="21" spans="1:25" ht="40.5" customHeight="1" outlineLevel="2" x14ac:dyDescent="0.35">
      <c r="A21" s="18">
        <v>5.0000000000000001E-3</v>
      </c>
      <c r="B21" s="289"/>
      <c r="C21" s="289"/>
      <c r="D21" s="293"/>
      <c r="E21" s="294"/>
      <c r="F21" s="294"/>
      <c r="G21" s="294"/>
      <c r="H21" s="294"/>
      <c r="I21" s="294"/>
      <c r="J21" s="25"/>
      <c r="K21" s="270" t="s">
        <v>323</v>
      </c>
      <c r="L21" s="268"/>
      <c r="M21" s="269"/>
      <c r="N21" s="270" t="s">
        <v>848</v>
      </c>
      <c r="O21" s="268"/>
      <c r="P21" s="269"/>
      <c r="Q21" s="270" t="s">
        <v>838</v>
      </c>
      <c r="R21" s="268"/>
      <c r="S21" s="269"/>
      <c r="T21" s="270" t="s">
        <v>849</v>
      </c>
      <c r="U21" s="268"/>
      <c r="V21" s="269"/>
      <c r="W21" s="9"/>
      <c r="X21" s="9"/>
      <c r="Y21" s="23"/>
    </row>
    <row r="22" spans="1:25" ht="14.5" x14ac:dyDescent="0.35">
      <c r="A22" s="1"/>
      <c r="B22" s="9"/>
      <c r="C22" s="9"/>
      <c r="D22" s="9"/>
      <c r="E22" s="9"/>
      <c r="F22" s="9"/>
      <c r="G22" s="9"/>
      <c r="H22" s="9"/>
      <c r="I22" s="9"/>
      <c r="J22" s="9"/>
      <c r="K22" s="68"/>
      <c r="L22" s="9"/>
      <c r="M22" s="9"/>
      <c r="N22" s="9"/>
      <c r="O22" s="9"/>
      <c r="P22" s="9"/>
      <c r="Q22" s="9"/>
      <c r="R22" s="9"/>
      <c r="S22" s="9"/>
      <c r="T22" s="9"/>
      <c r="U22" s="9"/>
      <c r="V22" s="69"/>
      <c r="W22" s="9"/>
      <c r="X22" s="9"/>
      <c r="Y22" s="23"/>
    </row>
    <row r="23" spans="1:25" ht="41" x14ac:dyDescent="0.35">
      <c r="A23" s="1"/>
      <c r="B23" s="9"/>
      <c r="C23" s="9"/>
      <c r="D23" s="9"/>
      <c r="G23" s="9"/>
      <c r="H23" s="9"/>
      <c r="K23" s="54" t="s">
        <v>9</v>
      </c>
      <c r="L23" s="24" t="s">
        <v>261</v>
      </c>
      <c r="M23" s="55" t="s">
        <v>262</v>
      </c>
      <c r="N23" s="54" t="s">
        <v>9</v>
      </c>
      <c r="O23" s="24" t="s">
        <v>261</v>
      </c>
      <c r="P23" s="55" t="s">
        <v>262</v>
      </c>
      <c r="Q23" s="54" t="s">
        <v>9</v>
      </c>
      <c r="R23" s="24" t="s">
        <v>261</v>
      </c>
      <c r="S23" s="55" t="s">
        <v>262</v>
      </c>
      <c r="T23" s="54" t="s">
        <v>9</v>
      </c>
      <c r="U23" s="24" t="s">
        <v>261</v>
      </c>
      <c r="V23" s="55" t="s">
        <v>262</v>
      </c>
      <c r="X23" s="9"/>
      <c r="Y23" s="23"/>
    </row>
    <row r="24" spans="1:25" ht="36.75" customHeight="1" x14ac:dyDescent="0.35">
      <c r="A24" s="1"/>
      <c r="B24" s="9"/>
      <c r="C24" s="9"/>
      <c r="D24" s="9"/>
      <c r="F24" s="297" t="s">
        <v>690</v>
      </c>
      <c r="G24" s="298" t="s">
        <v>33</v>
      </c>
      <c r="H24" s="298"/>
      <c r="I24" s="298"/>
      <c r="K24" s="56"/>
      <c r="L24" s="40">
        <v>3</v>
      </c>
      <c r="M24" s="295"/>
      <c r="N24" s="56"/>
      <c r="O24" s="40">
        <v>2</v>
      </c>
      <c r="P24" s="295"/>
      <c r="Q24" s="56"/>
      <c r="R24" s="40"/>
      <c r="S24" s="295"/>
      <c r="T24" s="56"/>
      <c r="U24" s="40"/>
      <c r="V24" s="295"/>
      <c r="X24" s="9"/>
      <c r="Y24" s="23"/>
    </row>
    <row r="25" spans="1:25" ht="19.5" customHeight="1" x14ac:dyDescent="0.35">
      <c r="A25" s="1"/>
      <c r="B25" s="9"/>
      <c r="C25" s="9"/>
      <c r="D25" s="9"/>
      <c r="F25" s="297"/>
      <c r="G25" s="298"/>
      <c r="H25" s="298"/>
      <c r="I25" s="298"/>
      <c r="K25" s="57"/>
      <c r="L25" s="43"/>
      <c r="M25" s="295"/>
      <c r="N25" s="57"/>
      <c r="O25" s="43"/>
      <c r="P25" s="295"/>
      <c r="Q25" s="57"/>
      <c r="R25" s="43"/>
      <c r="S25" s="295"/>
      <c r="T25" s="57"/>
      <c r="U25" s="43"/>
      <c r="V25" s="295"/>
      <c r="X25" s="9"/>
      <c r="Y25" s="23"/>
    </row>
    <row r="26" spans="1:25" ht="208.5" customHeight="1" x14ac:dyDescent="0.35">
      <c r="A26" s="1"/>
      <c r="B26" s="9"/>
      <c r="C26" s="9"/>
      <c r="D26" s="9"/>
      <c r="F26" s="297"/>
      <c r="G26" s="298" t="s">
        <v>242</v>
      </c>
      <c r="H26" s="298"/>
      <c r="I26" s="298"/>
      <c r="K26" s="58"/>
      <c r="L26" s="45" t="s">
        <v>1162</v>
      </c>
      <c r="M26" s="295"/>
      <c r="N26" s="58"/>
      <c r="O26" s="45" t="s">
        <v>1161</v>
      </c>
      <c r="P26" s="295"/>
      <c r="Q26" s="58"/>
      <c r="R26" s="45"/>
      <c r="S26" s="295"/>
      <c r="T26" s="58"/>
      <c r="U26" s="45"/>
      <c r="V26" s="295"/>
      <c r="X26" s="9"/>
      <c r="Y26" s="23"/>
    </row>
    <row r="27" spans="1:25" ht="18" customHeight="1" x14ac:dyDescent="0.35">
      <c r="A27" s="1"/>
      <c r="B27" s="9"/>
      <c r="C27" s="9"/>
      <c r="D27" s="9"/>
      <c r="F27" s="297"/>
      <c r="G27" s="298" t="s">
        <v>266</v>
      </c>
      <c r="H27" s="298"/>
      <c r="I27" s="298"/>
      <c r="K27" s="59"/>
      <c r="L27" s="25"/>
      <c r="M27" s="60"/>
      <c r="N27" s="59"/>
      <c r="O27" s="25"/>
      <c r="P27" s="101"/>
      <c r="Q27" s="59"/>
      <c r="R27" s="25"/>
      <c r="S27" s="60"/>
      <c r="T27" s="59"/>
      <c r="U27" s="25"/>
      <c r="V27" s="60"/>
      <c r="X27" s="9"/>
      <c r="Y27" s="23"/>
    </row>
    <row r="28" spans="1:25" ht="18" customHeight="1" x14ac:dyDescent="0.35">
      <c r="A28" s="1"/>
      <c r="B28" s="9"/>
      <c r="C28" s="9"/>
      <c r="D28" s="9"/>
      <c r="F28" s="297"/>
      <c r="G28" s="298"/>
      <c r="H28" s="298"/>
      <c r="I28" s="298"/>
      <c r="K28" s="59"/>
      <c r="L28" s="25"/>
      <c r="M28" s="60"/>
      <c r="N28" s="59"/>
      <c r="O28" s="25"/>
      <c r="P28" s="101"/>
      <c r="Q28" s="59"/>
      <c r="R28" s="25"/>
      <c r="S28" s="60"/>
      <c r="T28" s="59"/>
      <c r="U28" s="25"/>
      <c r="V28" s="60"/>
      <c r="X28" s="9"/>
      <c r="Y28" s="23"/>
    </row>
    <row r="29" spans="1:25" ht="18" customHeight="1" x14ac:dyDescent="0.35">
      <c r="A29" s="1"/>
      <c r="B29" s="9"/>
      <c r="C29" s="9"/>
      <c r="D29" s="9"/>
      <c r="F29" s="297"/>
      <c r="G29" s="298"/>
      <c r="H29" s="298"/>
      <c r="I29" s="298"/>
      <c r="K29" s="59"/>
      <c r="L29" s="25"/>
      <c r="M29" s="60"/>
      <c r="N29" s="59"/>
      <c r="O29" s="25"/>
      <c r="P29" s="101"/>
      <c r="Q29" s="59"/>
      <c r="R29" s="25"/>
      <c r="S29" s="60"/>
      <c r="T29" s="59"/>
      <c r="U29" s="25"/>
      <c r="V29" s="60"/>
      <c r="X29" s="9"/>
      <c r="Y29" s="23"/>
    </row>
    <row r="30" spans="1:25" ht="18" customHeight="1" x14ac:dyDescent="0.35">
      <c r="A30" s="1"/>
      <c r="B30" s="9"/>
      <c r="C30" s="9"/>
      <c r="D30" s="9"/>
      <c r="F30" s="297"/>
      <c r="G30" s="298"/>
      <c r="H30" s="298"/>
      <c r="I30" s="298"/>
      <c r="K30" s="59"/>
      <c r="L30" s="25"/>
      <c r="M30" s="60"/>
      <c r="N30" s="59"/>
      <c r="O30" s="25"/>
      <c r="P30" s="101"/>
      <c r="Q30" s="59"/>
      <c r="R30" s="25"/>
      <c r="S30" s="60"/>
      <c r="T30" s="59"/>
      <c r="U30" s="25"/>
      <c r="V30" s="60"/>
      <c r="X30" s="9"/>
      <c r="Y30" s="23"/>
    </row>
    <row r="31" spans="1:25" ht="18" customHeight="1" x14ac:dyDescent="0.35">
      <c r="A31" s="1"/>
      <c r="B31" s="9"/>
      <c r="C31" s="9"/>
      <c r="D31" s="9"/>
      <c r="F31" s="297"/>
      <c r="G31" s="298"/>
      <c r="H31" s="298"/>
      <c r="I31" s="298"/>
      <c r="K31" s="59"/>
      <c r="L31" s="25"/>
      <c r="M31" s="60"/>
      <c r="N31" s="59"/>
      <c r="O31" s="25"/>
      <c r="P31" s="101"/>
      <c r="Q31" s="59"/>
      <c r="R31" s="25"/>
      <c r="S31" s="60"/>
      <c r="T31" s="59"/>
      <c r="U31" s="25"/>
      <c r="V31" s="60"/>
      <c r="X31" s="9"/>
      <c r="Y31" s="23"/>
    </row>
    <row r="32" spans="1:25" ht="18" customHeight="1" x14ac:dyDescent="0.35">
      <c r="A32" s="1"/>
      <c r="B32" s="9"/>
      <c r="C32" s="9"/>
      <c r="D32" s="9"/>
      <c r="F32" s="297"/>
      <c r="G32" s="298"/>
      <c r="H32" s="298"/>
      <c r="I32" s="298"/>
      <c r="K32" s="59"/>
      <c r="L32" s="25"/>
      <c r="M32" s="60"/>
      <c r="N32" s="59"/>
      <c r="O32" s="25"/>
      <c r="P32" s="101"/>
      <c r="Q32" s="59"/>
      <c r="R32" s="25"/>
      <c r="S32" s="60"/>
      <c r="T32" s="59"/>
      <c r="U32" s="25"/>
      <c r="V32" s="60"/>
      <c r="X32" s="9"/>
      <c r="Y32" s="23"/>
    </row>
    <row r="33" spans="1:25" ht="18" customHeight="1" x14ac:dyDescent="0.35">
      <c r="A33" s="1"/>
      <c r="B33" s="9"/>
      <c r="C33" s="9"/>
      <c r="D33" s="9"/>
      <c r="F33" s="297"/>
      <c r="G33" s="298"/>
      <c r="H33" s="298"/>
      <c r="I33" s="298"/>
      <c r="K33" s="59"/>
      <c r="L33" s="25"/>
      <c r="M33" s="60"/>
      <c r="N33" s="59"/>
      <c r="O33" s="25"/>
      <c r="P33" s="101"/>
      <c r="Q33" s="59"/>
      <c r="R33" s="25"/>
      <c r="S33" s="60"/>
      <c r="T33" s="59"/>
      <c r="U33" s="25"/>
      <c r="V33" s="60"/>
      <c r="X33" s="9"/>
      <c r="Y33" s="23"/>
    </row>
    <row r="34" spans="1:25" ht="18" customHeight="1" x14ac:dyDescent="0.35">
      <c r="A34" s="1"/>
      <c r="B34" s="9"/>
      <c r="C34" s="9"/>
      <c r="D34" s="9"/>
      <c r="F34" s="297"/>
      <c r="G34" s="298"/>
      <c r="H34" s="298"/>
      <c r="I34" s="298"/>
      <c r="K34" s="59"/>
      <c r="L34" s="25"/>
      <c r="M34" s="60"/>
      <c r="N34" s="59"/>
      <c r="O34" s="25"/>
      <c r="P34" s="101"/>
      <c r="Q34" s="59"/>
      <c r="R34" s="25"/>
      <c r="S34" s="60"/>
      <c r="T34" s="59"/>
      <c r="U34" s="25"/>
      <c r="V34" s="60"/>
      <c r="X34" s="9"/>
      <c r="Y34" s="23"/>
    </row>
    <row r="35" spans="1:25" ht="18" customHeight="1" x14ac:dyDescent="0.35">
      <c r="A35" s="1"/>
      <c r="B35" s="9"/>
      <c r="C35" s="9"/>
      <c r="D35" s="9"/>
      <c r="F35" s="297"/>
      <c r="G35" s="298"/>
      <c r="H35" s="298"/>
      <c r="I35" s="298"/>
      <c r="K35" s="59"/>
      <c r="L35" s="25"/>
      <c r="M35" s="60"/>
      <c r="N35" s="59"/>
      <c r="O35" s="25"/>
      <c r="P35" s="101"/>
      <c r="Q35" s="59"/>
      <c r="R35" s="25"/>
      <c r="S35" s="60"/>
      <c r="T35" s="59"/>
      <c r="U35" s="25"/>
      <c r="V35" s="60"/>
      <c r="X35" s="9"/>
      <c r="Y35" s="23"/>
    </row>
    <row r="36" spans="1:25" ht="18" customHeight="1" x14ac:dyDescent="0.35">
      <c r="A36" s="1"/>
      <c r="B36" s="9"/>
      <c r="C36" s="9"/>
      <c r="D36" s="9"/>
      <c r="F36" s="297"/>
      <c r="G36" s="298"/>
      <c r="H36" s="298"/>
      <c r="I36" s="298"/>
      <c r="K36" s="59"/>
      <c r="L36" s="25"/>
      <c r="M36" s="60"/>
      <c r="N36" s="59"/>
      <c r="O36" s="25"/>
      <c r="P36" s="101"/>
      <c r="Q36" s="59"/>
      <c r="R36" s="25"/>
      <c r="S36" s="60"/>
      <c r="T36" s="59"/>
      <c r="U36" s="25"/>
      <c r="V36" s="60"/>
      <c r="X36" s="9"/>
      <c r="Y36" s="23"/>
    </row>
    <row r="37" spans="1:25" ht="18" customHeight="1" x14ac:dyDescent="0.35">
      <c r="A37" s="1"/>
      <c r="B37" s="9"/>
      <c r="C37" s="9"/>
      <c r="D37" s="9"/>
      <c r="F37" s="297"/>
      <c r="G37" s="298"/>
      <c r="H37" s="298"/>
      <c r="I37" s="298"/>
      <c r="K37" s="59"/>
      <c r="L37" s="25"/>
      <c r="M37" s="60"/>
      <c r="N37" s="59"/>
      <c r="O37" s="25"/>
      <c r="P37" s="101"/>
      <c r="Q37" s="59"/>
      <c r="R37" s="25"/>
      <c r="S37" s="60"/>
      <c r="T37" s="59"/>
      <c r="U37" s="25"/>
      <c r="V37" s="60"/>
      <c r="X37" s="9"/>
      <c r="Y37" s="23"/>
    </row>
    <row r="38" spans="1:25" ht="18" customHeight="1" x14ac:dyDescent="0.35">
      <c r="A38" s="1"/>
      <c r="B38" s="9"/>
      <c r="C38" s="9"/>
      <c r="D38" s="9"/>
      <c r="F38" s="297"/>
      <c r="G38" s="298"/>
      <c r="H38" s="298"/>
      <c r="I38" s="298"/>
      <c r="K38" s="59"/>
      <c r="L38" s="25"/>
      <c r="M38" s="60"/>
      <c r="N38" s="59"/>
      <c r="O38" s="25"/>
      <c r="P38" s="101"/>
      <c r="Q38" s="59"/>
      <c r="R38" s="25"/>
      <c r="S38" s="60"/>
      <c r="T38" s="59"/>
      <c r="U38" s="25"/>
      <c r="V38" s="60"/>
      <c r="X38" s="9"/>
      <c r="Y38" s="23"/>
    </row>
    <row r="39" spans="1:25" ht="18" customHeight="1" x14ac:dyDescent="0.35">
      <c r="A39" s="1"/>
      <c r="B39" s="9"/>
      <c r="C39" s="9"/>
      <c r="D39" s="9"/>
      <c r="F39" s="297"/>
      <c r="G39" s="298"/>
      <c r="H39" s="298"/>
      <c r="I39" s="298"/>
      <c r="K39" s="59"/>
      <c r="L39" s="25"/>
      <c r="M39" s="60"/>
      <c r="N39" s="59"/>
      <c r="O39" s="25"/>
      <c r="P39" s="101"/>
      <c r="Q39" s="59"/>
      <c r="R39" s="25"/>
      <c r="S39" s="60"/>
      <c r="T39" s="59"/>
      <c r="U39" s="25"/>
      <c r="V39" s="60"/>
      <c r="X39" s="9"/>
      <c r="Y39" s="23"/>
    </row>
    <row r="40" spans="1:25" ht="18" customHeight="1" x14ac:dyDescent="0.35">
      <c r="A40" s="1"/>
      <c r="B40" s="9"/>
      <c r="C40" s="9"/>
      <c r="D40" s="9"/>
      <c r="F40" s="297"/>
      <c r="G40" s="298"/>
      <c r="H40" s="298"/>
      <c r="I40" s="298"/>
      <c r="K40" s="59"/>
      <c r="L40" s="25"/>
      <c r="M40" s="60"/>
      <c r="N40" s="59"/>
      <c r="O40" s="25"/>
      <c r="P40" s="101"/>
      <c r="Q40" s="59"/>
      <c r="R40" s="25"/>
      <c r="S40" s="60"/>
      <c r="T40" s="59"/>
      <c r="U40" s="25"/>
      <c r="V40" s="60"/>
      <c r="X40" s="9"/>
      <c r="Y40" s="23"/>
    </row>
    <row r="41" spans="1:25" ht="18" customHeight="1" x14ac:dyDescent="0.35">
      <c r="A41" s="1"/>
      <c r="B41" s="9"/>
      <c r="C41" s="9"/>
      <c r="D41" s="9"/>
      <c r="F41" s="297"/>
      <c r="G41" s="298"/>
      <c r="H41" s="298"/>
      <c r="I41" s="298"/>
      <c r="K41" s="59"/>
      <c r="L41" s="25"/>
      <c r="M41" s="60"/>
      <c r="N41" s="59"/>
      <c r="O41" s="25"/>
      <c r="P41" s="101"/>
      <c r="Q41" s="59"/>
      <c r="R41" s="25"/>
      <c r="S41" s="60"/>
      <c r="T41" s="59"/>
      <c r="U41" s="25"/>
      <c r="V41" s="60"/>
      <c r="X41" s="9"/>
      <c r="Y41" s="23"/>
    </row>
    <row r="42" spans="1:25" ht="18" customHeight="1" x14ac:dyDescent="0.35">
      <c r="A42" s="1"/>
      <c r="B42" s="9"/>
      <c r="C42" s="9"/>
      <c r="D42" s="9"/>
      <c r="F42" s="297"/>
      <c r="G42" s="298"/>
      <c r="H42" s="298"/>
      <c r="I42" s="298"/>
      <c r="K42" s="59"/>
      <c r="L42" s="25"/>
      <c r="M42" s="60"/>
      <c r="N42" s="59"/>
      <c r="O42" s="25"/>
      <c r="P42" s="101"/>
      <c r="Q42" s="59"/>
      <c r="R42" s="25"/>
      <c r="S42" s="60"/>
      <c r="T42" s="59"/>
      <c r="U42" s="25"/>
      <c r="V42" s="60"/>
      <c r="X42" s="9"/>
      <c r="Y42" s="23"/>
    </row>
    <row r="43" spans="1:25" ht="18" customHeight="1" x14ac:dyDescent="0.35">
      <c r="A43" s="1"/>
      <c r="B43" s="9"/>
      <c r="C43" s="9"/>
      <c r="D43" s="9"/>
      <c r="F43" s="297"/>
      <c r="G43" s="298"/>
      <c r="H43" s="298"/>
      <c r="I43" s="298"/>
      <c r="K43" s="59"/>
      <c r="L43" s="25"/>
      <c r="M43" s="60"/>
      <c r="N43" s="59"/>
      <c r="O43" s="25"/>
      <c r="P43" s="101"/>
      <c r="Q43" s="59"/>
      <c r="R43" s="25"/>
      <c r="S43" s="60"/>
      <c r="T43" s="59"/>
      <c r="U43" s="25"/>
      <c r="V43" s="60"/>
      <c r="X43" s="9"/>
      <c r="Y43" s="23"/>
    </row>
    <row r="44" spans="1:25" ht="18" customHeight="1" x14ac:dyDescent="0.35">
      <c r="A44" s="1"/>
      <c r="B44" s="9"/>
      <c r="C44" s="9"/>
      <c r="D44" s="9"/>
      <c r="F44" s="297"/>
      <c r="G44" s="298"/>
      <c r="H44" s="298"/>
      <c r="I44" s="298"/>
      <c r="K44" s="59"/>
      <c r="L44" s="25"/>
      <c r="M44" s="60"/>
      <c r="N44" s="59"/>
      <c r="O44" s="25"/>
      <c r="P44" s="101"/>
      <c r="Q44" s="59"/>
      <c r="R44" s="25"/>
      <c r="S44" s="60"/>
      <c r="T44" s="59"/>
      <c r="U44" s="25"/>
      <c r="V44" s="60"/>
      <c r="X44" s="9"/>
      <c r="Y44" s="23"/>
    </row>
    <row r="45" spans="1:25" ht="18" customHeight="1" x14ac:dyDescent="0.35">
      <c r="A45" s="1"/>
      <c r="B45" s="9"/>
      <c r="C45" s="9"/>
      <c r="D45" s="9"/>
      <c r="F45" s="297"/>
      <c r="G45" s="298"/>
      <c r="H45" s="298"/>
      <c r="I45" s="298"/>
      <c r="K45" s="59"/>
      <c r="L45" s="25"/>
      <c r="M45" s="60"/>
      <c r="N45" s="59"/>
      <c r="O45" s="25"/>
      <c r="P45" s="101"/>
      <c r="Q45" s="59"/>
      <c r="R45" s="25"/>
      <c r="S45" s="60"/>
      <c r="T45" s="59"/>
      <c r="U45" s="25"/>
      <c r="V45" s="60"/>
      <c r="X45" s="9"/>
      <c r="Y45" s="23"/>
    </row>
    <row r="46" spans="1:25" ht="18" customHeight="1" x14ac:dyDescent="0.35">
      <c r="A46" s="1"/>
      <c r="B46" s="9"/>
      <c r="C46" s="9"/>
      <c r="D46" s="9"/>
      <c r="F46" s="297"/>
      <c r="G46" s="298"/>
      <c r="H46" s="298"/>
      <c r="I46" s="298"/>
      <c r="K46" s="59"/>
      <c r="L46" s="25"/>
      <c r="M46" s="60"/>
      <c r="N46" s="59"/>
      <c r="O46" s="25"/>
      <c r="P46" s="101"/>
      <c r="Q46" s="59"/>
      <c r="R46" s="25"/>
      <c r="S46" s="60"/>
      <c r="T46" s="59"/>
      <c r="U46" s="25"/>
      <c r="V46" s="60"/>
      <c r="X46" s="9"/>
      <c r="Y46" s="23"/>
    </row>
    <row r="47" spans="1:25" ht="18" customHeight="1" x14ac:dyDescent="0.35">
      <c r="A47" s="1"/>
      <c r="B47" s="9"/>
      <c r="C47" s="9"/>
      <c r="D47" s="9"/>
      <c r="F47" s="297"/>
      <c r="G47" s="298"/>
      <c r="H47" s="298"/>
      <c r="I47" s="298"/>
      <c r="K47" s="59"/>
      <c r="L47" s="25"/>
      <c r="M47" s="60"/>
      <c r="N47" s="59"/>
      <c r="O47" s="25"/>
      <c r="P47" s="101"/>
      <c r="Q47" s="59"/>
      <c r="R47" s="25"/>
      <c r="S47" s="60"/>
      <c r="T47" s="59"/>
      <c r="U47" s="25"/>
      <c r="V47" s="60"/>
      <c r="X47" s="9"/>
      <c r="Y47" s="23"/>
    </row>
    <row r="48" spans="1:25" ht="18" customHeight="1" x14ac:dyDescent="0.35">
      <c r="A48" s="1"/>
      <c r="B48" s="9"/>
      <c r="C48" s="9"/>
      <c r="D48" s="9"/>
      <c r="F48" s="297"/>
      <c r="G48" s="298"/>
      <c r="H48" s="298"/>
      <c r="I48" s="298"/>
      <c r="K48" s="59"/>
      <c r="L48" s="25"/>
      <c r="M48" s="60"/>
      <c r="N48" s="59"/>
      <c r="O48" s="25"/>
      <c r="P48" s="101"/>
      <c r="Q48" s="59"/>
      <c r="R48" s="25"/>
      <c r="S48" s="60"/>
      <c r="T48" s="59"/>
      <c r="U48" s="25"/>
      <c r="V48" s="60"/>
      <c r="X48" s="9"/>
      <c r="Y48" s="23"/>
    </row>
    <row r="49" spans="1:25" ht="18" customHeight="1" x14ac:dyDescent="0.35">
      <c r="A49" s="1"/>
      <c r="B49" s="9"/>
      <c r="C49" s="9"/>
      <c r="D49" s="9"/>
      <c r="F49" s="297"/>
      <c r="G49" s="298"/>
      <c r="H49" s="298"/>
      <c r="I49" s="298"/>
      <c r="K49" s="59"/>
      <c r="L49" s="25"/>
      <c r="M49" s="60"/>
      <c r="N49" s="59"/>
      <c r="O49" s="25"/>
      <c r="P49" s="60"/>
      <c r="Q49" s="59"/>
      <c r="R49" s="25"/>
      <c r="S49" s="60"/>
      <c r="T49" s="59"/>
      <c r="U49" s="25"/>
      <c r="V49" s="60"/>
      <c r="X49" s="9"/>
      <c r="Y49" s="23"/>
    </row>
    <row r="50" spans="1:25" ht="14.5" x14ac:dyDescent="0.35">
      <c r="S50" s="1"/>
      <c r="V50" s="1"/>
    </row>
    <row r="51" spans="1:25" ht="15" customHeight="1" x14ac:dyDescent="0.35"/>
  </sheetData>
  <mergeCells count="63">
    <mergeCell ref="F24:F49"/>
    <mergeCell ref="G24:I25"/>
    <mergeCell ref="M24:M26"/>
    <mergeCell ref="P24:P26"/>
    <mergeCell ref="S24:S26"/>
    <mergeCell ref="V24:V26"/>
    <mergeCell ref="G26:I26"/>
    <mergeCell ref="G27:I49"/>
    <mergeCell ref="Q20:S20"/>
    <mergeCell ref="T20:V20"/>
    <mergeCell ref="K21:M21"/>
    <mergeCell ref="N21:P21"/>
    <mergeCell ref="Q21:S21"/>
    <mergeCell ref="T21:V21"/>
    <mergeCell ref="T18:V19"/>
    <mergeCell ref="E19:I19"/>
    <mergeCell ref="D20:D21"/>
    <mergeCell ref="E20:I21"/>
    <mergeCell ref="K20:M20"/>
    <mergeCell ref="N20:P20"/>
    <mergeCell ref="D15:I15"/>
    <mergeCell ref="B18:C21"/>
    <mergeCell ref="K18:M19"/>
    <mergeCell ref="N18:P19"/>
    <mergeCell ref="Q18:S19"/>
    <mergeCell ref="Q17:S17"/>
    <mergeCell ref="T17:V17"/>
    <mergeCell ref="S12:T12"/>
    <mergeCell ref="U12:V12"/>
    <mergeCell ref="L13:M13"/>
    <mergeCell ref="P13:Q13"/>
    <mergeCell ref="T13:U13"/>
    <mergeCell ref="L14:M15"/>
    <mergeCell ref="N14:N15"/>
    <mergeCell ref="O14:O15"/>
    <mergeCell ref="P14:Q15"/>
    <mergeCell ref="Q12:R12"/>
    <mergeCell ref="R14:R15"/>
    <mergeCell ref="S14:S15"/>
    <mergeCell ref="T14:U15"/>
    <mergeCell ref="V14:V15"/>
    <mergeCell ref="K12:L12"/>
    <mergeCell ref="M12:N12"/>
    <mergeCell ref="O12:P12"/>
    <mergeCell ref="K17:M17"/>
    <mergeCell ref="N17:P17"/>
    <mergeCell ref="K14:K15"/>
    <mergeCell ref="B7:C7"/>
    <mergeCell ref="M7:O8"/>
    <mergeCell ref="Q7:S8"/>
    <mergeCell ref="G12:G13"/>
    <mergeCell ref="D2:I2"/>
    <mergeCell ref="D3:I4"/>
    <mergeCell ref="K3:S4"/>
    <mergeCell ref="D5:I5"/>
    <mergeCell ref="K5:R5"/>
    <mergeCell ref="B10:C10"/>
    <mergeCell ref="B12:C15"/>
    <mergeCell ref="D12:D14"/>
    <mergeCell ref="E12:E14"/>
    <mergeCell ref="F12:F13"/>
    <mergeCell ref="H12:H13"/>
    <mergeCell ref="I12:I13"/>
  </mergeCells>
  <conditionalFormatting sqref="D15:I15">
    <cfRule type="containsText" dxfId="255" priority="6" operator="containsText" text="Finalizado">
      <formula>NOT(ISERROR(SEARCH("Finalizado",D15)))</formula>
    </cfRule>
    <cfRule type="containsText" dxfId="254" priority="7" operator="containsText" text="No Planificado">
      <formula>NOT(ISERROR(SEARCH("No Planificado",D15)))</formula>
    </cfRule>
    <cfRule type="containsText" dxfId="253" priority="8" operator="containsText" text="A Tiempo">
      <formula>NOT(ISERROR(SEARCH("A Tiempo",D15)))</formula>
    </cfRule>
    <cfRule type="containsText" dxfId="252" priority="9" operator="containsText" text="Retrasado">
      <formula>NOT(ISERROR(SEARCH("Retrasado",D15)))</formula>
    </cfRule>
  </conditionalFormatting>
  <conditionalFormatting sqref="F7:F8">
    <cfRule type="iconSet" priority="13">
      <iconSet showValue="0">
        <cfvo type="percent" val="0"/>
        <cfvo type="num" val="2"/>
        <cfvo type="num" val="3"/>
      </iconSet>
    </cfRule>
  </conditionalFormatting>
  <conditionalFormatting sqref="F12 F14">
    <cfRule type="iconSet" priority="11">
      <iconSet showValue="0">
        <cfvo type="percent" val="0"/>
        <cfvo type="num" val="2"/>
        <cfvo type="num" val="3"/>
      </iconSet>
    </cfRule>
  </conditionalFormatting>
  <conditionalFormatting sqref="G7:I8">
    <cfRule type="iconSet" priority="12">
      <iconSet showValue="0">
        <cfvo type="percent" val="0"/>
        <cfvo type="num" val="2"/>
        <cfvo type="num" val="3"/>
      </iconSet>
    </cfRule>
  </conditionalFormatting>
  <conditionalFormatting sqref="G12:I12 G14:I14">
    <cfRule type="iconSet" priority="10">
      <iconSet showValue="0">
        <cfvo type="percent" val="0"/>
        <cfvo type="num" val="2"/>
        <cfvo type="num" val="3"/>
      </iconSet>
    </cfRule>
  </conditionalFormatting>
  <conditionalFormatting sqref="K24:L24 N24 Q24:R24 T24:U24">
    <cfRule type="iconSet" priority="14">
      <iconSet showValue="0">
        <cfvo type="percent" val="0"/>
        <cfvo type="num" val="2"/>
        <cfvo type="num" val="3"/>
      </iconSet>
    </cfRule>
  </conditionalFormatting>
  <conditionalFormatting sqref="K25:L25">
    <cfRule type="containsText" dxfId="251" priority="24" operator="containsText" text="PENDIENTE">
      <formula>NOT(ISERROR(SEARCH("PENDIENTE",K25)))</formula>
    </cfRule>
    <cfRule type="containsText" dxfId="250" priority="25" operator="containsText" text="NO VALIDADO">
      <formula>NOT(ISERROR(SEARCH("NO VALIDADO",K25)))</formula>
    </cfRule>
    <cfRule type="containsText" dxfId="249" priority="26" operator="containsText" text="VALIDADO">
      <formula>NOT(ISERROR(SEARCH("VALIDADO",K25)))</formula>
    </cfRule>
  </conditionalFormatting>
  <conditionalFormatting sqref="N25:O25">
    <cfRule type="containsText" dxfId="248" priority="2" operator="containsText" text="PENDIENTE">
      <formula>NOT(ISERROR(SEARCH("PENDIENTE",N25)))</formula>
    </cfRule>
    <cfRule type="containsText" dxfId="247" priority="3" operator="containsText" text="NO VALIDADO">
      <formula>NOT(ISERROR(SEARCH("NO VALIDADO",N25)))</formula>
    </cfRule>
    <cfRule type="containsText" dxfId="246" priority="4" operator="containsText" text="VALIDADO">
      <formula>NOT(ISERROR(SEARCH("VALIDADO",N25)))</formula>
    </cfRule>
  </conditionalFormatting>
  <conditionalFormatting sqref="O24">
    <cfRule type="iconSet" priority="1">
      <iconSet showValue="0">
        <cfvo type="percent" val="0"/>
        <cfvo type="num" val="2"/>
        <cfvo type="num" val="3"/>
      </iconSet>
    </cfRule>
  </conditionalFormatting>
  <conditionalFormatting sqref="Q25:R25">
    <cfRule type="containsText" dxfId="245" priority="18" operator="containsText" text="PENDIENTE">
      <formula>NOT(ISERROR(SEARCH("PENDIENTE",Q25)))</formula>
    </cfRule>
    <cfRule type="containsText" dxfId="244" priority="19" operator="containsText" text="NO VALIDADO">
      <formula>NOT(ISERROR(SEARCH("NO VALIDADO",Q25)))</formula>
    </cfRule>
    <cfRule type="containsText" dxfId="243" priority="20" operator="containsText" text="VALIDADO">
      <formula>NOT(ISERROR(SEARCH("VALIDADO",Q25)))</formula>
    </cfRule>
  </conditionalFormatting>
  <conditionalFormatting sqref="T25:U25">
    <cfRule type="containsText" dxfId="242" priority="15" operator="containsText" text="PENDIENTE">
      <formula>NOT(ISERROR(SEARCH("PENDIENTE",T25)))</formula>
    </cfRule>
    <cfRule type="containsText" dxfId="241" priority="16" operator="containsText" text="NO VALIDADO">
      <formula>NOT(ISERROR(SEARCH("NO VALIDADO",T25)))</formula>
    </cfRule>
    <cfRule type="containsText" dxfId="240" priority="17" operator="containsText" text="VALIDADO">
      <formula>NOT(ISERROR(SEARCH("VALIDADO",T25)))</formula>
    </cfRule>
  </conditionalFormatting>
  <dataValidations count="6">
    <dataValidation type="list" allowBlank="1" showInputMessage="1" showErrorMessage="1" sqref="K14:K15 O14:O15 S14:S15" xr:uid="{573285C5-C7EA-4227-A1DA-9F010AB7D554}">
      <formula1>"No Iniciado, En Progreso,Finalizado"</formula1>
    </dataValidation>
    <dataValidation type="list" allowBlank="1" showInputMessage="1" showErrorMessage="1" sqref="M12 Q12 U12" xr:uid="{9EF6FCE2-7B07-4332-8EF6-01C662808C59}">
      <formula1>"Mayo,Junio,Julio,Agosto,Septiembre,Octubre"</formula1>
    </dataValidation>
    <dataValidation type="list" allowBlank="1" showInputMessage="1" showErrorMessage="1" sqref="AB14:AB15 R14:R15 N14:N15 V14:V15" xr:uid="{3CD91CA1-9A50-4480-84DC-1D0B4C903729}">
      <formula1>"No Cumple, Parcial, Cumple, Más que Cumple, Mejor Práctica"</formula1>
    </dataValidation>
    <dataValidation type="list" allowBlank="1" showInputMessage="1" showErrorMessage="1" sqref="O10" xr:uid="{60CF0A5E-5CB5-45E1-B5B9-64BBDDDFA2DE}">
      <formula1>"Alta,Baja,No Planificado"</formula1>
    </dataValidation>
    <dataValidation type="list" allowBlank="1" showInputMessage="1" showErrorMessage="1" sqref="S10 Q10" xr:uid="{CCA10970-3239-430E-962B-9A937FDABE08}">
      <formula1>"Junio,Julio,Agosto,Septiembre,Octubre"</formula1>
    </dataValidation>
    <dataValidation type="list" allowBlank="1" showInputMessage="1" showErrorMessage="1" sqref="D10" xr:uid="{8AB69774-0F4D-4086-BF70-A058AB04615A}">
      <formula1>"No Cumple, Parcial,Cumple,Más que Cumple,Mejor Práctica"</formula1>
    </dataValidation>
  </dataValidations>
  <pageMargins left="0.511811024" right="0.511811024" top="0.78740157499999996" bottom="0.78740157499999996" header="0.31496062000000002" footer="0.31496062000000002"/>
  <pageSetup paperSize="9" orientation="portrait" r:id="rId1"/>
  <drawing r:id="rId2"/>
  <extLst>
    <ext xmlns:x14="http://schemas.microsoft.com/office/spreadsheetml/2009/9/main" uri="{78C0D931-6437-407d-A8EE-F0AAD7539E65}">
      <x14:conditionalFormattings>
        <x14:conditionalFormatting xmlns:xm="http://schemas.microsoft.com/office/excel/2006/main">
          <x14:cfRule type="iconSet" priority="5" id="{C62515F6-A47C-4270-B512-D1561573BA8A}">
            <x14:iconSet iconSet="3Stars" showValue="0">
              <x14:cfvo type="percent">
                <xm:f>0</xm:f>
              </x14:cfvo>
              <x14:cfvo type="num">
                <xm:f>2</xm:f>
              </x14:cfvo>
              <x14:cfvo type="num">
                <xm:f>3</xm:f>
              </x14:cfvo>
            </x14:iconSet>
          </x14:cfRule>
          <xm:sqref>M10</xm:sqref>
        </x14:conditionalFormatting>
      </x14:conditionalFormattings>
    </ext>
  </extLst>
</worksheet>
</file>

<file path=xl/worksheets/sheet6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1797D81-2BE6-45CD-AAED-DAE1657EC0EA}">
  <dimension ref="A1:AB51"/>
  <sheetViews>
    <sheetView showGridLines="0" zoomScale="50" zoomScaleNormal="50" workbookViewId="0">
      <pane xSplit="3" ySplit="4" topLeftCell="D5" activePane="bottomRight" state="frozen"/>
      <selection activeCell="O2" sqref="O2"/>
      <selection pane="topRight" activeCell="O2" sqref="O2"/>
      <selection pane="bottomLeft" activeCell="O2" sqref="O2"/>
      <selection pane="bottomRight" activeCell="O2" sqref="O2"/>
    </sheetView>
  </sheetViews>
  <sheetFormatPr defaultColWidth="0" defaultRowHeight="15" customHeight="1" zeroHeight="1" outlineLevelRow="2" outlineLevelCol="1" x14ac:dyDescent="0.35"/>
  <cols>
    <col min="1" max="1" width="1.26953125" customWidth="1"/>
    <col min="2" max="2" width="4.7265625" customWidth="1"/>
    <col min="3" max="3" width="20.1796875" customWidth="1"/>
    <col min="4" max="4" width="17.453125" customWidth="1" outlineLevel="1"/>
    <col min="5" max="5" width="10" customWidth="1" outlineLevel="1"/>
    <col min="6" max="8" width="6.1796875" customWidth="1" outlineLevel="1"/>
    <col min="9" max="9" width="6.26953125" customWidth="1" outlineLevel="1"/>
    <col min="10" max="10" width="2.1796875" customWidth="1"/>
    <col min="11" max="23" width="23" customWidth="1"/>
    <col min="24" max="24" width="17" hidden="1" customWidth="1"/>
    <col min="25" max="25" width="16.453125" hidden="1" customWidth="1"/>
    <col min="26" max="26" width="10.54296875" hidden="1" customWidth="1"/>
    <col min="27" max="27" width="16.81640625" hidden="1" customWidth="1"/>
    <col min="28" max="28" width="14.54296875" hidden="1" customWidth="1"/>
  </cols>
  <sheetData>
    <row r="1" spans="1:28" ht="11.25" customHeight="1" x14ac:dyDescent="0.35">
      <c r="A1" s="13"/>
      <c r="B1" s="13"/>
      <c r="C1" s="13"/>
      <c r="D1" s="13"/>
      <c r="E1" s="13"/>
      <c r="F1" s="13"/>
      <c r="G1" s="13"/>
      <c r="H1" s="13"/>
      <c r="I1" s="13"/>
      <c r="J1" s="13"/>
      <c r="K1" s="13"/>
      <c r="L1" s="13"/>
      <c r="M1" s="13"/>
      <c r="N1" s="13"/>
      <c r="O1" s="13"/>
      <c r="P1" s="13"/>
      <c r="Q1" s="13"/>
      <c r="R1" s="13"/>
      <c r="S1" s="13"/>
      <c r="T1" s="13"/>
      <c r="U1" s="13"/>
      <c r="V1" s="13"/>
      <c r="W1" s="13"/>
      <c r="X1" s="13"/>
      <c r="Y1" s="19"/>
      <c r="Z1" s="19"/>
      <c r="AA1" s="19"/>
    </row>
    <row r="2" spans="1:28" ht="43.5" customHeight="1" x14ac:dyDescent="0.5">
      <c r="A2" s="1"/>
      <c r="C2" s="11"/>
      <c r="D2" s="279" t="s">
        <v>0</v>
      </c>
      <c r="E2" s="279"/>
      <c r="F2" s="279"/>
      <c r="G2" s="279"/>
      <c r="H2" s="279"/>
      <c r="I2" s="279"/>
      <c r="J2" s="62"/>
      <c r="K2" s="62"/>
      <c r="L2" s="62"/>
      <c r="M2" s="62"/>
      <c r="N2" s="62"/>
      <c r="O2" s="62"/>
      <c r="P2" s="62"/>
      <c r="Q2" s="62"/>
      <c r="R2" s="62"/>
      <c r="S2" s="62"/>
      <c r="T2" s="62"/>
      <c r="U2" s="62"/>
      <c r="V2" s="62"/>
      <c r="W2" s="11"/>
      <c r="X2" s="11"/>
      <c r="Y2" s="20"/>
      <c r="Z2" s="20"/>
      <c r="AA2" s="20"/>
    </row>
    <row r="3" spans="1:28" ht="19.5" customHeight="1" x14ac:dyDescent="0.35">
      <c r="A3" s="1"/>
      <c r="C3" s="10"/>
      <c r="D3" s="280" t="s">
        <v>1</v>
      </c>
      <c r="E3" s="280"/>
      <c r="F3" s="280"/>
      <c r="G3" s="280"/>
      <c r="H3" s="280"/>
      <c r="I3" s="280"/>
      <c r="J3" s="63"/>
      <c r="K3" s="319" t="s">
        <v>850</v>
      </c>
      <c r="L3" s="319"/>
      <c r="M3" s="319"/>
      <c r="N3" s="319"/>
      <c r="O3" s="319"/>
      <c r="P3" s="319"/>
      <c r="Q3" s="319"/>
      <c r="R3" s="319"/>
      <c r="S3" s="319"/>
      <c r="T3" s="63"/>
      <c r="U3" s="63"/>
      <c r="V3" s="63"/>
      <c r="W3" s="10"/>
      <c r="X3" s="10"/>
      <c r="Y3" s="12"/>
      <c r="Z3" s="12"/>
      <c r="AA3" s="12"/>
    </row>
    <row r="4" spans="1:28" ht="35.25" customHeight="1" x14ac:dyDescent="0.35">
      <c r="A4" s="1"/>
      <c r="B4" s="1"/>
      <c r="C4" s="10"/>
      <c r="D4" s="281"/>
      <c r="E4" s="281"/>
      <c r="F4" s="281"/>
      <c r="G4" s="281"/>
      <c r="H4" s="281"/>
      <c r="I4" s="281"/>
      <c r="J4" s="61"/>
      <c r="K4" s="320"/>
      <c r="L4" s="320"/>
      <c r="M4" s="320"/>
      <c r="N4" s="320"/>
      <c r="O4" s="320"/>
      <c r="P4" s="320"/>
      <c r="Q4" s="320"/>
      <c r="R4" s="320"/>
      <c r="S4" s="320"/>
      <c r="T4" s="61"/>
      <c r="U4" s="61"/>
      <c r="V4" s="61"/>
      <c r="W4" s="61"/>
      <c r="X4" s="14"/>
      <c r="Y4" s="21"/>
      <c r="Z4" s="22"/>
      <c r="AA4" s="22"/>
    </row>
    <row r="5" spans="1:28" ht="32.5" x14ac:dyDescent="0.6">
      <c r="A5" s="1"/>
      <c r="B5" s="15"/>
      <c r="C5" s="13"/>
      <c r="D5" s="284" t="s">
        <v>218</v>
      </c>
      <c r="E5" s="284"/>
      <c r="F5" s="284"/>
      <c r="G5" s="284"/>
      <c r="H5" s="284"/>
      <c r="I5" s="284"/>
      <c r="J5" s="26"/>
      <c r="K5" s="284" t="s">
        <v>673</v>
      </c>
      <c r="L5" s="284"/>
      <c r="M5" s="284"/>
      <c r="N5" s="284"/>
      <c r="O5" s="284"/>
      <c r="P5" s="284"/>
      <c r="Q5" s="284"/>
      <c r="R5" s="284"/>
      <c r="S5" s="27"/>
      <c r="T5" s="25"/>
      <c r="U5" s="25"/>
      <c r="V5" s="25"/>
      <c r="W5" s="9"/>
      <c r="X5" s="9"/>
      <c r="Y5" s="23"/>
    </row>
    <row r="6" spans="1:28" ht="33" customHeight="1" x14ac:dyDescent="0.8">
      <c r="A6" s="1"/>
      <c r="B6" s="15"/>
      <c r="C6" s="15"/>
      <c r="D6" s="28" t="s">
        <v>296</v>
      </c>
      <c r="E6" s="28" t="s">
        <v>16</v>
      </c>
      <c r="F6" s="28" t="s">
        <v>19</v>
      </c>
      <c r="G6" s="28" t="s">
        <v>20</v>
      </c>
      <c r="H6" s="28" t="s">
        <v>21</v>
      </c>
      <c r="I6" s="28" t="s">
        <v>22</v>
      </c>
      <c r="J6" s="29"/>
      <c r="K6" s="44" t="s">
        <v>221</v>
      </c>
      <c r="L6" s="66"/>
      <c r="M6" s="30"/>
      <c r="N6" s="30"/>
      <c r="O6" s="30"/>
      <c r="P6" s="30"/>
      <c r="Q6" s="30"/>
      <c r="R6" s="31"/>
      <c r="S6" s="31"/>
      <c r="T6" s="25"/>
      <c r="U6" s="25"/>
      <c r="V6" s="25"/>
      <c r="W6" s="9"/>
      <c r="X6" s="9"/>
      <c r="Y6" s="23"/>
    </row>
    <row r="7" spans="1:28" ht="78" customHeight="1" outlineLevel="1" x14ac:dyDescent="0.35">
      <c r="A7" s="1"/>
      <c r="B7" s="267" t="s">
        <v>222</v>
      </c>
      <c r="C7" s="267"/>
      <c r="D7" s="67" t="str">
        <f>IF(F7="","",IF(AND(I7=3,H7=3,G7=3,F7=3),"Melhor Pratica",
IF(AND(H7=3,G7=3,F7=3),"Mais que cumpre",
IF(AND(G7=3,F7=3),"Cumpre",
IF(F7=3,"Parcial","Não cumpre")))))</f>
        <v>Mais que cumpre</v>
      </c>
      <c r="E7" s="47">
        <f>IF($D7="Não cumpre",0,IF($D7="Parcial",$E$18*0.4,IF($D7="Cumpre",$E$18*0.7,IF($D7="Mais que cumpre",$E$18*0.85,IF($D7="Melhor Pratica",$E$18,0)))))</f>
        <v>1.7000000000000001E-2</v>
      </c>
      <c r="F7" s="48">
        <f>IF($K$24&lt;&gt;"",IF($K$24=3,3,IF($K$24=2,2,1)),"")</f>
        <v>3</v>
      </c>
      <c r="G7" s="48">
        <f>IF($N$24&lt;&gt;"",IF($N$24=3,3,IF($N$24=2,2,1)),"")</f>
        <v>3</v>
      </c>
      <c r="H7" s="48">
        <f>IF($Q$24&lt;&gt;"",IF($Q$24=3,3,IF($Q$24=2,2,1)),"")</f>
        <v>3</v>
      </c>
      <c r="I7" s="48">
        <f>IF($T$24&lt;&gt;"",IF($T$24=3,3,IF($T$24=2,2,1)),"")</f>
        <v>1</v>
      </c>
      <c r="J7" s="32"/>
      <c r="K7" s="49" t="s">
        <v>674</v>
      </c>
      <c r="L7" s="46" t="s">
        <v>224</v>
      </c>
      <c r="M7" s="271" t="s">
        <v>851</v>
      </c>
      <c r="N7" s="271"/>
      <c r="O7" s="271"/>
      <c r="P7" s="46" t="s">
        <v>226</v>
      </c>
      <c r="Q7" s="271" t="s">
        <v>852</v>
      </c>
      <c r="R7" s="271"/>
      <c r="S7" s="271"/>
      <c r="U7" s="25"/>
      <c r="V7" s="25"/>
      <c r="W7" s="9"/>
      <c r="X7" s="9"/>
      <c r="Y7" s="23"/>
    </row>
    <row r="8" spans="1:28" ht="14.25" customHeight="1" outlineLevel="1" x14ac:dyDescent="0.35">
      <c r="A8" s="1"/>
      <c r="B8" s="64"/>
      <c r="C8" s="64"/>
      <c r="D8" s="67"/>
      <c r="E8" s="47"/>
      <c r="F8" s="48"/>
      <c r="G8" s="48"/>
      <c r="H8" s="48"/>
      <c r="I8" s="48"/>
      <c r="J8" s="32"/>
      <c r="K8" s="49"/>
      <c r="L8" s="46"/>
      <c r="M8" s="271"/>
      <c r="N8" s="271"/>
      <c r="O8" s="271"/>
      <c r="P8" s="46"/>
      <c r="Q8" s="271"/>
      <c r="R8" s="271"/>
      <c r="S8" s="271"/>
      <c r="U8" s="25"/>
      <c r="V8" s="25"/>
      <c r="W8" s="9"/>
      <c r="X8" s="9"/>
      <c r="Y8" s="23"/>
    </row>
    <row r="9" spans="1:28" ht="9.75" customHeight="1" x14ac:dyDescent="0.45">
      <c r="A9" s="1"/>
      <c r="B9" s="1"/>
      <c r="C9" s="1"/>
      <c r="D9" s="34"/>
      <c r="E9" s="35"/>
      <c r="F9" s="35"/>
      <c r="G9" s="35"/>
      <c r="H9" s="35"/>
      <c r="I9" s="35"/>
      <c r="J9" s="35"/>
      <c r="K9" s="35"/>
      <c r="L9" s="35"/>
      <c r="M9" s="35"/>
      <c r="N9" s="35"/>
      <c r="O9" s="35"/>
      <c r="P9" s="35"/>
      <c r="Q9" s="92" t="str">
        <f>IF(Q10="Junho",6,IF(Q10="Julho",7,IF(Q10="Agosto",8,IF(Q10="Setembro",9,IF(Q10="Outubro",10,"")))))</f>
        <v/>
      </c>
      <c r="R9" s="35"/>
      <c r="S9" s="92" t="str">
        <f>IF(S10="Junho",6,IF(S10="Julho",7,IF(S10="Agosto",8,IF(S10="Setembro",9,IF(S10="Outubro",10,"")))))</f>
        <v/>
      </c>
      <c r="T9" s="33"/>
      <c r="U9" s="33"/>
      <c r="V9" s="33"/>
      <c r="W9" s="1"/>
      <c r="X9" s="1"/>
    </row>
    <row r="10" spans="1:28" ht="59.25" customHeight="1" outlineLevel="1" x14ac:dyDescent="0.35">
      <c r="A10" s="1"/>
      <c r="B10" s="273" t="s">
        <v>676</v>
      </c>
      <c r="C10" s="273"/>
      <c r="D10" s="110" t="s">
        <v>228</v>
      </c>
      <c r="E10" s="51">
        <f>IF($D10="Não cumpre",0,IF($D10="Parcial",$E$18*0.4,IF($D10="Cumpre",$E$18*0.7,IF($D10="Mais que cumpre",$E$18*0.85,IF($D10="Melhor Pratica",$E$18,0)))))</f>
        <v>1.7000000000000001E-2</v>
      </c>
      <c r="F10" s="52" t="str">
        <f>IF(K20="D","D","-")</f>
        <v>-</v>
      </c>
      <c r="G10" s="52" t="str">
        <f>IF(N20="D","D","-")</f>
        <v>-</v>
      </c>
      <c r="H10" s="52" t="str">
        <f>IF(Q20="D","D","-")</f>
        <v>-</v>
      </c>
      <c r="I10" s="52" t="str">
        <f>IF(T20="D","D","-")</f>
        <v>-</v>
      </c>
      <c r="J10" s="32"/>
      <c r="K10" s="65" t="s">
        <v>677</v>
      </c>
      <c r="L10" s="50" t="s">
        <v>230</v>
      </c>
      <c r="M10" s="74">
        <v>1</v>
      </c>
      <c r="N10" s="50" t="s">
        <v>231</v>
      </c>
      <c r="O10" s="53" t="s">
        <v>741</v>
      </c>
      <c r="P10" s="50" t="s">
        <v>233</v>
      </c>
      <c r="Q10" s="91"/>
      <c r="R10" s="50" t="s">
        <v>235</v>
      </c>
      <c r="S10" s="91"/>
      <c r="T10" s="50" t="s">
        <v>237</v>
      </c>
      <c r="U10" s="53"/>
      <c r="V10" s="25"/>
      <c r="W10" s="9"/>
      <c r="X10" s="9"/>
      <c r="Y10" s="23"/>
    </row>
    <row r="11" spans="1:28" ht="20.5" x14ac:dyDescent="0.4">
      <c r="A11" s="1"/>
      <c r="B11" s="17"/>
      <c r="C11" s="17"/>
      <c r="D11" s="36"/>
      <c r="E11" s="31"/>
      <c r="F11" s="37"/>
      <c r="G11" s="37"/>
      <c r="H11" s="37"/>
      <c r="I11" s="37"/>
      <c r="J11" s="31"/>
      <c r="K11" s="25"/>
      <c r="L11" s="25"/>
      <c r="M11" s="25"/>
      <c r="N11" s="25"/>
      <c r="O11" s="25"/>
      <c r="P11" s="25"/>
      <c r="Q11" s="25"/>
      <c r="R11" s="25"/>
      <c r="S11" s="25"/>
      <c r="T11" s="25"/>
      <c r="U11" s="25"/>
      <c r="V11" s="25"/>
      <c r="W11" s="9"/>
      <c r="X11" s="9"/>
      <c r="Y11" s="23"/>
    </row>
    <row r="12" spans="1:28" ht="18" customHeight="1" outlineLevel="1" x14ac:dyDescent="0.35">
      <c r="A12" s="1"/>
      <c r="B12" s="274" t="s">
        <v>680</v>
      </c>
      <c r="C12" s="274"/>
      <c r="D12" s="276" t="str">
        <f>IF(F12="","",IF(AND(I12=3,H12=3,G12=3,F12=3),"Melhor Pratica",
IF(AND(H12=3,G12=3,F12=3),"Mais que cumpre",
IF(AND(G12=3,F12=3),"Cumpre",
IF(F12=3,"Parcial","Não cumpre")))))</f>
        <v/>
      </c>
      <c r="E12" s="277">
        <f>IF($D12="Não cumpre",0,IF($D12="Parcial",$E$18*0.4,IF($D12="Cumpre",$E$18*0.7,IF($D12="Mais que cumpre",$E$18*0.85,IF($D12="Melhor Pratica",$E$18,0)))))</f>
        <v>0</v>
      </c>
      <c r="F12" s="272" t="str">
        <f>IF($L$24&lt;&gt;"",IF($L$24=3,3,IF($L$24=2,2,1)),"")</f>
        <v/>
      </c>
      <c r="G12" s="272" t="str">
        <f>IF($O$24&lt;&gt;"",IF($O$24=3,3,IF($O$24=2,2,1)),"")</f>
        <v/>
      </c>
      <c r="H12" s="272" t="str">
        <f>IF($R$24&lt;&gt;"",IF($R$24=3,3,IF($R$24=2,2,1)),"")</f>
        <v/>
      </c>
      <c r="I12" s="272" t="str">
        <f>IF($U$24&lt;&gt;"",IF($U$24=3,3,IF($U$24=2,2,1)),"")</f>
        <v/>
      </c>
      <c r="J12" s="32"/>
      <c r="K12" s="305" t="s">
        <v>240</v>
      </c>
      <c r="L12" s="278"/>
      <c r="M12" s="285"/>
      <c r="N12" s="286"/>
      <c r="O12" s="305" t="s">
        <v>240</v>
      </c>
      <c r="P12" s="278"/>
      <c r="Q12" s="285"/>
      <c r="R12" s="286"/>
      <c r="S12" s="278" t="s">
        <v>240</v>
      </c>
      <c r="T12" s="278"/>
      <c r="U12" s="318"/>
      <c r="V12" s="318"/>
      <c r="W12" s="9"/>
      <c r="X12" s="9"/>
      <c r="Y12" s="23"/>
      <c r="Z12" s="2"/>
      <c r="AA12" s="2"/>
      <c r="AB12" s="2"/>
    </row>
    <row r="13" spans="1:28" ht="35.25" customHeight="1" outlineLevel="1" x14ac:dyDescent="0.35">
      <c r="A13" s="1"/>
      <c r="B13" s="275"/>
      <c r="C13" s="275"/>
      <c r="D13" s="276"/>
      <c r="E13" s="277"/>
      <c r="F13" s="272"/>
      <c r="G13" s="272"/>
      <c r="H13" s="272"/>
      <c r="I13" s="272"/>
      <c r="J13" s="32"/>
      <c r="K13" s="168" t="s">
        <v>33</v>
      </c>
      <c r="L13" s="287" t="s">
        <v>242</v>
      </c>
      <c r="M13" s="287"/>
      <c r="N13" s="169" t="s">
        <v>243</v>
      </c>
      <c r="O13" s="168" t="s">
        <v>33</v>
      </c>
      <c r="P13" s="287" t="s">
        <v>242</v>
      </c>
      <c r="Q13" s="287"/>
      <c r="R13" s="169" t="s">
        <v>243</v>
      </c>
      <c r="S13" s="100" t="s">
        <v>33</v>
      </c>
      <c r="T13" s="287" t="s">
        <v>242</v>
      </c>
      <c r="U13" s="287"/>
      <c r="V13" s="100" t="s">
        <v>243</v>
      </c>
      <c r="W13" s="1"/>
      <c r="X13" s="1"/>
      <c r="Z13" s="3"/>
      <c r="AA13" s="4"/>
      <c r="AB13" s="5"/>
    </row>
    <row r="14" spans="1:28" ht="18.75" customHeight="1" outlineLevel="1" x14ac:dyDescent="0.35">
      <c r="A14" s="1"/>
      <c r="B14" s="275"/>
      <c r="C14" s="275"/>
      <c r="D14" s="276"/>
      <c r="E14" s="277"/>
      <c r="F14" s="38"/>
      <c r="G14" s="38"/>
      <c r="H14" s="38"/>
      <c r="I14" s="38"/>
      <c r="J14" s="32"/>
      <c r="K14" s="270"/>
      <c r="L14" s="292"/>
      <c r="M14" s="292"/>
      <c r="N14" s="269"/>
      <c r="O14" s="270"/>
      <c r="P14" s="292"/>
      <c r="Q14" s="292"/>
      <c r="R14" s="269"/>
      <c r="S14" s="268"/>
      <c r="T14" s="292"/>
      <c r="U14" s="292"/>
      <c r="V14" s="268"/>
      <c r="W14" s="1"/>
      <c r="X14" s="1"/>
      <c r="Z14" s="6"/>
      <c r="AA14" s="7"/>
      <c r="AB14" s="8"/>
    </row>
    <row r="15" spans="1:28" ht="21" customHeight="1" outlineLevel="1" x14ac:dyDescent="0.35">
      <c r="A15" s="1"/>
      <c r="B15" s="275"/>
      <c r="C15" s="275"/>
      <c r="D15" s="288" t="str">
        <f>IF(S10&lt;&gt;"",IF(OR(S14="finalizado",O14="finalizado",K14="finalizado"),"Finalizado",
IF(OR(AND(S10=U12,S14&lt;&gt;"finalizado"),AND(S10=Q12,O14&lt;&gt;"finalizado"),AND(S10=M12,K14&lt;&gt;"finalizado")),"Atrasado","À Tempo")),"Não Planificado")</f>
        <v>Não Planificado</v>
      </c>
      <c r="E15" s="288"/>
      <c r="F15" s="288"/>
      <c r="G15" s="288"/>
      <c r="H15" s="288"/>
      <c r="I15" s="288"/>
      <c r="J15" s="26"/>
      <c r="K15" s="270"/>
      <c r="L15" s="292"/>
      <c r="M15" s="292"/>
      <c r="N15" s="269"/>
      <c r="O15" s="270"/>
      <c r="P15" s="292"/>
      <c r="Q15" s="292"/>
      <c r="R15" s="269"/>
      <c r="S15" s="268"/>
      <c r="T15" s="292"/>
      <c r="U15" s="292"/>
      <c r="V15" s="268"/>
      <c r="W15" s="1"/>
      <c r="X15" s="1"/>
      <c r="Z15" s="6"/>
      <c r="AA15" s="7"/>
      <c r="AB15" s="7"/>
    </row>
    <row r="16" spans="1:28" ht="21" customHeight="1" x14ac:dyDescent="0.4">
      <c r="A16" s="1"/>
      <c r="B16" s="17"/>
      <c r="C16" s="17"/>
      <c r="D16" s="9"/>
      <c r="E16" s="86" t="str">
        <f>IF(COUNTA(F16:I16)=0,"NBC","BC")</f>
        <v>BC</v>
      </c>
      <c r="F16" s="86" t="s">
        <v>248</v>
      </c>
      <c r="G16" s="86" t="s">
        <v>248</v>
      </c>
      <c r="H16" s="86" t="s">
        <v>248</v>
      </c>
      <c r="I16" s="9"/>
      <c r="J16" s="16"/>
      <c r="K16" s="9"/>
      <c r="L16" s="9"/>
      <c r="M16" s="9"/>
      <c r="N16" s="9"/>
      <c r="O16" s="9"/>
      <c r="P16" s="9"/>
      <c r="Q16" s="9"/>
      <c r="R16" s="9"/>
      <c r="S16" s="9"/>
      <c r="T16" s="9"/>
      <c r="U16" s="9"/>
      <c r="V16" s="9"/>
      <c r="W16" s="9"/>
      <c r="X16" s="9"/>
      <c r="Y16" s="23"/>
    </row>
    <row r="17" spans="1:25" ht="21" customHeight="1" x14ac:dyDescent="0.4">
      <c r="A17" s="1"/>
      <c r="B17" s="17"/>
      <c r="C17" s="17"/>
      <c r="D17" s="9"/>
      <c r="E17" s="9"/>
      <c r="F17" s="9"/>
      <c r="G17" s="9"/>
      <c r="H17" s="9"/>
      <c r="I17" s="9"/>
      <c r="J17" s="16"/>
      <c r="K17" s="290" t="s">
        <v>246</v>
      </c>
      <c r="L17" s="291"/>
      <c r="M17" s="296"/>
      <c r="N17" s="290" t="s">
        <v>247</v>
      </c>
      <c r="O17" s="291"/>
      <c r="P17" s="296"/>
      <c r="Q17" s="290" t="s">
        <v>681</v>
      </c>
      <c r="R17" s="291"/>
      <c r="S17" s="296"/>
      <c r="T17" s="290" t="s">
        <v>682</v>
      </c>
      <c r="U17" s="291"/>
      <c r="V17" s="296"/>
      <c r="W17" s="9"/>
      <c r="X17" s="9"/>
      <c r="Y17" s="23"/>
    </row>
    <row r="18" spans="1:25" ht="20.25" customHeight="1" outlineLevel="2" x14ac:dyDescent="0.35">
      <c r="A18" s="1"/>
      <c r="B18" s="289" t="s">
        <v>316</v>
      </c>
      <c r="C18" s="289"/>
      <c r="D18" s="42" t="s">
        <v>16</v>
      </c>
      <c r="E18" s="39">
        <v>0.02</v>
      </c>
      <c r="F18" s="127"/>
      <c r="G18" s="127"/>
      <c r="H18" s="127"/>
      <c r="I18" s="127"/>
      <c r="J18" s="9"/>
      <c r="K18" s="270" t="s">
        <v>853</v>
      </c>
      <c r="L18" s="268"/>
      <c r="M18" s="269"/>
      <c r="N18" s="270" t="s">
        <v>854</v>
      </c>
      <c r="O18" s="268"/>
      <c r="P18" s="269"/>
      <c r="Q18" s="270" t="s">
        <v>855</v>
      </c>
      <c r="R18" s="268"/>
      <c r="S18" s="269"/>
      <c r="T18" s="270" t="s">
        <v>856</v>
      </c>
      <c r="U18" s="268"/>
      <c r="V18" s="269"/>
      <c r="W18" s="9"/>
      <c r="X18" s="9"/>
      <c r="Y18" s="23"/>
    </row>
    <row r="19" spans="1:25" ht="141.75" customHeight="1" outlineLevel="2" x14ac:dyDescent="0.35">
      <c r="A19" s="1"/>
      <c r="B19" s="289"/>
      <c r="C19" s="289"/>
      <c r="D19" s="42" t="s">
        <v>255</v>
      </c>
      <c r="E19" s="311" t="s">
        <v>857</v>
      </c>
      <c r="F19" s="311"/>
      <c r="G19" s="311"/>
      <c r="H19" s="311"/>
      <c r="I19" s="311"/>
      <c r="J19" s="25"/>
      <c r="K19" s="270"/>
      <c r="L19" s="268"/>
      <c r="M19" s="269"/>
      <c r="N19" s="270"/>
      <c r="O19" s="268"/>
      <c r="P19" s="269"/>
      <c r="Q19" s="270"/>
      <c r="R19" s="268"/>
      <c r="S19" s="269"/>
      <c r="T19" s="270"/>
      <c r="U19" s="268"/>
      <c r="V19" s="269"/>
      <c r="W19" s="9"/>
      <c r="X19" s="9"/>
      <c r="Y19" s="23"/>
    </row>
    <row r="20" spans="1:25" ht="18.75" customHeight="1" outlineLevel="2" x14ac:dyDescent="0.35">
      <c r="A20" s="1"/>
      <c r="B20" s="289"/>
      <c r="C20" s="289"/>
      <c r="D20" s="293" t="s">
        <v>37</v>
      </c>
      <c r="E20" s="294" t="s">
        <v>89</v>
      </c>
      <c r="F20" s="294"/>
      <c r="G20" s="294"/>
      <c r="H20" s="294"/>
      <c r="I20" s="294"/>
      <c r="J20" s="25"/>
      <c r="K20" s="270"/>
      <c r="L20" s="268"/>
      <c r="M20" s="269"/>
      <c r="N20" s="270"/>
      <c r="O20" s="268"/>
      <c r="P20" s="269"/>
      <c r="Q20" s="270"/>
      <c r="R20" s="268"/>
      <c r="S20" s="269"/>
      <c r="T20" s="270"/>
      <c r="U20" s="268"/>
      <c r="V20" s="269"/>
      <c r="W20" s="9"/>
      <c r="X20" s="9"/>
      <c r="Y20" s="23"/>
    </row>
    <row r="21" spans="1:25" ht="40.5" customHeight="1" outlineLevel="2" x14ac:dyDescent="0.35">
      <c r="A21" s="18">
        <v>5.0000000000000001E-3</v>
      </c>
      <c r="B21" s="289"/>
      <c r="C21" s="289"/>
      <c r="D21" s="293"/>
      <c r="E21" s="294"/>
      <c r="F21" s="294"/>
      <c r="G21" s="294"/>
      <c r="H21" s="294"/>
      <c r="I21" s="294"/>
      <c r="J21" s="25"/>
      <c r="K21" s="270" t="s">
        <v>858</v>
      </c>
      <c r="L21" s="268"/>
      <c r="M21" s="269"/>
      <c r="N21" s="270" t="s">
        <v>859</v>
      </c>
      <c r="O21" s="268"/>
      <c r="P21" s="269"/>
      <c r="Q21" s="270" t="s">
        <v>658</v>
      </c>
      <c r="R21" s="268"/>
      <c r="S21" s="269"/>
      <c r="T21" s="270" t="s">
        <v>260</v>
      </c>
      <c r="U21" s="268"/>
      <c r="V21" s="269"/>
      <c r="W21" s="9"/>
      <c r="X21" s="9"/>
      <c r="Y21" s="23"/>
    </row>
    <row r="22" spans="1:25" ht="14.5" x14ac:dyDescent="0.35">
      <c r="A22" s="1"/>
      <c r="B22" s="9"/>
      <c r="C22" s="9"/>
      <c r="D22" s="9"/>
      <c r="E22" s="9"/>
      <c r="F22" s="9"/>
      <c r="G22" s="9"/>
      <c r="H22" s="9"/>
      <c r="I22" s="9"/>
      <c r="J22" s="9"/>
      <c r="K22" s="68"/>
      <c r="L22" s="9"/>
      <c r="M22" s="9"/>
      <c r="N22" s="9"/>
      <c r="O22" s="9"/>
      <c r="P22" s="9"/>
      <c r="Q22" s="9"/>
      <c r="R22" s="9"/>
      <c r="S22" s="9"/>
      <c r="T22" s="9"/>
      <c r="U22" s="9"/>
      <c r="V22" s="69"/>
      <c r="W22" s="9"/>
      <c r="X22" s="9"/>
      <c r="Y22" s="23"/>
    </row>
    <row r="23" spans="1:25" ht="41" x14ac:dyDescent="0.35">
      <c r="A23" s="1"/>
      <c r="B23" s="9"/>
      <c r="C23" s="9"/>
      <c r="D23" s="9"/>
      <c r="G23" s="9"/>
      <c r="H23" s="9"/>
      <c r="K23" s="54" t="s">
        <v>9</v>
      </c>
      <c r="L23" s="24" t="s">
        <v>261</v>
      </c>
      <c r="M23" s="55" t="s">
        <v>262</v>
      </c>
      <c r="N23" s="54" t="s">
        <v>9</v>
      </c>
      <c r="O23" s="24" t="s">
        <v>261</v>
      </c>
      <c r="P23" s="55" t="s">
        <v>262</v>
      </c>
      <c r="Q23" s="54" t="s">
        <v>9</v>
      </c>
      <c r="R23" s="24" t="s">
        <v>261</v>
      </c>
      <c r="S23" s="55" t="s">
        <v>262</v>
      </c>
      <c r="T23" s="54" t="s">
        <v>9</v>
      </c>
      <c r="U23" s="24" t="s">
        <v>261</v>
      </c>
      <c r="V23" s="55" t="s">
        <v>262</v>
      </c>
      <c r="X23" s="9"/>
      <c r="Y23" s="23"/>
    </row>
    <row r="24" spans="1:25" ht="36.75" customHeight="1" x14ac:dyDescent="0.35">
      <c r="A24" s="1"/>
      <c r="B24" s="9"/>
      <c r="C24" s="9"/>
      <c r="D24" s="9"/>
      <c r="F24" s="297" t="s">
        <v>690</v>
      </c>
      <c r="G24" s="298" t="s">
        <v>33</v>
      </c>
      <c r="H24" s="298"/>
      <c r="I24" s="298"/>
      <c r="K24" s="56">
        <v>3</v>
      </c>
      <c r="L24" s="40"/>
      <c r="M24" s="295"/>
      <c r="N24" s="56">
        <v>3</v>
      </c>
      <c r="O24" s="40"/>
      <c r="P24" s="295"/>
      <c r="Q24" s="56">
        <v>3</v>
      </c>
      <c r="R24" s="40"/>
      <c r="S24" s="295"/>
      <c r="T24" s="56">
        <v>1</v>
      </c>
      <c r="U24" s="40"/>
      <c r="V24" s="295"/>
      <c r="X24" s="9"/>
      <c r="Y24" s="23"/>
    </row>
    <row r="25" spans="1:25" ht="19.5" customHeight="1" x14ac:dyDescent="0.35">
      <c r="A25" s="1"/>
      <c r="B25" s="9"/>
      <c r="C25" s="9"/>
      <c r="D25" s="9"/>
      <c r="F25" s="297"/>
      <c r="G25" s="298"/>
      <c r="H25" s="298"/>
      <c r="I25" s="298"/>
      <c r="K25" s="57"/>
      <c r="L25" s="43"/>
      <c r="M25" s="295"/>
      <c r="N25" s="57"/>
      <c r="O25" s="43"/>
      <c r="P25" s="295"/>
      <c r="Q25" s="57"/>
      <c r="R25" s="43"/>
      <c r="S25" s="295"/>
      <c r="T25" s="57"/>
      <c r="U25" s="43"/>
      <c r="V25" s="295"/>
      <c r="X25" s="9"/>
      <c r="Y25" s="23"/>
    </row>
    <row r="26" spans="1:25" ht="208.5" customHeight="1" x14ac:dyDescent="0.35">
      <c r="A26" s="1"/>
      <c r="B26" s="9"/>
      <c r="C26" s="9"/>
      <c r="D26" s="9"/>
      <c r="F26" s="297"/>
      <c r="G26" s="298" t="s">
        <v>242</v>
      </c>
      <c r="H26" s="298"/>
      <c r="I26" s="298"/>
      <c r="K26" s="58" t="s">
        <v>860</v>
      </c>
      <c r="L26" s="45"/>
      <c r="M26" s="295"/>
      <c r="N26" s="58" t="s">
        <v>861</v>
      </c>
      <c r="O26" s="45"/>
      <c r="P26" s="295"/>
      <c r="Q26" s="58" t="s">
        <v>862</v>
      </c>
      <c r="R26" s="45"/>
      <c r="S26" s="295"/>
      <c r="T26" s="58" t="s">
        <v>863</v>
      </c>
      <c r="U26" s="45"/>
      <c r="V26" s="295"/>
      <c r="X26" s="9"/>
      <c r="Y26" s="23"/>
    </row>
    <row r="27" spans="1:25" ht="18" customHeight="1" x14ac:dyDescent="0.35">
      <c r="A27" s="1"/>
      <c r="B27" s="9"/>
      <c r="C27" s="9"/>
      <c r="D27" s="9"/>
      <c r="F27" s="297"/>
      <c r="G27" s="298" t="s">
        <v>266</v>
      </c>
      <c r="H27" s="298"/>
      <c r="I27" s="298"/>
      <c r="K27" s="59"/>
      <c r="L27" s="25"/>
      <c r="M27" s="60"/>
      <c r="N27" s="59"/>
      <c r="O27" s="25"/>
      <c r="P27" s="101"/>
      <c r="Q27" s="59"/>
      <c r="R27" s="25"/>
      <c r="S27" s="60"/>
      <c r="T27" s="59"/>
      <c r="U27" s="25"/>
      <c r="V27" s="60"/>
      <c r="X27" s="9"/>
      <c r="Y27" s="23"/>
    </row>
    <row r="28" spans="1:25" ht="18" customHeight="1" x14ac:dyDescent="0.35">
      <c r="A28" s="1"/>
      <c r="B28" s="9"/>
      <c r="C28" s="9"/>
      <c r="D28" s="9"/>
      <c r="F28" s="297"/>
      <c r="G28" s="298"/>
      <c r="H28" s="298"/>
      <c r="I28" s="298"/>
      <c r="K28" s="59"/>
      <c r="L28" s="25"/>
      <c r="M28" s="60"/>
      <c r="N28" s="59"/>
      <c r="O28" s="25"/>
      <c r="P28" s="101"/>
      <c r="Q28" s="59"/>
      <c r="R28" s="25"/>
      <c r="S28" s="60"/>
      <c r="T28" s="59"/>
      <c r="U28" s="25"/>
      <c r="V28" s="60"/>
      <c r="X28" s="9"/>
      <c r="Y28" s="23"/>
    </row>
    <row r="29" spans="1:25" ht="18" customHeight="1" x14ac:dyDescent="0.35">
      <c r="A29" s="1"/>
      <c r="B29" s="9"/>
      <c r="C29" s="9"/>
      <c r="D29" s="9"/>
      <c r="F29" s="297"/>
      <c r="G29" s="298"/>
      <c r="H29" s="298"/>
      <c r="I29" s="298"/>
      <c r="K29" s="59"/>
      <c r="L29" s="25"/>
      <c r="M29" s="60"/>
      <c r="N29" s="59"/>
      <c r="O29" s="25"/>
      <c r="P29" s="101"/>
      <c r="Q29" s="59"/>
      <c r="R29" s="25"/>
      <c r="S29" s="60"/>
      <c r="T29" s="59"/>
      <c r="U29" s="25"/>
      <c r="V29" s="60"/>
      <c r="X29" s="9"/>
      <c r="Y29" s="23"/>
    </row>
    <row r="30" spans="1:25" ht="18" customHeight="1" x14ac:dyDescent="0.35">
      <c r="A30" s="1"/>
      <c r="B30" s="9"/>
      <c r="C30" s="9"/>
      <c r="D30" s="9"/>
      <c r="F30" s="297"/>
      <c r="G30" s="298"/>
      <c r="H30" s="298"/>
      <c r="I30" s="298"/>
      <c r="K30" s="59"/>
      <c r="L30" s="25"/>
      <c r="M30" s="60"/>
      <c r="N30" s="59"/>
      <c r="O30" s="25"/>
      <c r="P30" s="101"/>
      <c r="Q30" s="59"/>
      <c r="R30" s="25"/>
      <c r="S30" s="60"/>
      <c r="T30" s="59"/>
      <c r="U30" s="25"/>
      <c r="V30" s="60"/>
      <c r="X30" s="9"/>
      <c r="Y30" s="23"/>
    </row>
    <row r="31" spans="1:25" ht="18" customHeight="1" x14ac:dyDescent="0.35">
      <c r="A31" s="1"/>
      <c r="B31" s="9"/>
      <c r="C31" s="9"/>
      <c r="D31" s="9"/>
      <c r="F31" s="297"/>
      <c r="G31" s="298"/>
      <c r="H31" s="298"/>
      <c r="I31" s="298"/>
      <c r="K31" s="59"/>
      <c r="L31" s="25"/>
      <c r="M31" s="60"/>
      <c r="N31" s="59"/>
      <c r="O31" s="25"/>
      <c r="P31" s="101"/>
      <c r="Q31" s="59"/>
      <c r="R31" s="25"/>
      <c r="S31" s="60"/>
      <c r="T31" s="59"/>
      <c r="U31" s="25"/>
      <c r="V31" s="60"/>
      <c r="X31" s="9"/>
      <c r="Y31" s="23"/>
    </row>
    <row r="32" spans="1:25" ht="18" customHeight="1" x14ac:dyDescent="0.35">
      <c r="A32" s="1"/>
      <c r="B32" s="9"/>
      <c r="C32" s="9"/>
      <c r="D32" s="9"/>
      <c r="F32" s="297"/>
      <c r="G32" s="298"/>
      <c r="H32" s="298"/>
      <c r="I32" s="298"/>
      <c r="K32" s="59"/>
      <c r="L32" s="25"/>
      <c r="M32" s="60"/>
      <c r="N32" s="59"/>
      <c r="O32" s="25"/>
      <c r="P32" s="101"/>
      <c r="Q32" s="59"/>
      <c r="R32" s="25"/>
      <c r="S32" s="60"/>
      <c r="T32" s="59"/>
      <c r="U32" s="25"/>
      <c r="V32" s="60"/>
      <c r="X32" s="9"/>
      <c r="Y32" s="23"/>
    </row>
    <row r="33" spans="1:25" ht="18" customHeight="1" x14ac:dyDescent="0.35">
      <c r="A33" s="1"/>
      <c r="B33" s="9"/>
      <c r="C33" s="9"/>
      <c r="D33" s="9"/>
      <c r="F33" s="297"/>
      <c r="G33" s="298"/>
      <c r="H33" s="298"/>
      <c r="I33" s="298"/>
      <c r="K33" s="59"/>
      <c r="L33" s="25"/>
      <c r="M33" s="60"/>
      <c r="N33" s="59"/>
      <c r="O33" s="25"/>
      <c r="P33" s="101"/>
      <c r="Q33" s="59"/>
      <c r="R33" s="25"/>
      <c r="S33" s="60"/>
      <c r="T33" s="59"/>
      <c r="U33" s="25"/>
      <c r="V33" s="60"/>
      <c r="X33" s="9"/>
      <c r="Y33" s="23"/>
    </row>
    <row r="34" spans="1:25" ht="18" customHeight="1" x14ac:dyDescent="0.35">
      <c r="A34" s="1"/>
      <c r="B34" s="9"/>
      <c r="C34" s="9"/>
      <c r="D34" s="9"/>
      <c r="F34" s="297"/>
      <c r="G34" s="298"/>
      <c r="H34" s="298"/>
      <c r="I34" s="298"/>
      <c r="K34" s="59"/>
      <c r="L34" s="25"/>
      <c r="M34" s="60"/>
      <c r="N34" s="59"/>
      <c r="O34" s="25"/>
      <c r="P34" s="101"/>
      <c r="Q34" s="59"/>
      <c r="R34" s="25"/>
      <c r="S34" s="60"/>
      <c r="T34" s="59"/>
      <c r="U34" s="25"/>
      <c r="V34" s="60"/>
      <c r="X34" s="9"/>
      <c r="Y34" s="23"/>
    </row>
    <row r="35" spans="1:25" ht="18" customHeight="1" x14ac:dyDescent="0.35">
      <c r="A35" s="1"/>
      <c r="B35" s="9"/>
      <c r="C35" s="9"/>
      <c r="D35" s="9"/>
      <c r="F35" s="297"/>
      <c r="G35" s="298"/>
      <c r="H35" s="298"/>
      <c r="I35" s="298"/>
      <c r="K35" s="59"/>
      <c r="L35" s="25"/>
      <c r="M35" s="60"/>
      <c r="N35" s="59"/>
      <c r="O35" s="25"/>
      <c r="P35" s="101"/>
      <c r="Q35" s="59"/>
      <c r="R35" s="25"/>
      <c r="S35" s="60"/>
      <c r="T35" s="59"/>
      <c r="U35" s="25"/>
      <c r="V35" s="60"/>
      <c r="X35" s="9"/>
      <c r="Y35" s="23"/>
    </row>
    <row r="36" spans="1:25" ht="18" customHeight="1" x14ac:dyDescent="0.35">
      <c r="A36" s="1"/>
      <c r="B36" s="9"/>
      <c r="C36" s="9"/>
      <c r="D36" s="9"/>
      <c r="F36" s="297"/>
      <c r="G36" s="298"/>
      <c r="H36" s="298"/>
      <c r="I36" s="298"/>
      <c r="K36" s="59"/>
      <c r="L36" s="25"/>
      <c r="M36" s="60"/>
      <c r="N36" s="59"/>
      <c r="O36" s="25"/>
      <c r="P36" s="101"/>
      <c r="Q36" s="59"/>
      <c r="R36" s="25"/>
      <c r="S36" s="60"/>
      <c r="T36" s="59"/>
      <c r="U36" s="25"/>
      <c r="V36" s="60"/>
      <c r="X36" s="9"/>
      <c r="Y36" s="23"/>
    </row>
    <row r="37" spans="1:25" ht="18" customHeight="1" x14ac:dyDescent="0.35">
      <c r="A37" s="1"/>
      <c r="B37" s="9"/>
      <c r="C37" s="9"/>
      <c r="D37" s="9"/>
      <c r="F37" s="297"/>
      <c r="G37" s="298"/>
      <c r="H37" s="298"/>
      <c r="I37" s="298"/>
      <c r="K37" s="59"/>
      <c r="L37" s="25"/>
      <c r="M37" s="60"/>
      <c r="N37" s="59"/>
      <c r="O37" s="25"/>
      <c r="P37" s="101"/>
      <c r="Q37" s="59"/>
      <c r="R37" s="25"/>
      <c r="S37" s="60"/>
      <c r="T37" s="59"/>
      <c r="U37" s="25"/>
      <c r="V37" s="60"/>
      <c r="X37" s="9"/>
      <c r="Y37" s="23"/>
    </row>
    <row r="38" spans="1:25" ht="18" customHeight="1" x14ac:dyDescent="0.35">
      <c r="A38" s="1"/>
      <c r="B38" s="9"/>
      <c r="C38" s="9"/>
      <c r="D38" s="9"/>
      <c r="F38" s="297"/>
      <c r="G38" s="298"/>
      <c r="H38" s="298"/>
      <c r="I38" s="298"/>
      <c r="K38" s="59"/>
      <c r="L38" s="25"/>
      <c r="M38" s="60"/>
      <c r="N38" s="59"/>
      <c r="O38" s="25"/>
      <c r="P38" s="101"/>
      <c r="Q38" s="59"/>
      <c r="R38" s="25"/>
      <c r="S38" s="60"/>
      <c r="T38" s="59"/>
      <c r="U38" s="25"/>
      <c r="V38" s="60"/>
      <c r="X38" s="9"/>
      <c r="Y38" s="23"/>
    </row>
    <row r="39" spans="1:25" ht="18" customHeight="1" x14ac:dyDescent="0.35">
      <c r="A39" s="1"/>
      <c r="B39" s="9"/>
      <c r="C39" s="9"/>
      <c r="D39" s="9"/>
      <c r="F39" s="297"/>
      <c r="G39" s="298"/>
      <c r="H39" s="298"/>
      <c r="I39" s="298"/>
      <c r="K39" s="59"/>
      <c r="L39" s="25"/>
      <c r="M39" s="60"/>
      <c r="N39" s="59"/>
      <c r="O39" s="25"/>
      <c r="P39" s="101"/>
      <c r="Q39" s="59"/>
      <c r="R39" s="25"/>
      <c r="S39" s="60"/>
      <c r="T39" s="59"/>
      <c r="U39" s="25"/>
      <c r="V39" s="60"/>
      <c r="X39" s="9"/>
      <c r="Y39" s="23"/>
    </row>
    <row r="40" spans="1:25" ht="18" customHeight="1" x14ac:dyDescent="0.35">
      <c r="A40" s="1"/>
      <c r="B40" s="9"/>
      <c r="C40" s="9"/>
      <c r="D40" s="9"/>
      <c r="F40" s="297"/>
      <c r="G40" s="298"/>
      <c r="H40" s="298"/>
      <c r="I40" s="298"/>
      <c r="K40" s="59"/>
      <c r="L40" s="25"/>
      <c r="M40" s="60"/>
      <c r="N40" s="59"/>
      <c r="O40" s="25"/>
      <c r="P40" s="101"/>
      <c r="Q40" s="59"/>
      <c r="R40" s="25"/>
      <c r="S40" s="60"/>
      <c r="T40" s="59"/>
      <c r="U40" s="25"/>
      <c r="V40" s="60"/>
      <c r="X40" s="9"/>
      <c r="Y40" s="23"/>
    </row>
    <row r="41" spans="1:25" ht="18" customHeight="1" x14ac:dyDescent="0.35">
      <c r="A41" s="1"/>
      <c r="B41" s="9"/>
      <c r="C41" s="9"/>
      <c r="D41" s="9"/>
      <c r="F41" s="297"/>
      <c r="G41" s="298"/>
      <c r="H41" s="298"/>
      <c r="I41" s="298"/>
      <c r="K41" s="59"/>
      <c r="L41" s="25"/>
      <c r="M41" s="60"/>
      <c r="N41" s="59"/>
      <c r="O41" s="25"/>
      <c r="P41" s="101"/>
      <c r="Q41" s="59"/>
      <c r="R41" s="25"/>
      <c r="S41" s="60"/>
      <c r="T41" s="59"/>
      <c r="U41" s="25"/>
      <c r="V41" s="60"/>
      <c r="X41" s="9"/>
      <c r="Y41" s="23"/>
    </row>
    <row r="42" spans="1:25" ht="18" customHeight="1" x14ac:dyDescent="0.35">
      <c r="A42" s="1"/>
      <c r="B42" s="9"/>
      <c r="C42" s="9"/>
      <c r="D42" s="9"/>
      <c r="F42" s="297"/>
      <c r="G42" s="298"/>
      <c r="H42" s="298"/>
      <c r="I42" s="298"/>
      <c r="K42" s="59"/>
      <c r="L42" s="25"/>
      <c r="M42" s="60"/>
      <c r="N42" s="59"/>
      <c r="O42" s="25"/>
      <c r="P42" s="101"/>
      <c r="Q42" s="59"/>
      <c r="R42" s="25"/>
      <c r="S42" s="60"/>
      <c r="T42" s="59"/>
      <c r="U42" s="25"/>
      <c r="V42" s="60"/>
      <c r="X42" s="9"/>
      <c r="Y42" s="23"/>
    </row>
    <row r="43" spans="1:25" ht="18" customHeight="1" x14ac:dyDescent="0.35">
      <c r="A43" s="1"/>
      <c r="B43" s="9"/>
      <c r="C43" s="9"/>
      <c r="D43" s="9"/>
      <c r="F43" s="297"/>
      <c r="G43" s="298"/>
      <c r="H43" s="298"/>
      <c r="I43" s="298"/>
      <c r="K43" s="59"/>
      <c r="L43" s="25"/>
      <c r="M43" s="60"/>
      <c r="N43" s="59"/>
      <c r="O43" s="25"/>
      <c r="P43" s="101"/>
      <c r="Q43" s="59"/>
      <c r="R43" s="25"/>
      <c r="S43" s="60"/>
      <c r="T43" s="59"/>
      <c r="U43" s="25"/>
      <c r="V43" s="60"/>
      <c r="X43" s="9"/>
      <c r="Y43" s="23"/>
    </row>
    <row r="44" spans="1:25" ht="18" customHeight="1" x14ac:dyDescent="0.35">
      <c r="A44" s="1"/>
      <c r="B44" s="9"/>
      <c r="C44" s="9"/>
      <c r="D44" s="9"/>
      <c r="F44" s="297"/>
      <c r="G44" s="298"/>
      <c r="H44" s="298"/>
      <c r="I44" s="298"/>
      <c r="K44" s="59"/>
      <c r="L44" s="25"/>
      <c r="M44" s="60"/>
      <c r="N44" s="59"/>
      <c r="O44" s="25"/>
      <c r="P44" s="101"/>
      <c r="Q44" s="59"/>
      <c r="R44" s="25"/>
      <c r="S44" s="60"/>
      <c r="T44" s="59"/>
      <c r="U44" s="25"/>
      <c r="V44" s="60"/>
      <c r="X44" s="9"/>
      <c r="Y44" s="23"/>
    </row>
    <row r="45" spans="1:25" ht="18" customHeight="1" x14ac:dyDescent="0.35">
      <c r="A45" s="1"/>
      <c r="B45" s="9"/>
      <c r="C45" s="9"/>
      <c r="D45" s="9"/>
      <c r="F45" s="297"/>
      <c r="G45" s="298"/>
      <c r="H45" s="298"/>
      <c r="I45" s="298"/>
      <c r="K45" s="59"/>
      <c r="L45" s="25"/>
      <c r="M45" s="60"/>
      <c r="N45" s="59"/>
      <c r="O45" s="25"/>
      <c r="P45" s="101"/>
      <c r="Q45" s="59"/>
      <c r="R45" s="25"/>
      <c r="S45" s="60"/>
      <c r="T45" s="59"/>
      <c r="U45" s="25"/>
      <c r="V45" s="60"/>
      <c r="X45" s="9"/>
      <c r="Y45" s="23"/>
    </row>
    <row r="46" spans="1:25" ht="18" customHeight="1" x14ac:dyDescent="0.35">
      <c r="A46" s="1"/>
      <c r="B46" s="9"/>
      <c r="C46" s="9"/>
      <c r="D46" s="9"/>
      <c r="F46" s="297"/>
      <c r="G46" s="298"/>
      <c r="H46" s="298"/>
      <c r="I46" s="298"/>
      <c r="K46" s="59"/>
      <c r="L46" s="25"/>
      <c r="M46" s="60"/>
      <c r="N46" s="59"/>
      <c r="O46" s="25"/>
      <c r="P46" s="101"/>
      <c r="Q46" s="59"/>
      <c r="R46" s="25"/>
      <c r="S46" s="60"/>
      <c r="T46" s="59"/>
      <c r="U46" s="25"/>
      <c r="V46" s="60"/>
      <c r="X46" s="9"/>
      <c r="Y46" s="23"/>
    </row>
    <row r="47" spans="1:25" ht="18" customHeight="1" x14ac:dyDescent="0.35">
      <c r="A47" s="1"/>
      <c r="B47" s="9"/>
      <c r="C47" s="9"/>
      <c r="D47" s="9"/>
      <c r="F47" s="297"/>
      <c r="G47" s="298"/>
      <c r="H47" s="298"/>
      <c r="I47" s="298"/>
      <c r="K47" s="59"/>
      <c r="L47" s="25"/>
      <c r="M47" s="60"/>
      <c r="N47" s="59"/>
      <c r="O47" s="25"/>
      <c r="P47" s="101"/>
      <c r="Q47" s="59"/>
      <c r="R47" s="25"/>
      <c r="S47" s="60"/>
      <c r="T47" s="59"/>
      <c r="U47" s="25"/>
      <c r="V47" s="60"/>
      <c r="X47" s="9"/>
      <c r="Y47" s="23"/>
    </row>
    <row r="48" spans="1:25" ht="18" customHeight="1" x14ac:dyDescent="0.35">
      <c r="A48" s="1"/>
      <c r="B48" s="9"/>
      <c r="C48" s="9"/>
      <c r="D48" s="9"/>
      <c r="F48" s="297"/>
      <c r="G48" s="298"/>
      <c r="H48" s="298"/>
      <c r="I48" s="298"/>
      <c r="K48" s="59"/>
      <c r="L48" s="25"/>
      <c r="M48" s="60"/>
      <c r="N48" s="59"/>
      <c r="O48" s="25"/>
      <c r="P48" s="101"/>
      <c r="Q48" s="59"/>
      <c r="R48" s="25"/>
      <c r="S48" s="60"/>
      <c r="T48" s="59"/>
      <c r="U48" s="25"/>
      <c r="V48" s="60"/>
      <c r="X48" s="9"/>
      <c r="Y48" s="23"/>
    </row>
    <row r="49" spans="1:25" ht="18" customHeight="1" x14ac:dyDescent="0.35">
      <c r="A49" s="1"/>
      <c r="B49" s="9"/>
      <c r="C49" s="9"/>
      <c r="D49" s="9"/>
      <c r="F49" s="297"/>
      <c r="G49" s="298"/>
      <c r="H49" s="298"/>
      <c r="I49" s="298"/>
      <c r="K49" s="59"/>
      <c r="L49" s="25"/>
      <c r="M49" s="60"/>
      <c r="N49" s="59"/>
      <c r="O49" s="25"/>
      <c r="P49" s="60"/>
      <c r="Q49" s="59"/>
      <c r="R49" s="25"/>
      <c r="S49" s="60"/>
      <c r="T49" s="59"/>
      <c r="U49" s="25"/>
      <c r="V49" s="60"/>
      <c r="X49" s="9"/>
      <c r="Y49" s="23"/>
    </row>
    <row r="50" spans="1:25" ht="14.5" x14ac:dyDescent="0.35">
      <c r="S50" s="1"/>
      <c r="V50" s="1"/>
    </row>
    <row r="51" spans="1:25" ht="15" customHeight="1" x14ac:dyDescent="0.35"/>
  </sheetData>
  <mergeCells count="63">
    <mergeCell ref="F24:F49"/>
    <mergeCell ref="G24:I25"/>
    <mergeCell ref="M24:M26"/>
    <mergeCell ref="P24:P26"/>
    <mergeCell ref="S24:S26"/>
    <mergeCell ref="V24:V26"/>
    <mergeCell ref="G26:I26"/>
    <mergeCell ref="G27:I49"/>
    <mergeCell ref="Q20:S20"/>
    <mergeCell ref="T20:V20"/>
    <mergeCell ref="K21:M21"/>
    <mergeCell ref="N21:P21"/>
    <mergeCell ref="Q21:S21"/>
    <mergeCell ref="T21:V21"/>
    <mergeCell ref="T18:V19"/>
    <mergeCell ref="E19:I19"/>
    <mergeCell ref="D20:D21"/>
    <mergeCell ref="E20:I21"/>
    <mergeCell ref="K20:M20"/>
    <mergeCell ref="N20:P20"/>
    <mergeCell ref="D15:I15"/>
    <mergeCell ref="B18:C21"/>
    <mergeCell ref="K18:M19"/>
    <mergeCell ref="N18:P19"/>
    <mergeCell ref="Q18:S19"/>
    <mergeCell ref="Q17:S17"/>
    <mergeCell ref="T17:V17"/>
    <mergeCell ref="S12:T12"/>
    <mergeCell ref="U12:V12"/>
    <mergeCell ref="L13:M13"/>
    <mergeCell ref="P13:Q13"/>
    <mergeCell ref="T13:U13"/>
    <mergeCell ref="L14:M15"/>
    <mergeCell ref="N14:N15"/>
    <mergeCell ref="O14:O15"/>
    <mergeCell ref="P14:Q15"/>
    <mergeCell ref="Q12:R12"/>
    <mergeCell ref="R14:R15"/>
    <mergeCell ref="S14:S15"/>
    <mergeCell ref="T14:U15"/>
    <mergeCell ref="V14:V15"/>
    <mergeCell ref="K12:L12"/>
    <mergeCell ref="M12:N12"/>
    <mergeCell ref="O12:P12"/>
    <mergeCell ref="K17:M17"/>
    <mergeCell ref="N17:P17"/>
    <mergeCell ref="K14:K15"/>
    <mergeCell ref="B7:C7"/>
    <mergeCell ref="M7:O8"/>
    <mergeCell ref="Q7:S8"/>
    <mergeCell ref="G12:G13"/>
    <mergeCell ref="D2:I2"/>
    <mergeCell ref="D3:I4"/>
    <mergeCell ref="K3:S4"/>
    <mergeCell ref="D5:I5"/>
    <mergeCell ref="K5:R5"/>
    <mergeCell ref="B10:C10"/>
    <mergeCell ref="B12:C15"/>
    <mergeCell ref="D12:D14"/>
    <mergeCell ref="E12:E14"/>
    <mergeCell ref="F12:F13"/>
    <mergeCell ref="H12:H13"/>
    <mergeCell ref="I12:I13"/>
  </mergeCells>
  <conditionalFormatting sqref="D15:I15">
    <cfRule type="containsText" dxfId="239" priority="2" operator="containsText" text="Finalizado">
      <formula>NOT(ISERROR(SEARCH("Finalizado",D15)))</formula>
    </cfRule>
    <cfRule type="containsText" dxfId="238" priority="3" operator="containsText" text="No Planificado">
      <formula>NOT(ISERROR(SEARCH("No Planificado",D15)))</formula>
    </cfRule>
    <cfRule type="containsText" dxfId="237" priority="4" operator="containsText" text="A Tiempo">
      <formula>NOT(ISERROR(SEARCH("A Tiempo",D15)))</formula>
    </cfRule>
    <cfRule type="containsText" dxfId="236" priority="5" operator="containsText" text="Retrasado">
      <formula>NOT(ISERROR(SEARCH("Retrasado",D15)))</formula>
    </cfRule>
  </conditionalFormatting>
  <conditionalFormatting sqref="F7:F8">
    <cfRule type="iconSet" priority="9">
      <iconSet showValue="0">
        <cfvo type="percent" val="0"/>
        <cfvo type="num" val="2"/>
        <cfvo type="num" val="3"/>
      </iconSet>
    </cfRule>
  </conditionalFormatting>
  <conditionalFormatting sqref="F12 F14">
    <cfRule type="iconSet" priority="7">
      <iconSet showValue="0">
        <cfvo type="percent" val="0"/>
        <cfvo type="num" val="2"/>
        <cfvo type="num" val="3"/>
      </iconSet>
    </cfRule>
  </conditionalFormatting>
  <conditionalFormatting sqref="G7:I8">
    <cfRule type="iconSet" priority="8">
      <iconSet showValue="0">
        <cfvo type="percent" val="0"/>
        <cfvo type="num" val="2"/>
        <cfvo type="num" val="3"/>
      </iconSet>
    </cfRule>
  </conditionalFormatting>
  <conditionalFormatting sqref="G12:I12 G14:I14">
    <cfRule type="iconSet" priority="6">
      <iconSet showValue="0">
        <cfvo type="percent" val="0"/>
        <cfvo type="num" val="2"/>
        <cfvo type="num" val="3"/>
      </iconSet>
    </cfRule>
  </conditionalFormatting>
  <conditionalFormatting sqref="K24:L24 N24:O24 Q24:R24 T24:U24">
    <cfRule type="iconSet" priority="10">
      <iconSet showValue="0">
        <cfvo type="percent" val="0"/>
        <cfvo type="num" val="2"/>
        <cfvo type="num" val="3"/>
      </iconSet>
    </cfRule>
  </conditionalFormatting>
  <conditionalFormatting sqref="K25:L25">
    <cfRule type="containsText" dxfId="235" priority="20" operator="containsText" text="PENDIENTE">
      <formula>NOT(ISERROR(SEARCH("PENDIENTE",K25)))</formula>
    </cfRule>
    <cfRule type="containsText" dxfId="234" priority="21" operator="containsText" text="NO VALIDADO">
      <formula>NOT(ISERROR(SEARCH("NO VALIDADO",K25)))</formula>
    </cfRule>
    <cfRule type="containsText" dxfId="233" priority="22" operator="containsText" text="VALIDADO">
      <formula>NOT(ISERROR(SEARCH("VALIDADO",K25)))</formula>
    </cfRule>
  </conditionalFormatting>
  <conditionalFormatting sqref="N25:O25">
    <cfRule type="containsText" dxfId="232" priority="17" operator="containsText" text="PENDIENTE">
      <formula>NOT(ISERROR(SEARCH("PENDIENTE",N25)))</formula>
    </cfRule>
    <cfRule type="containsText" dxfId="231" priority="18" operator="containsText" text="NO VALIDADO">
      <formula>NOT(ISERROR(SEARCH("NO VALIDADO",N25)))</formula>
    </cfRule>
    <cfRule type="containsText" dxfId="230" priority="19" operator="containsText" text="VALIDADO">
      <formula>NOT(ISERROR(SEARCH("VALIDADO",N25)))</formula>
    </cfRule>
  </conditionalFormatting>
  <conditionalFormatting sqref="Q25:R25">
    <cfRule type="containsText" dxfId="229" priority="14" operator="containsText" text="PENDIENTE">
      <formula>NOT(ISERROR(SEARCH("PENDIENTE",Q25)))</formula>
    </cfRule>
    <cfRule type="containsText" dxfId="228" priority="15" operator="containsText" text="NO VALIDADO">
      <formula>NOT(ISERROR(SEARCH("NO VALIDADO",Q25)))</formula>
    </cfRule>
    <cfRule type="containsText" dxfId="227" priority="16" operator="containsText" text="VALIDADO">
      <formula>NOT(ISERROR(SEARCH("VALIDADO",Q25)))</formula>
    </cfRule>
  </conditionalFormatting>
  <conditionalFormatting sqref="T25:U25">
    <cfRule type="containsText" dxfId="226" priority="11" operator="containsText" text="PENDIENTE">
      <formula>NOT(ISERROR(SEARCH("PENDIENTE",T25)))</formula>
    </cfRule>
    <cfRule type="containsText" dxfId="225" priority="12" operator="containsText" text="NO VALIDADO">
      <formula>NOT(ISERROR(SEARCH("NO VALIDADO",T25)))</formula>
    </cfRule>
    <cfRule type="containsText" dxfId="224" priority="13" operator="containsText" text="VALIDADO">
      <formula>NOT(ISERROR(SEARCH("VALIDADO",T25)))</formula>
    </cfRule>
  </conditionalFormatting>
  <dataValidations count="6">
    <dataValidation type="list" allowBlank="1" showInputMessage="1" showErrorMessage="1" sqref="D10" xr:uid="{0E1E4750-7F4C-409E-B4CF-4593D85250EA}">
      <formula1>"No Cumple, Parcial,Cumple,Más que Cumple,Mejor Práctica"</formula1>
    </dataValidation>
    <dataValidation type="list" allowBlank="1" showInputMessage="1" showErrorMessage="1" sqref="S10 Q10" xr:uid="{446FE3FF-25B7-4B9E-B4A1-CC44CD3B9EA1}">
      <formula1>"Junio,Julio,Agosto,Septiembre,Octubre"</formula1>
    </dataValidation>
    <dataValidation type="list" allowBlank="1" showInputMessage="1" showErrorMessage="1" sqref="O10" xr:uid="{04D07948-D17C-4DD1-8400-3C77DAFAAA35}">
      <formula1>"Alta,Baja,No Planificado"</formula1>
    </dataValidation>
    <dataValidation type="list" allowBlank="1" showInputMessage="1" showErrorMessage="1" sqref="AB14:AB15 R14:R15 N14:N15 V14:V15" xr:uid="{47967E3A-AC5A-49FC-A6A5-A74DABAA31C6}">
      <formula1>"No Cumple, Parcial, Cumple, Más que Cumple, Mejor Práctica"</formula1>
    </dataValidation>
    <dataValidation type="list" allowBlank="1" showInputMessage="1" showErrorMessage="1" sqref="M12 Q12 U12" xr:uid="{764B55D2-C523-4A3F-A1BA-D405BB018C66}">
      <formula1>"Mayo,Junio,Julio,Agosto,Septiembre,Octubre"</formula1>
    </dataValidation>
    <dataValidation type="list" allowBlank="1" showInputMessage="1" showErrorMessage="1" sqref="K14:K15 O14:O15 S14:S15" xr:uid="{D4A1F3FD-D088-480C-A44D-8454F1D26A1B}">
      <formula1>"No Iniciado, En Progreso,Finalizado"</formula1>
    </dataValidation>
  </dataValidations>
  <pageMargins left="0.511811024" right="0.511811024" top="0.78740157499999996" bottom="0.78740157499999996" header="0.31496062000000002" footer="0.31496062000000002"/>
  <pageSetup paperSize="9" orientation="portrait" r:id="rId1"/>
  <drawing r:id="rId2"/>
  <extLst>
    <ext xmlns:x14="http://schemas.microsoft.com/office/spreadsheetml/2009/9/main" uri="{78C0D931-6437-407d-A8EE-F0AAD7539E65}">
      <x14:conditionalFormattings>
        <x14:conditionalFormatting xmlns:xm="http://schemas.microsoft.com/office/excel/2006/main">
          <x14:cfRule type="iconSet" priority="1" id="{9A0D40D8-0717-4183-B63B-2353473BCAB5}">
            <x14:iconSet iconSet="3Stars" showValue="0">
              <x14:cfvo type="percent">
                <xm:f>0</xm:f>
              </x14:cfvo>
              <x14:cfvo type="num">
                <xm:f>2</xm:f>
              </x14:cfvo>
              <x14:cfvo type="num">
                <xm:f>3</xm:f>
              </x14:cfvo>
            </x14:iconSet>
          </x14:cfRule>
          <xm:sqref>M10</xm:sqref>
        </x14:conditionalFormatting>
      </x14:conditionalFormattings>
    </ext>
  </extLst>
</worksheet>
</file>

<file path=xl/worksheets/sheet6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64FE3B8-6F2B-4B0C-BB3B-69E0A7766A20}">
  <dimension ref="A1:AB51"/>
  <sheetViews>
    <sheetView showGridLines="0" zoomScale="50" zoomScaleNormal="50" workbookViewId="0">
      <pane xSplit="3" ySplit="4" topLeftCell="I16" activePane="bottomRight" state="frozen"/>
      <selection activeCell="O2" sqref="O2"/>
      <selection pane="topRight" activeCell="O2" sqref="O2"/>
      <selection pane="bottomLeft" activeCell="O2" sqref="O2"/>
      <selection pane="bottomRight" activeCell="R27" sqref="R27"/>
    </sheetView>
  </sheetViews>
  <sheetFormatPr defaultColWidth="0" defaultRowHeight="15" customHeight="1" zeroHeight="1" outlineLevelRow="2" outlineLevelCol="1" x14ac:dyDescent="0.35"/>
  <cols>
    <col min="1" max="1" width="1.26953125" customWidth="1"/>
    <col min="2" max="2" width="4.7265625" customWidth="1"/>
    <col min="3" max="3" width="20.1796875" customWidth="1"/>
    <col min="4" max="4" width="17.453125" customWidth="1" outlineLevel="1"/>
    <col min="5" max="5" width="10" customWidth="1" outlineLevel="1"/>
    <col min="6" max="8" width="6.1796875" customWidth="1" outlineLevel="1"/>
    <col min="9" max="9" width="6.26953125" customWidth="1" outlineLevel="1"/>
    <col min="10" max="10" width="2.1796875" customWidth="1"/>
    <col min="11" max="23" width="23" customWidth="1"/>
    <col min="24" max="24" width="17" hidden="1" customWidth="1"/>
    <col min="25" max="25" width="16.453125" hidden="1" customWidth="1"/>
    <col min="26" max="26" width="10.54296875" hidden="1" customWidth="1"/>
    <col min="27" max="27" width="16.81640625" hidden="1" customWidth="1"/>
    <col min="28" max="28" width="14.54296875" hidden="1" customWidth="1"/>
  </cols>
  <sheetData>
    <row r="1" spans="1:28" ht="11.25" customHeight="1" x14ac:dyDescent="0.35">
      <c r="A1" s="13"/>
      <c r="B1" s="13"/>
      <c r="C1" s="13"/>
      <c r="D1" s="13"/>
      <c r="E1" s="13"/>
      <c r="F1" s="13"/>
      <c r="G1" s="13"/>
      <c r="H1" s="13"/>
      <c r="I1" s="13"/>
      <c r="J1" s="13"/>
      <c r="K1" s="13"/>
      <c r="L1" s="13"/>
      <c r="M1" s="13"/>
      <c r="N1" s="13"/>
      <c r="O1" s="13"/>
      <c r="P1" s="13"/>
      <c r="Q1" s="13"/>
      <c r="R1" s="13"/>
      <c r="S1" s="13"/>
      <c r="T1" s="13"/>
      <c r="U1" s="13"/>
      <c r="V1" s="13"/>
      <c r="W1" s="13"/>
      <c r="X1" s="13"/>
      <c r="Y1" s="19"/>
      <c r="Z1" s="19"/>
      <c r="AA1" s="19"/>
    </row>
    <row r="2" spans="1:28" ht="43.5" customHeight="1" x14ac:dyDescent="0.5">
      <c r="A2" s="1"/>
      <c r="C2" s="11"/>
      <c r="D2" s="279" t="s">
        <v>0</v>
      </c>
      <c r="E2" s="279"/>
      <c r="F2" s="279"/>
      <c r="G2" s="279"/>
      <c r="H2" s="279"/>
      <c r="I2" s="279"/>
      <c r="J2" s="62"/>
      <c r="K2" s="62"/>
      <c r="L2" s="62"/>
      <c r="M2" s="62"/>
      <c r="N2" s="62"/>
      <c r="O2" s="62"/>
      <c r="P2" s="62"/>
      <c r="Q2" s="62"/>
      <c r="R2" s="62"/>
      <c r="S2" s="62"/>
      <c r="T2" s="62"/>
      <c r="U2" s="62"/>
      <c r="V2" s="62"/>
      <c r="W2" s="11"/>
      <c r="X2" s="11"/>
      <c r="Y2" s="20"/>
      <c r="Z2" s="20"/>
      <c r="AA2" s="20"/>
    </row>
    <row r="3" spans="1:28" ht="19.5" customHeight="1" x14ac:dyDescent="0.35">
      <c r="A3" s="1"/>
      <c r="C3" s="10"/>
      <c r="D3" s="280" t="s">
        <v>1</v>
      </c>
      <c r="E3" s="280"/>
      <c r="F3" s="280"/>
      <c r="G3" s="280"/>
      <c r="H3" s="280"/>
      <c r="I3" s="280"/>
      <c r="J3" s="63"/>
      <c r="K3" s="319" t="s">
        <v>864</v>
      </c>
      <c r="L3" s="319"/>
      <c r="M3" s="319"/>
      <c r="N3" s="319"/>
      <c r="O3" s="319"/>
      <c r="P3" s="319"/>
      <c r="Q3" s="319"/>
      <c r="R3" s="319"/>
      <c r="S3" s="319"/>
      <c r="T3" s="63"/>
      <c r="U3" s="63"/>
      <c r="V3" s="63"/>
      <c r="W3" s="10"/>
      <c r="X3" s="10"/>
      <c r="Y3" s="12"/>
      <c r="Z3" s="12"/>
      <c r="AA3" s="12"/>
    </row>
    <row r="4" spans="1:28" ht="35.25" customHeight="1" x14ac:dyDescent="0.35">
      <c r="A4" s="1"/>
      <c r="B4" s="1"/>
      <c r="C4" s="10"/>
      <c r="D4" s="281"/>
      <c r="E4" s="281"/>
      <c r="F4" s="281"/>
      <c r="G4" s="281"/>
      <c r="H4" s="281"/>
      <c r="I4" s="281"/>
      <c r="J4" s="61"/>
      <c r="K4" s="320"/>
      <c r="L4" s="320"/>
      <c r="M4" s="320"/>
      <c r="N4" s="320"/>
      <c r="O4" s="320"/>
      <c r="P4" s="320"/>
      <c r="Q4" s="320"/>
      <c r="R4" s="320"/>
      <c r="S4" s="320"/>
      <c r="T4" s="61"/>
      <c r="U4" s="61"/>
      <c r="V4" s="61"/>
      <c r="W4" s="61"/>
      <c r="X4" s="14"/>
      <c r="Y4" s="21"/>
      <c r="Z4" s="22"/>
      <c r="AA4" s="22"/>
    </row>
    <row r="5" spans="1:28" ht="32.5" x14ac:dyDescent="0.6">
      <c r="A5" s="1"/>
      <c r="B5" s="15"/>
      <c r="C5" s="13"/>
      <c r="D5" s="284" t="s">
        <v>218</v>
      </c>
      <c r="E5" s="284"/>
      <c r="F5" s="284"/>
      <c r="G5" s="284"/>
      <c r="H5" s="284"/>
      <c r="I5" s="284"/>
      <c r="J5" s="26"/>
      <c r="K5" s="284" t="s">
        <v>673</v>
      </c>
      <c r="L5" s="284"/>
      <c r="M5" s="284"/>
      <c r="N5" s="284"/>
      <c r="O5" s="284"/>
      <c r="P5" s="284"/>
      <c r="Q5" s="284"/>
      <c r="R5" s="284"/>
      <c r="S5" s="27"/>
      <c r="T5" s="25"/>
      <c r="U5" s="25"/>
      <c r="V5" s="25"/>
      <c r="W5" s="9"/>
      <c r="X5" s="9"/>
      <c r="Y5" s="23"/>
    </row>
    <row r="6" spans="1:28" ht="33" customHeight="1" x14ac:dyDescent="0.8">
      <c r="A6" s="1"/>
      <c r="B6" s="15"/>
      <c r="C6" s="15"/>
      <c r="D6" s="28" t="s">
        <v>296</v>
      </c>
      <c r="E6" s="28" t="s">
        <v>16</v>
      </c>
      <c r="F6" s="28" t="s">
        <v>19</v>
      </c>
      <c r="G6" s="28" t="s">
        <v>20</v>
      </c>
      <c r="H6" s="28" t="s">
        <v>21</v>
      </c>
      <c r="I6" s="28" t="s">
        <v>22</v>
      </c>
      <c r="J6" s="29"/>
      <c r="K6" s="44" t="s">
        <v>221</v>
      </c>
      <c r="L6" s="66"/>
      <c r="M6" s="30"/>
      <c r="N6" s="30"/>
      <c r="O6" s="30"/>
      <c r="P6" s="30"/>
      <c r="Q6" s="30"/>
      <c r="R6" s="31"/>
      <c r="S6" s="31"/>
      <c r="T6" s="25"/>
      <c r="U6" s="25"/>
      <c r="V6" s="25"/>
      <c r="W6" s="9"/>
      <c r="X6" s="9"/>
      <c r="Y6" s="23"/>
    </row>
    <row r="7" spans="1:28" ht="78" customHeight="1" outlineLevel="1" x14ac:dyDescent="0.35">
      <c r="A7" s="1"/>
      <c r="B7" s="267" t="s">
        <v>222</v>
      </c>
      <c r="C7" s="267"/>
      <c r="D7" s="67" t="str">
        <f>IF(F7="","",IF(AND(I7=3,H7=3,G7=3,F7=3),"Melhor Pratica",
IF(AND(H7=3,G7=3,F7=3),"Mais que cumpre",
IF(AND(G7=3,F7=3),"Cumpre",
IF(F7=3,"Parcial","Não cumpre")))))</f>
        <v>Parcial</v>
      </c>
      <c r="E7" s="47">
        <f>IF($D7="Não cumpre",0,IF($D7="Parcial",$E$18*0.4,IF($D7="Cumpre",$E$18*0.7,IF($D7="Mais que cumpre",$E$18*0.85,IF($D7="Melhor Pratica",$E$18,0)))))</f>
        <v>1.0000000000000002E-2</v>
      </c>
      <c r="F7" s="48">
        <f>IF($K$24&lt;&gt;"",IF($K$24=3,3,IF($K$24=2,2,1)),"")</f>
        <v>3</v>
      </c>
      <c r="G7" s="48">
        <f>IF($N$24&lt;&gt;"",IF($N$24=3,3,IF($N$24=2,2,1)),"")</f>
        <v>2</v>
      </c>
      <c r="H7" s="48">
        <f>IF($Q$24&lt;&gt;"",IF($Q$24=3,3,IF($Q$24=2,2,1)),"")</f>
        <v>3</v>
      </c>
      <c r="I7" s="48">
        <f>IF($T$24&lt;&gt;"",IF($T$24=3,3,IF($T$24=2,2,1)),"")</f>
        <v>2</v>
      </c>
      <c r="J7" s="32"/>
      <c r="K7" s="49" t="s">
        <v>674</v>
      </c>
      <c r="L7" s="46" t="s">
        <v>224</v>
      </c>
      <c r="M7" s="271" t="s">
        <v>865</v>
      </c>
      <c r="N7" s="271"/>
      <c r="O7" s="271"/>
      <c r="P7" s="46" t="s">
        <v>226</v>
      </c>
      <c r="Q7" s="271" t="s">
        <v>866</v>
      </c>
      <c r="R7" s="271"/>
      <c r="S7" s="271"/>
      <c r="U7" s="25"/>
      <c r="V7" s="25"/>
      <c r="W7" s="9"/>
      <c r="X7" s="9"/>
      <c r="Y7" s="23"/>
    </row>
    <row r="8" spans="1:28" ht="14.25" customHeight="1" outlineLevel="1" x14ac:dyDescent="0.35">
      <c r="A8" s="1"/>
      <c r="B8" s="64"/>
      <c r="C8" s="64"/>
      <c r="D8" s="67"/>
      <c r="E8" s="47"/>
      <c r="F8" s="48"/>
      <c r="G8" s="48"/>
      <c r="H8" s="48"/>
      <c r="I8" s="48"/>
      <c r="J8" s="32"/>
      <c r="K8" s="49"/>
      <c r="L8" s="46"/>
      <c r="M8" s="271"/>
      <c r="N8" s="271"/>
      <c r="O8" s="271"/>
      <c r="P8" s="46"/>
      <c r="Q8" s="271"/>
      <c r="R8" s="271"/>
      <c r="S8" s="271"/>
      <c r="U8" s="25"/>
      <c r="V8" s="25"/>
      <c r="W8" s="9"/>
      <c r="X8" s="9"/>
      <c r="Y8" s="23"/>
    </row>
    <row r="9" spans="1:28" ht="9.75" customHeight="1" x14ac:dyDescent="0.45">
      <c r="A9" s="1"/>
      <c r="B9" s="1"/>
      <c r="C9" s="1"/>
      <c r="D9" s="34"/>
      <c r="E9" s="35"/>
      <c r="F9" s="35"/>
      <c r="G9" s="35"/>
      <c r="H9" s="35"/>
      <c r="I9" s="35"/>
      <c r="J9" s="35"/>
      <c r="K9" s="35"/>
      <c r="L9" s="35"/>
      <c r="M9" s="35"/>
      <c r="N9" s="35"/>
      <c r="O9" s="35"/>
      <c r="P9" s="35"/>
      <c r="Q9" s="92" t="str">
        <f>IF(Q10="Junho",6,IF(Q10="Julho",7,IF(Q10="Agosto",8,IF(Q10="Setembro",9,IF(Q10="Outubro",10,"")))))</f>
        <v/>
      </c>
      <c r="R9" s="35"/>
      <c r="S9" s="92" t="str">
        <f>IF(S10="Junho",6,IF(S10="Julho",7,IF(S10="Agosto",8,IF(S10="Setembro",9,IF(S10="Outubro",10,"")))))</f>
        <v/>
      </c>
      <c r="T9" s="33"/>
      <c r="U9" s="33"/>
      <c r="V9" s="33"/>
      <c r="W9" s="1"/>
      <c r="X9" s="1"/>
    </row>
    <row r="10" spans="1:28" ht="59.25" customHeight="1" outlineLevel="1" x14ac:dyDescent="0.35">
      <c r="A10" s="1"/>
      <c r="B10" s="273" t="s">
        <v>676</v>
      </c>
      <c r="C10" s="273"/>
      <c r="D10" s="110" t="s">
        <v>249</v>
      </c>
      <c r="E10" s="51">
        <f>IF($D10="Não cumpre",0,IF($D10="Parcial",$E$18*0.4,IF($D10="Cumpre",$E$18*0.7,IF($D10="Mais que cumpre",$E$18*0.85,IF($D10="Melhor Pratica",$E$18,0)))))</f>
        <v>0</v>
      </c>
      <c r="F10" s="52" t="str">
        <f>IF(K20="D","D","-")</f>
        <v>-</v>
      </c>
      <c r="G10" s="52" t="str">
        <f>IF(N20="D","D","-")</f>
        <v>D</v>
      </c>
      <c r="H10" s="52" t="str">
        <f>IF(Q20="D","D","-")</f>
        <v>D</v>
      </c>
      <c r="I10" s="52" t="str">
        <f>IF(T20="D","D","-")</f>
        <v>D</v>
      </c>
      <c r="J10" s="32"/>
      <c r="K10" s="65" t="s">
        <v>677</v>
      </c>
      <c r="L10" s="50" t="s">
        <v>230</v>
      </c>
      <c r="M10" s="74">
        <v>3</v>
      </c>
      <c r="N10" s="50" t="s">
        <v>231</v>
      </c>
      <c r="O10" s="53"/>
      <c r="P10" s="50" t="s">
        <v>233</v>
      </c>
      <c r="Q10" s="91"/>
      <c r="R10" s="50" t="s">
        <v>235</v>
      </c>
      <c r="S10" s="91"/>
      <c r="T10" s="50" t="s">
        <v>237</v>
      </c>
      <c r="U10" s="53"/>
      <c r="V10" s="25"/>
      <c r="W10" s="9"/>
      <c r="X10" s="9"/>
      <c r="Y10" s="23"/>
    </row>
    <row r="11" spans="1:28" ht="20.5" x14ac:dyDescent="0.4">
      <c r="A11" s="1"/>
      <c r="B11" s="17"/>
      <c r="C11" s="17"/>
      <c r="D11" s="36"/>
      <c r="E11" s="31"/>
      <c r="F11" s="37"/>
      <c r="G11" s="37"/>
      <c r="H11" s="37"/>
      <c r="I11" s="37"/>
      <c r="J11" s="31"/>
      <c r="K11" s="25"/>
      <c r="L11" s="25"/>
      <c r="M11" s="25"/>
      <c r="N11" s="25"/>
      <c r="O11" s="25"/>
      <c r="P11" s="25"/>
      <c r="Q11" s="25"/>
      <c r="R11" s="25"/>
      <c r="S11" s="25"/>
      <c r="T11" s="25"/>
      <c r="U11" s="25"/>
      <c r="V11" s="25"/>
      <c r="W11" s="9"/>
      <c r="X11" s="9"/>
      <c r="Y11" s="23"/>
    </row>
    <row r="12" spans="1:28" ht="18" customHeight="1" outlineLevel="1" x14ac:dyDescent="0.35">
      <c r="A12" s="1"/>
      <c r="B12" s="274" t="s">
        <v>680</v>
      </c>
      <c r="C12" s="274"/>
      <c r="D12" s="276" t="str">
        <f>IF(F12="","",IF(AND(I12=3,H12=3,G12=3,F12=3),"Melhor Pratica",
IF(AND(H12=3,G12=3,F12=3),"Mais que cumpre",
IF(AND(G12=3,F12=3),"Cumpre",
IF(F12=3,"Parcial","Não cumpre")))))</f>
        <v>Parcial</v>
      </c>
      <c r="E12" s="277">
        <f>IF($D12="Não cumpre",0,IF($D12="Parcial",$E$18*0.4,IF($D12="Cumpre",$E$18*0.7,IF($D12="Mais que cumpre",$E$18*0.85,IF($D12="Melhor Pratica",$E$18,0)))))</f>
        <v>1.0000000000000002E-2</v>
      </c>
      <c r="F12" s="272">
        <f>IF($L$24&lt;&gt;"",IF($L$24=3,3,IF($L$24=2,2,1)),"")</f>
        <v>3</v>
      </c>
      <c r="G12" s="272">
        <f>IF($O$24&lt;&gt;"",IF($O$24=3,3,IF($O$24=2,2,1)),"")</f>
        <v>2</v>
      </c>
      <c r="H12" s="272">
        <f>IF($R$24&lt;&gt;"",IF($R$24=3,3,IF($R$24=2,2,1)),"")</f>
        <v>2</v>
      </c>
      <c r="I12" s="272" t="str">
        <f>IF($U$24&lt;&gt;"",IF($U$24=3,3,IF($U$24=2,2,1)),"")</f>
        <v/>
      </c>
      <c r="J12" s="32"/>
      <c r="K12" s="305" t="s">
        <v>240</v>
      </c>
      <c r="L12" s="278"/>
      <c r="M12" s="285" t="s">
        <v>1050</v>
      </c>
      <c r="N12" s="286"/>
      <c r="O12" s="305" t="s">
        <v>240</v>
      </c>
      <c r="P12" s="278"/>
      <c r="Q12" s="285"/>
      <c r="R12" s="286"/>
      <c r="S12" s="278" t="s">
        <v>240</v>
      </c>
      <c r="T12" s="278"/>
      <c r="U12" s="318"/>
      <c r="V12" s="318"/>
      <c r="W12" s="9"/>
      <c r="X12" s="9"/>
      <c r="Y12" s="23"/>
      <c r="Z12" s="2"/>
      <c r="AA12" s="2"/>
      <c r="AB12" s="2"/>
    </row>
    <row r="13" spans="1:28" ht="35.25" customHeight="1" outlineLevel="1" x14ac:dyDescent="0.35">
      <c r="A13" s="1"/>
      <c r="B13" s="275"/>
      <c r="C13" s="275"/>
      <c r="D13" s="276"/>
      <c r="E13" s="277"/>
      <c r="F13" s="272"/>
      <c r="G13" s="272"/>
      <c r="H13" s="272"/>
      <c r="I13" s="272"/>
      <c r="J13" s="32"/>
      <c r="K13" s="168" t="s">
        <v>33</v>
      </c>
      <c r="L13" s="287" t="s">
        <v>242</v>
      </c>
      <c r="M13" s="287"/>
      <c r="N13" s="169" t="s">
        <v>243</v>
      </c>
      <c r="O13" s="168" t="s">
        <v>33</v>
      </c>
      <c r="P13" s="287" t="s">
        <v>242</v>
      </c>
      <c r="Q13" s="287"/>
      <c r="R13" s="169" t="s">
        <v>243</v>
      </c>
      <c r="S13" s="100" t="s">
        <v>33</v>
      </c>
      <c r="T13" s="287" t="s">
        <v>242</v>
      </c>
      <c r="U13" s="287"/>
      <c r="V13" s="100" t="s">
        <v>243</v>
      </c>
      <c r="W13" s="1"/>
      <c r="X13" s="1"/>
      <c r="Z13" s="3"/>
      <c r="AA13" s="4"/>
      <c r="AB13" s="5"/>
    </row>
    <row r="14" spans="1:28" ht="18.75" customHeight="1" outlineLevel="1" x14ac:dyDescent="0.35">
      <c r="A14" s="1"/>
      <c r="B14" s="275"/>
      <c r="C14" s="275"/>
      <c r="D14" s="276"/>
      <c r="E14" s="277"/>
      <c r="F14" s="38"/>
      <c r="G14" s="38"/>
      <c r="H14" s="38"/>
      <c r="I14" s="38"/>
      <c r="J14" s="32"/>
      <c r="K14" s="270" t="s">
        <v>1030</v>
      </c>
      <c r="L14" s="292"/>
      <c r="M14" s="292"/>
      <c r="N14" s="269" t="s">
        <v>246</v>
      </c>
      <c r="O14" s="270"/>
      <c r="P14" s="292"/>
      <c r="Q14" s="292"/>
      <c r="R14" s="269"/>
      <c r="S14" s="268"/>
      <c r="T14" s="292"/>
      <c r="U14" s="292"/>
      <c r="V14" s="268"/>
      <c r="W14" s="1"/>
      <c r="X14" s="1"/>
      <c r="Z14" s="6"/>
      <c r="AA14" s="7"/>
      <c r="AB14" s="8"/>
    </row>
    <row r="15" spans="1:28" ht="21" customHeight="1" outlineLevel="1" x14ac:dyDescent="0.35">
      <c r="A15" s="1"/>
      <c r="B15" s="275"/>
      <c r="C15" s="275"/>
      <c r="D15" s="288" t="str">
        <f>IF(S10&lt;&gt;"",IF(OR(S14="finalizado",O14="finalizado",K14="finalizado"),"Finalizado",
IF(OR(AND(S10=U12,S14&lt;&gt;"finalizado"),AND(S10=Q12,O14&lt;&gt;"finalizado"),AND(S10=M12,K14&lt;&gt;"finalizado")),"Atrasado","À Tempo")),"Não Planificado")</f>
        <v>Não Planificado</v>
      </c>
      <c r="E15" s="288"/>
      <c r="F15" s="288"/>
      <c r="G15" s="288"/>
      <c r="H15" s="288"/>
      <c r="I15" s="288"/>
      <c r="J15" s="26"/>
      <c r="K15" s="270"/>
      <c r="L15" s="292"/>
      <c r="M15" s="292"/>
      <c r="N15" s="269"/>
      <c r="O15" s="270"/>
      <c r="P15" s="292"/>
      <c r="Q15" s="292"/>
      <c r="R15" s="269"/>
      <c r="S15" s="268"/>
      <c r="T15" s="292"/>
      <c r="U15" s="292"/>
      <c r="V15" s="268"/>
      <c r="W15" s="1"/>
      <c r="X15" s="1"/>
      <c r="Z15" s="6"/>
      <c r="AA15" s="7"/>
      <c r="AB15" s="7"/>
    </row>
    <row r="16" spans="1:28" ht="21" customHeight="1" x14ac:dyDescent="0.4">
      <c r="A16" s="1"/>
      <c r="B16" s="17"/>
      <c r="C16" s="17"/>
      <c r="D16" s="9"/>
      <c r="E16" s="86" t="str">
        <f>IF(COUNTA(F16:I16)=0,"NBC","BC")</f>
        <v>BC</v>
      </c>
      <c r="F16" s="86"/>
      <c r="G16" s="86"/>
      <c r="H16" s="86" t="s">
        <v>248</v>
      </c>
      <c r="I16" s="9"/>
      <c r="J16" s="16"/>
      <c r="K16" s="9"/>
      <c r="L16" s="9"/>
      <c r="M16" s="9"/>
      <c r="N16" s="9"/>
      <c r="O16" s="9"/>
      <c r="P16" s="9"/>
      <c r="Q16" s="9"/>
      <c r="R16" s="9"/>
      <c r="S16" s="9"/>
      <c r="T16" s="9"/>
      <c r="U16" s="9"/>
      <c r="V16" s="9"/>
      <c r="W16" s="9"/>
      <c r="X16" s="9"/>
      <c r="Y16" s="23"/>
    </row>
    <row r="17" spans="1:25" ht="21" customHeight="1" x14ac:dyDescent="0.4">
      <c r="A17" s="1"/>
      <c r="B17" s="17"/>
      <c r="C17" s="17"/>
      <c r="D17" s="9"/>
      <c r="E17" s="9"/>
      <c r="F17" s="9"/>
      <c r="G17" s="9"/>
      <c r="H17" s="9"/>
      <c r="I17" s="9"/>
      <c r="J17" s="16"/>
      <c r="K17" s="290" t="s">
        <v>246</v>
      </c>
      <c r="L17" s="291"/>
      <c r="M17" s="296"/>
      <c r="N17" s="290" t="s">
        <v>247</v>
      </c>
      <c r="O17" s="291"/>
      <c r="P17" s="296"/>
      <c r="Q17" s="290" t="s">
        <v>681</v>
      </c>
      <c r="R17" s="291"/>
      <c r="S17" s="296"/>
      <c r="T17" s="290" t="s">
        <v>682</v>
      </c>
      <c r="U17" s="291"/>
      <c r="V17" s="296"/>
      <c r="W17" s="9"/>
      <c r="X17" s="9"/>
      <c r="Y17" s="23"/>
    </row>
    <row r="18" spans="1:25" ht="20.25" customHeight="1" outlineLevel="2" x14ac:dyDescent="0.35">
      <c r="A18" s="1"/>
      <c r="B18" s="289" t="s">
        <v>316</v>
      </c>
      <c r="C18" s="289"/>
      <c r="D18" s="42" t="s">
        <v>16</v>
      </c>
      <c r="E18" s="39">
        <v>2.5000000000000001E-2</v>
      </c>
      <c r="F18" s="127"/>
      <c r="G18" s="127"/>
      <c r="H18" s="127"/>
      <c r="I18" s="127"/>
      <c r="J18" s="9"/>
      <c r="K18" s="270" t="s">
        <v>867</v>
      </c>
      <c r="L18" s="268"/>
      <c r="M18" s="269"/>
      <c r="N18" s="270" t="s">
        <v>868</v>
      </c>
      <c r="O18" s="268"/>
      <c r="P18" s="269"/>
      <c r="Q18" s="270" t="s">
        <v>869</v>
      </c>
      <c r="R18" s="268"/>
      <c r="S18" s="269"/>
      <c r="T18" s="270" t="s">
        <v>870</v>
      </c>
      <c r="U18" s="268"/>
      <c r="V18" s="269"/>
      <c r="W18" s="9"/>
      <c r="X18" s="9"/>
      <c r="Y18" s="23"/>
    </row>
    <row r="19" spans="1:25" ht="141.75" customHeight="1" outlineLevel="2" x14ac:dyDescent="0.35">
      <c r="A19" s="1"/>
      <c r="B19" s="289"/>
      <c r="C19" s="289"/>
      <c r="D19" s="42" t="s">
        <v>255</v>
      </c>
      <c r="E19" s="311" t="s">
        <v>871</v>
      </c>
      <c r="F19" s="311"/>
      <c r="G19" s="311"/>
      <c r="H19" s="311"/>
      <c r="I19" s="311"/>
      <c r="J19" s="25"/>
      <c r="K19" s="270"/>
      <c r="L19" s="268"/>
      <c r="M19" s="269"/>
      <c r="N19" s="270"/>
      <c r="O19" s="268"/>
      <c r="P19" s="269"/>
      <c r="Q19" s="270"/>
      <c r="R19" s="268"/>
      <c r="S19" s="269"/>
      <c r="T19" s="270"/>
      <c r="U19" s="268"/>
      <c r="V19" s="269"/>
      <c r="W19" s="9"/>
      <c r="X19" s="9"/>
      <c r="Y19" s="23"/>
    </row>
    <row r="20" spans="1:25" ht="18.75" customHeight="1" outlineLevel="2" x14ac:dyDescent="0.35">
      <c r="A20" s="1"/>
      <c r="B20" s="289"/>
      <c r="C20" s="289"/>
      <c r="D20" s="293" t="s">
        <v>37</v>
      </c>
      <c r="E20" s="294" t="s">
        <v>89</v>
      </c>
      <c r="F20" s="294"/>
      <c r="G20" s="294"/>
      <c r="H20" s="294"/>
      <c r="I20" s="294"/>
      <c r="J20" s="25"/>
      <c r="K20" s="270"/>
      <c r="L20" s="268"/>
      <c r="M20" s="269"/>
      <c r="N20" s="270" t="s">
        <v>307</v>
      </c>
      <c r="O20" s="268"/>
      <c r="P20" s="269"/>
      <c r="Q20" s="270" t="s">
        <v>307</v>
      </c>
      <c r="R20" s="268"/>
      <c r="S20" s="269"/>
      <c r="T20" s="270" t="s">
        <v>307</v>
      </c>
      <c r="U20" s="268"/>
      <c r="V20" s="269"/>
      <c r="W20" s="9"/>
      <c r="X20" s="9"/>
      <c r="Y20" s="23"/>
    </row>
    <row r="21" spans="1:25" ht="40.5" customHeight="1" outlineLevel="2" x14ac:dyDescent="0.35">
      <c r="A21" s="18">
        <v>5.0000000000000001E-3</v>
      </c>
      <c r="B21" s="289"/>
      <c r="C21" s="289"/>
      <c r="D21" s="293"/>
      <c r="E21" s="294"/>
      <c r="F21" s="294"/>
      <c r="G21" s="294"/>
      <c r="H21" s="294"/>
      <c r="I21" s="294"/>
      <c r="J21" s="25"/>
      <c r="K21" s="270" t="s">
        <v>858</v>
      </c>
      <c r="L21" s="268"/>
      <c r="M21" s="269"/>
      <c r="N21" s="270" t="s">
        <v>338</v>
      </c>
      <c r="O21" s="268"/>
      <c r="P21" s="269"/>
      <c r="Q21" s="270" t="s">
        <v>872</v>
      </c>
      <c r="R21" s="268"/>
      <c r="S21" s="269"/>
      <c r="T21" s="270" t="s">
        <v>873</v>
      </c>
      <c r="U21" s="268"/>
      <c r="V21" s="269"/>
      <c r="W21" s="9"/>
      <c r="X21" s="9"/>
      <c r="Y21" s="23"/>
    </row>
    <row r="22" spans="1:25" ht="14.5" x14ac:dyDescent="0.35">
      <c r="A22" s="1"/>
      <c r="B22" s="9"/>
      <c r="C22" s="9"/>
      <c r="D22" s="9"/>
      <c r="E22" s="9"/>
      <c r="F22" s="9"/>
      <c r="G22" s="9"/>
      <c r="H22" s="9"/>
      <c r="I22" s="9"/>
      <c r="J22" s="9"/>
      <c r="K22" s="68"/>
      <c r="L22" s="9"/>
      <c r="M22" s="9"/>
      <c r="N22" s="9"/>
      <c r="O22" s="9"/>
      <c r="P22" s="9"/>
      <c r="Q22" s="9"/>
      <c r="R22" s="9"/>
      <c r="S22" s="9"/>
      <c r="T22" s="9"/>
      <c r="U22" s="9"/>
      <c r="V22" s="69"/>
      <c r="W22" s="9"/>
      <c r="X22" s="9"/>
      <c r="Y22" s="23"/>
    </row>
    <row r="23" spans="1:25" ht="41" x14ac:dyDescent="0.35">
      <c r="A23" s="1"/>
      <c r="B23" s="9"/>
      <c r="C23" s="9"/>
      <c r="D23" s="9"/>
      <c r="G23" s="9"/>
      <c r="H23" s="9"/>
      <c r="K23" s="54" t="s">
        <v>9</v>
      </c>
      <c r="L23" s="24" t="s">
        <v>261</v>
      </c>
      <c r="M23" s="55" t="s">
        <v>262</v>
      </c>
      <c r="N23" s="54" t="s">
        <v>9</v>
      </c>
      <c r="O23" s="24" t="s">
        <v>261</v>
      </c>
      <c r="P23" s="55" t="s">
        <v>262</v>
      </c>
      <c r="Q23" s="54" t="s">
        <v>9</v>
      </c>
      <c r="R23" s="24" t="s">
        <v>261</v>
      </c>
      <c r="S23" s="55" t="s">
        <v>262</v>
      </c>
      <c r="T23" s="54" t="s">
        <v>9</v>
      </c>
      <c r="U23" s="24" t="s">
        <v>261</v>
      </c>
      <c r="V23" s="55" t="s">
        <v>262</v>
      </c>
      <c r="X23" s="9"/>
      <c r="Y23" s="23"/>
    </row>
    <row r="24" spans="1:25" ht="36.75" customHeight="1" x14ac:dyDescent="0.35">
      <c r="A24" s="1"/>
      <c r="B24" s="9"/>
      <c r="C24" s="9"/>
      <c r="D24" s="9"/>
      <c r="F24" s="297" t="s">
        <v>690</v>
      </c>
      <c r="G24" s="298" t="s">
        <v>33</v>
      </c>
      <c r="H24" s="298"/>
      <c r="I24" s="298"/>
      <c r="K24" s="56">
        <v>3</v>
      </c>
      <c r="L24" s="40">
        <v>3</v>
      </c>
      <c r="M24" s="295"/>
      <c r="N24" s="56">
        <v>2</v>
      </c>
      <c r="O24" s="40">
        <v>2</v>
      </c>
      <c r="P24" s="295" t="s">
        <v>874</v>
      </c>
      <c r="Q24" s="56">
        <v>3</v>
      </c>
      <c r="R24" s="40">
        <v>2</v>
      </c>
      <c r="S24" s="295"/>
      <c r="T24" s="56">
        <v>2</v>
      </c>
      <c r="U24" s="40"/>
      <c r="V24" s="295"/>
      <c r="X24" s="9"/>
      <c r="Y24" s="23"/>
    </row>
    <row r="25" spans="1:25" ht="19.5" customHeight="1" x14ac:dyDescent="0.35">
      <c r="A25" s="1"/>
      <c r="B25" s="9"/>
      <c r="C25" s="9"/>
      <c r="D25" s="9"/>
      <c r="F25" s="297"/>
      <c r="G25" s="298"/>
      <c r="H25" s="298"/>
      <c r="I25" s="298"/>
      <c r="K25" s="57"/>
      <c r="L25" s="43"/>
      <c r="M25" s="295"/>
      <c r="N25" s="57"/>
      <c r="O25" s="43"/>
      <c r="P25" s="295"/>
      <c r="Q25" s="57"/>
      <c r="R25" s="43"/>
      <c r="S25" s="295"/>
      <c r="T25" s="57"/>
      <c r="U25" s="43"/>
      <c r="V25" s="295"/>
      <c r="X25" s="9"/>
      <c r="Y25" s="23"/>
    </row>
    <row r="26" spans="1:25" ht="208.5" customHeight="1" x14ac:dyDescent="0.35">
      <c r="A26" s="1"/>
      <c r="B26" s="9"/>
      <c r="C26" s="9"/>
      <c r="D26" s="9"/>
      <c r="F26" s="297"/>
      <c r="G26" s="298" t="s">
        <v>242</v>
      </c>
      <c r="H26" s="298"/>
      <c r="I26" s="298"/>
      <c r="K26" s="58" t="s">
        <v>875</v>
      </c>
      <c r="L26" s="45"/>
      <c r="M26" s="295"/>
      <c r="N26" s="58" t="s">
        <v>876</v>
      </c>
      <c r="O26" s="45" t="s">
        <v>1163</v>
      </c>
      <c r="P26" s="295"/>
      <c r="Q26" s="58" t="s">
        <v>877</v>
      </c>
      <c r="R26" s="45" t="s">
        <v>1164</v>
      </c>
      <c r="S26" s="295"/>
      <c r="T26" s="58" t="s">
        <v>1026</v>
      </c>
      <c r="U26" s="45"/>
      <c r="V26" s="295"/>
      <c r="X26" s="9"/>
      <c r="Y26" s="23"/>
    </row>
    <row r="27" spans="1:25" ht="18" customHeight="1" x14ac:dyDescent="0.35">
      <c r="A27" s="1"/>
      <c r="B27" s="9"/>
      <c r="C27" s="9"/>
      <c r="D27" s="9"/>
      <c r="F27" s="297"/>
      <c r="G27" s="298" t="s">
        <v>266</v>
      </c>
      <c r="H27" s="298"/>
      <c r="I27" s="298"/>
      <c r="K27" s="59"/>
      <c r="L27" s="25"/>
      <c r="M27" s="60"/>
      <c r="N27" s="59"/>
      <c r="O27" s="25"/>
      <c r="P27" s="101"/>
      <c r="Q27" s="59"/>
      <c r="R27" s="25"/>
      <c r="S27" s="60"/>
      <c r="T27" s="59"/>
      <c r="U27" s="25"/>
      <c r="V27" s="60"/>
      <c r="X27" s="9"/>
      <c r="Y27" s="23"/>
    </row>
    <row r="28" spans="1:25" ht="18" customHeight="1" x14ac:dyDescent="0.35">
      <c r="A28" s="1"/>
      <c r="B28" s="9"/>
      <c r="C28" s="9"/>
      <c r="D28" s="9"/>
      <c r="F28" s="297"/>
      <c r="G28" s="298"/>
      <c r="H28" s="298"/>
      <c r="I28" s="298"/>
      <c r="K28" s="59"/>
      <c r="L28" s="25"/>
      <c r="M28" s="60"/>
      <c r="N28" s="59"/>
      <c r="O28" s="25"/>
      <c r="P28" s="101"/>
      <c r="Q28" s="59"/>
      <c r="R28" s="25"/>
      <c r="S28" s="60"/>
      <c r="T28" s="59"/>
      <c r="U28" s="25"/>
      <c r="V28" s="60"/>
      <c r="X28" s="9"/>
      <c r="Y28" s="23"/>
    </row>
    <row r="29" spans="1:25" ht="18" customHeight="1" x14ac:dyDescent="0.35">
      <c r="A29" s="1"/>
      <c r="B29" s="9"/>
      <c r="C29" s="9"/>
      <c r="D29" s="9"/>
      <c r="F29" s="297"/>
      <c r="G29" s="298"/>
      <c r="H29" s="298"/>
      <c r="I29" s="298"/>
      <c r="K29" s="59"/>
      <c r="L29" s="25"/>
      <c r="M29" s="60"/>
      <c r="N29" s="59"/>
      <c r="O29" s="25"/>
      <c r="P29" s="101"/>
      <c r="Q29" s="59"/>
      <c r="R29" s="25"/>
      <c r="S29" s="60"/>
      <c r="T29" s="59"/>
      <c r="U29" s="25"/>
      <c r="V29" s="60"/>
      <c r="X29" s="9"/>
      <c r="Y29" s="23"/>
    </row>
    <row r="30" spans="1:25" ht="18" customHeight="1" x14ac:dyDescent="0.35">
      <c r="A30" s="1"/>
      <c r="B30" s="9"/>
      <c r="C30" s="9"/>
      <c r="D30" s="9"/>
      <c r="F30" s="297"/>
      <c r="G30" s="298"/>
      <c r="H30" s="298"/>
      <c r="I30" s="298"/>
      <c r="K30" s="59"/>
      <c r="L30" s="25"/>
      <c r="M30" s="60"/>
      <c r="N30" s="59"/>
      <c r="O30" s="25"/>
      <c r="P30" s="101"/>
      <c r="Q30" s="59"/>
      <c r="R30" s="25"/>
      <c r="S30" s="60"/>
      <c r="T30" s="59"/>
      <c r="U30" s="25"/>
      <c r="V30" s="60"/>
      <c r="X30" s="9"/>
      <c r="Y30" s="23"/>
    </row>
    <row r="31" spans="1:25" ht="18" customHeight="1" x14ac:dyDescent="0.35">
      <c r="A31" s="1"/>
      <c r="B31" s="9"/>
      <c r="C31" s="9"/>
      <c r="D31" s="9"/>
      <c r="F31" s="297"/>
      <c r="G31" s="298"/>
      <c r="H31" s="298"/>
      <c r="I31" s="298"/>
      <c r="K31" s="59"/>
      <c r="L31" s="25"/>
      <c r="M31" s="60"/>
      <c r="N31" s="59"/>
      <c r="O31" s="25"/>
      <c r="P31" s="101"/>
      <c r="Q31" s="59"/>
      <c r="R31" s="25"/>
      <c r="S31" s="60"/>
      <c r="T31" s="59"/>
      <c r="U31" s="25"/>
      <c r="V31" s="60"/>
      <c r="X31" s="9"/>
      <c r="Y31" s="23"/>
    </row>
    <row r="32" spans="1:25" ht="18" customHeight="1" x14ac:dyDescent="0.35">
      <c r="A32" s="1"/>
      <c r="B32" s="9"/>
      <c r="C32" s="9"/>
      <c r="D32" s="9"/>
      <c r="F32" s="297"/>
      <c r="G32" s="298"/>
      <c r="H32" s="298"/>
      <c r="I32" s="298"/>
      <c r="K32" s="59"/>
      <c r="L32" s="25"/>
      <c r="M32" s="60"/>
      <c r="N32" s="59"/>
      <c r="O32" s="25"/>
      <c r="P32" s="101"/>
      <c r="Q32" s="59"/>
      <c r="R32" s="25"/>
      <c r="S32" s="60"/>
      <c r="T32" s="59"/>
      <c r="U32" s="25"/>
      <c r="V32" s="60"/>
      <c r="X32" s="9"/>
      <c r="Y32" s="23"/>
    </row>
    <row r="33" spans="1:25" ht="18" customHeight="1" x14ac:dyDescent="0.35">
      <c r="A33" s="1"/>
      <c r="B33" s="9"/>
      <c r="C33" s="9"/>
      <c r="D33" s="9"/>
      <c r="F33" s="297"/>
      <c r="G33" s="298"/>
      <c r="H33" s="298"/>
      <c r="I33" s="298"/>
      <c r="K33" s="59"/>
      <c r="L33" s="25"/>
      <c r="M33" s="60"/>
      <c r="N33" s="59"/>
      <c r="O33" s="25"/>
      <c r="P33" s="101"/>
      <c r="Q33" s="59"/>
      <c r="R33" s="25"/>
      <c r="S33" s="60"/>
      <c r="T33" s="59"/>
      <c r="U33" s="25"/>
      <c r="V33" s="60"/>
      <c r="X33" s="9"/>
      <c r="Y33" s="23"/>
    </row>
    <row r="34" spans="1:25" ht="18" customHeight="1" x14ac:dyDescent="0.35">
      <c r="A34" s="1"/>
      <c r="B34" s="9"/>
      <c r="C34" s="9"/>
      <c r="D34" s="9"/>
      <c r="F34" s="297"/>
      <c r="G34" s="298"/>
      <c r="H34" s="298"/>
      <c r="I34" s="298"/>
      <c r="K34" s="59"/>
      <c r="L34" s="25"/>
      <c r="M34" s="60"/>
      <c r="N34" s="59"/>
      <c r="O34" s="25"/>
      <c r="P34" s="101"/>
      <c r="Q34" s="59"/>
      <c r="R34" s="25"/>
      <c r="S34" s="60"/>
      <c r="T34" s="59"/>
      <c r="U34" s="25"/>
      <c r="V34" s="60"/>
      <c r="X34" s="9"/>
      <c r="Y34" s="23"/>
    </row>
    <row r="35" spans="1:25" ht="18" customHeight="1" x14ac:dyDescent="0.35">
      <c r="A35" s="1"/>
      <c r="B35" s="9"/>
      <c r="C35" s="9"/>
      <c r="D35" s="9"/>
      <c r="F35" s="297"/>
      <c r="G35" s="298"/>
      <c r="H35" s="298"/>
      <c r="I35" s="298"/>
      <c r="K35" s="59"/>
      <c r="L35" s="25"/>
      <c r="M35" s="60"/>
      <c r="N35" s="59"/>
      <c r="O35" s="25"/>
      <c r="P35" s="101"/>
      <c r="Q35" s="59"/>
      <c r="R35" s="25"/>
      <c r="S35" s="60"/>
      <c r="T35" s="59"/>
      <c r="U35" s="25"/>
      <c r="V35" s="60"/>
      <c r="X35" s="9"/>
      <c r="Y35" s="23"/>
    </row>
    <row r="36" spans="1:25" ht="18" customHeight="1" x14ac:dyDescent="0.35">
      <c r="A36" s="1"/>
      <c r="B36" s="9"/>
      <c r="C36" s="9"/>
      <c r="D36" s="9"/>
      <c r="F36" s="297"/>
      <c r="G36" s="298"/>
      <c r="H36" s="298"/>
      <c r="I36" s="298"/>
      <c r="K36" s="59"/>
      <c r="L36" s="25"/>
      <c r="M36" s="60"/>
      <c r="N36" s="59"/>
      <c r="O36" s="25"/>
      <c r="P36" s="101"/>
      <c r="Q36" s="59"/>
      <c r="R36" s="25"/>
      <c r="S36" s="60"/>
      <c r="T36" s="59"/>
      <c r="U36" s="25"/>
      <c r="V36" s="60"/>
      <c r="X36" s="9"/>
      <c r="Y36" s="23"/>
    </row>
    <row r="37" spans="1:25" ht="18" customHeight="1" x14ac:dyDescent="0.35">
      <c r="A37" s="1"/>
      <c r="B37" s="9"/>
      <c r="C37" s="9"/>
      <c r="D37" s="9"/>
      <c r="F37" s="297"/>
      <c r="G37" s="298"/>
      <c r="H37" s="298"/>
      <c r="I37" s="298"/>
      <c r="K37" s="59"/>
      <c r="L37" s="25"/>
      <c r="M37" s="60"/>
      <c r="N37" s="59"/>
      <c r="O37" s="25"/>
      <c r="P37" s="101"/>
      <c r="Q37" s="59"/>
      <c r="R37" s="25"/>
      <c r="S37" s="60"/>
      <c r="T37" s="59"/>
      <c r="U37" s="25"/>
      <c r="V37" s="60"/>
      <c r="X37" s="9"/>
      <c r="Y37" s="23"/>
    </row>
    <row r="38" spans="1:25" ht="18" customHeight="1" x14ac:dyDescent="0.35">
      <c r="A38" s="1"/>
      <c r="B38" s="9"/>
      <c r="C38" s="9"/>
      <c r="D38" s="9"/>
      <c r="F38" s="297"/>
      <c r="G38" s="298"/>
      <c r="H38" s="298"/>
      <c r="I38" s="298"/>
      <c r="K38" s="59"/>
      <c r="L38" s="25"/>
      <c r="M38" s="60"/>
      <c r="N38" s="59"/>
      <c r="O38" s="25"/>
      <c r="P38" s="101"/>
      <c r="Q38" s="59"/>
      <c r="R38" s="25"/>
      <c r="S38" s="60"/>
      <c r="T38" s="59"/>
      <c r="U38" s="25"/>
      <c r="V38" s="60"/>
      <c r="X38" s="9"/>
      <c r="Y38" s="23"/>
    </row>
    <row r="39" spans="1:25" ht="18" customHeight="1" x14ac:dyDescent="0.35">
      <c r="A39" s="1"/>
      <c r="B39" s="9"/>
      <c r="C39" s="9"/>
      <c r="D39" s="9"/>
      <c r="F39" s="297"/>
      <c r="G39" s="298"/>
      <c r="H39" s="298"/>
      <c r="I39" s="298"/>
      <c r="K39" s="59"/>
      <c r="L39" s="25"/>
      <c r="M39" s="60"/>
      <c r="N39" s="59"/>
      <c r="O39" s="25"/>
      <c r="P39" s="101"/>
      <c r="Q39" s="59"/>
      <c r="R39" s="25"/>
      <c r="S39" s="60"/>
      <c r="T39" s="59"/>
      <c r="U39" s="25"/>
      <c r="V39" s="60"/>
      <c r="X39" s="9"/>
      <c r="Y39" s="23"/>
    </row>
    <row r="40" spans="1:25" ht="18" customHeight="1" x14ac:dyDescent="0.35">
      <c r="A40" s="1"/>
      <c r="B40" s="9"/>
      <c r="C40" s="9"/>
      <c r="D40" s="9"/>
      <c r="F40" s="297"/>
      <c r="G40" s="298"/>
      <c r="H40" s="298"/>
      <c r="I40" s="298"/>
      <c r="K40" s="59"/>
      <c r="L40" s="25"/>
      <c r="M40" s="60"/>
      <c r="N40" s="59"/>
      <c r="O40" s="25"/>
      <c r="P40" s="101"/>
      <c r="Q40" s="59"/>
      <c r="R40" s="25"/>
      <c r="S40" s="60"/>
      <c r="T40" s="59"/>
      <c r="U40" s="25"/>
      <c r="V40" s="60"/>
      <c r="X40" s="9"/>
      <c r="Y40" s="23"/>
    </row>
    <row r="41" spans="1:25" ht="18" customHeight="1" x14ac:dyDescent="0.35">
      <c r="A41" s="1"/>
      <c r="B41" s="9"/>
      <c r="C41" s="9"/>
      <c r="D41" s="9"/>
      <c r="F41" s="297"/>
      <c r="G41" s="298"/>
      <c r="H41" s="298"/>
      <c r="I41" s="298"/>
      <c r="K41" s="59"/>
      <c r="L41" s="25"/>
      <c r="M41" s="60"/>
      <c r="N41" s="59"/>
      <c r="O41" s="25"/>
      <c r="P41" s="101"/>
      <c r="Q41" s="59"/>
      <c r="R41" s="25"/>
      <c r="S41" s="60"/>
      <c r="T41" s="59"/>
      <c r="U41" s="25"/>
      <c r="V41" s="60"/>
      <c r="X41" s="9"/>
      <c r="Y41" s="23"/>
    </row>
    <row r="42" spans="1:25" ht="18" customHeight="1" x14ac:dyDescent="0.35">
      <c r="A42" s="1"/>
      <c r="B42" s="9"/>
      <c r="C42" s="9"/>
      <c r="D42" s="9"/>
      <c r="F42" s="297"/>
      <c r="G42" s="298"/>
      <c r="H42" s="298"/>
      <c r="I42" s="298"/>
      <c r="K42" s="59"/>
      <c r="L42" s="25"/>
      <c r="M42" s="60"/>
      <c r="N42" s="59"/>
      <c r="O42" s="25"/>
      <c r="P42" s="101"/>
      <c r="Q42" s="59"/>
      <c r="R42" s="25"/>
      <c r="S42" s="60"/>
      <c r="T42" s="59"/>
      <c r="U42" s="25"/>
      <c r="V42" s="60"/>
      <c r="X42" s="9"/>
      <c r="Y42" s="23"/>
    </row>
    <row r="43" spans="1:25" ht="18" customHeight="1" x14ac:dyDescent="0.35">
      <c r="A43" s="1"/>
      <c r="B43" s="9"/>
      <c r="C43" s="9"/>
      <c r="D43" s="9"/>
      <c r="F43" s="297"/>
      <c r="G43" s="298"/>
      <c r="H43" s="298"/>
      <c r="I43" s="298"/>
      <c r="K43" s="59"/>
      <c r="L43" s="25"/>
      <c r="M43" s="60"/>
      <c r="N43" s="59"/>
      <c r="O43" s="25"/>
      <c r="P43" s="101"/>
      <c r="Q43" s="59"/>
      <c r="R43" s="25"/>
      <c r="S43" s="60"/>
      <c r="T43" s="59"/>
      <c r="U43" s="25"/>
      <c r="V43" s="60"/>
      <c r="X43" s="9"/>
      <c r="Y43" s="23"/>
    </row>
    <row r="44" spans="1:25" ht="18" customHeight="1" x14ac:dyDescent="0.35">
      <c r="A44" s="1"/>
      <c r="B44" s="9"/>
      <c r="C44" s="9"/>
      <c r="D44" s="9"/>
      <c r="F44" s="297"/>
      <c r="G44" s="298"/>
      <c r="H44" s="298"/>
      <c r="I44" s="298"/>
      <c r="K44" s="59"/>
      <c r="L44" s="25"/>
      <c r="M44" s="60"/>
      <c r="N44" s="59"/>
      <c r="O44" s="25"/>
      <c r="P44" s="101"/>
      <c r="Q44" s="59"/>
      <c r="R44" s="25"/>
      <c r="S44" s="60"/>
      <c r="T44" s="59"/>
      <c r="U44" s="25"/>
      <c r="V44" s="60"/>
      <c r="X44" s="9"/>
      <c r="Y44" s="23"/>
    </row>
    <row r="45" spans="1:25" ht="18" customHeight="1" x14ac:dyDescent="0.35">
      <c r="A45" s="1"/>
      <c r="B45" s="9"/>
      <c r="C45" s="9"/>
      <c r="D45" s="9"/>
      <c r="F45" s="297"/>
      <c r="G45" s="298"/>
      <c r="H45" s="298"/>
      <c r="I45" s="298"/>
      <c r="K45" s="59"/>
      <c r="L45" s="25"/>
      <c r="M45" s="60"/>
      <c r="N45" s="59"/>
      <c r="O45" s="25"/>
      <c r="P45" s="101"/>
      <c r="Q45" s="59"/>
      <c r="R45" s="25"/>
      <c r="S45" s="60"/>
      <c r="T45" s="59"/>
      <c r="U45" s="25"/>
      <c r="V45" s="60"/>
      <c r="X45" s="9"/>
      <c r="Y45" s="23"/>
    </row>
    <row r="46" spans="1:25" ht="18" customHeight="1" x14ac:dyDescent="0.35">
      <c r="A46" s="1"/>
      <c r="B46" s="9"/>
      <c r="C46" s="9"/>
      <c r="D46" s="9"/>
      <c r="F46" s="297"/>
      <c r="G46" s="298"/>
      <c r="H46" s="298"/>
      <c r="I46" s="298"/>
      <c r="K46" s="59"/>
      <c r="L46" s="25"/>
      <c r="M46" s="60"/>
      <c r="N46" s="59"/>
      <c r="O46" s="25"/>
      <c r="P46" s="101"/>
      <c r="Q46" s="59"/>
      <c r="R46" s="25"/>
      <c r="S46" s="60"/>
      <c r="T46" s="59"/>
      <c r="U46" s="25"/>
      <c r="V46" s="60"/>
      <c r="X46" s="9"/>
      <c r="Y46" s="23"/>
    </row>
    <row r="47" spans="1:25" ht="18" customHeight="1" x14ac:dyDescent="0.35">
      <c r="A47" s="1"/>
      <c r="B47" s="9"/>
      <c r="C47" s="9"/>
      <c r="D47" s="9"/>
      <c r="F47" s="297"/>
      <c r="G47" s="298"/>
      <c r="H47" s="298"/>
      <c r="I47" s="298"/>
      <c r="K47" s="59"/>
      <c r="L47" s="25"/>
      <c r="M47" s="60"/>
      <c r="N47" s="59"/>
      <c r="O47" s="25"/>
      <c r="P47" s="101"/>
      <c r="Q47" s="59"/>
      <c r="R47" s="25"/>
      <c r="S47" s="60"/>
      <c r="T47" s="59"/>
      <c r="U47" s="25"/>
      <c r="V47" s="60"/>
      <c r="X47" s="9"/>
      <c r="Y47" s="23"/>
    </row>
    <row r="48" spans="1:25" ht="18" customHeight="1" x14ac:dyDescent="0.35">
      <c r="A48" s="1"/>
      <c r="B48" s="9"/>
      <c r="C48" s="9"/>
      <c r="D48" s="9"/>
      <c r="F48" s="297"/>
      <c r="G48" s="298"/>
      <c r="H48" s="298"/>
      <c r="I48" s="298"/>
      <c r="K48" s="59"/>
      <c r="L48" s="25"/>
      <c r="M48" s="60"/>
      <c r="N48" s="59"/>
      <c r="O48" s="25"/>
      <c r="P48" s="101"/>
      <c r="Q48" s="59"/>
      <c r="R48" s="25"/>
      <c r="S48" s="60"/>
      <c r="T48" s="59"/>
      <c r="U48" s="25"/>
      <c r="V48" s="60"/>
      <c r="X48" s="9"/>
      <c r="Y48" s="23"/>
    </row>
    <row r="49" spans="1:25" ht="18" customHeight="1" x14ac:dyDescent="0.35">
      <c r="A49" s="1"/>
      <c r="B49" s="9"/>
      <c r="C49" s="9"/>
      <c r="D49" s="9"/>
      <c r="F49" s="297"/>
      <c r="G49" s="298"/>
      <c r="H49" s="298"/>
      <c r="I49" s="298"/>
      <c r="K49" s="59"/>
      <c r="L49" s="25"/>
      <c r="M49" s="60"/>
      <c r="N49" s="59"/>
      <c r="O49" s="25"/>
      <c r="P49" s="60"/>
      <c r="Q49" s="59"/>
      <c r="R49" s="25"/>
      <c r="S49" s="60"/>
      <c r="T49" s="59"/>
      <c r="U49" s="25"/>
      <c r="V49" s="60"/>
      <c r="X49" s="9"/>
      <c r="Y49" s="23"/>
    </row>
    <row r="50" spans="1:25" ht="14.5" x14ac:dyDescent="0.35">
      <c r="S50" s="1"/>
      <c r="V50" s="1"/>
    </row>
    <row r="51" spans="1:25" ht="15" customHeight="1" x14ac:dyDescent="0.35"/>
  </sheetData>
  <mergeCells count="63">
    <mergeCell ref="F24:F49"/>
    <mergeCell ref="G24:I25"/>
    <mergeCell ref="M24:M26"/>
    <mergeCell ref="P24:P26"/>
    <mergeCell ref="S24:S26"/>
    <mergeCell ref="V24:V26"/>
    <mergeCell ref="G26:I26"/>
    <mergeCell ref="G27:I49"/>
    <mergeCell ref="Q20:S20"/>
    <mergeCell ref="T20:V20"/>
    <mergeCell ref="K21:M21"/>
    <mergeCell ref="N21:P21"/>
    <mergeCell ref="Q21:S21"/>
    <mergeCell ref="T21:V21"/>
    <mergeCell ref="T18:V19"/>
    <mergeCell ref="E19:I19"/>
    <mergeCell ref="D20:D21"/>
    <mergeCell ref="E20:I21"/>
    <mergeCell ref="K20:M20"/>
    <mergeCell ref="N20:P20"/>
    <mergeCell ref="D15:I15"/>
    <mergeCell ref="B18:C21"/>
    <mergeCell ref="K18:M19"/>
    <mergeCell ref="N18:P19"/>
    <mergeCell ref="Q18:S19"/>
    <mergeCell ref="Q17:S17"/>
    <mergeCell ref="T17:V17"/>
    <mergeCell ref="S12:T12"/>
    <mergeCell ref="U12:V12"/>
    <mergeCell ref="L13:M13"/>
    <mergeCell ref="P13:Q13"/>
    <mergeCell ref="T13:U13"/>
    <mergeCell ref="L14:M15"/>
    <mergeCell ref="N14:N15"/>
    <mergeCell ref="O14:O15"/>
    <mergeCell ref="P14:Q15"/>
    <mergeCell ref="Q12:R12"/>
    <mergeCell ref="R14:R15"/>
    <mergeCell ref="S14:S15"/>
    <mergeCell ref="T14:U15"/>
    <mergeCell ref="V14:V15"/>
    <mergeCell ref="K12:L12"/>
    <mergeCell ref="M12:N12"/>
    <mergeCell ref="O12:P12"/>
    <mergeCell ref="K17:M17"/>
    <mergeCell ref="N17:P17"/>
    <mergeCell ref="K14:K15"/>
    <mergeCell ref="B7:C7"/>
    <mergeCell ref="M7:O8"/>
    <mergeCell ref="Q7:S8"/>
    <mergeCell ref="G12:G13"/>
    <mergeCell ref="D2:I2"/>
    <mergeCell ref="D3:I4"/>
    <mergeCell ref="K3:S4"/>
    <mergeCell ref="D5:I5"/>
    <mergeCell ref="K5:R5"/>
    <mergeCell ref="B10:C10"/>
    <mergeCell ref="B12:C15"/>
    <mergeCell ref="D12:D14"/>
    <mergeCell ref="E12:E14"/>
    <mergeCell ref="F12:F13"/>
    <mergeCell ref="H12:H13"/>
    <mergeCell ref="I12:I13"/>
  </mergeCells>
  <conditionalFormatting sqref="D15:I15">
    <cfRule type="containsText" dxfId="223" priority="2" operator="containsText" text="Finalizado">
      <formula>NOT(ISERROR(SEARCH("Finalizado",D15)))</formula>
    </cfRule>
    <cfRule type="containsText" dxfId="222" priority="3" operator="containsText" text="No Planificado">
      <formula>NOT(ISERROR(SEARCH("No Planificado",D15)))</formula>
    </cfRule>
    <cfRule type="containsText" dxfId="221" priority="4" operator="containsText" text="A Tiempo">
      <formula>NOT(ISERROR(SEARCH("A Tiempo",D15)))</formula>
    </cfRule>
    <cfRule type="containsText" dxfId="220" priority="5" operator="containsText" text="Retrasado">
      <formula>NOT(ISERROR(SEARCH("Retrasado",D15)))</formula>
    </cfRule>
  </conditionalFormatting>
  <conditionalFormatting sqref="F7:F8">
    <cfRule type="iconSet" priority="9">
      <iconSet showValue="0">
        <cfvo type="percent" val="0"/>
        <cfvo type="num" val="2"/>
        <cfvo type="num" val="3"/>
      </iconSet>
    </cfRule>
  </conditionalFormatting>
  <conditionalFormatting sqref="F12 F14">
    <cfRule type="iconSet" priority="7">
      <iconSet showValue="0">
        <cfvo type="percent" val="0"/>
        <cfvo type="num" val="2"/>
        <cfvo type="num" val="3"/>
      </iconSet>
    </cfRule>
  </conditionalFormatting>
  <conditionalFormatting sqref="G7:I8">
    <cfRule type="iconSet" priority="8">
      <iconSet showValue="0">
        <cfvo type="percent" val="0"/>
        <cfvo type="num" val="2"/>
        <cfvo type="num" val="3"/>
      </iconSet>
    </cfRule>
  </conditionalFormatting>
  <conditionalFormatting sqref="G12:I12 G14:I14">
    <cfRule type="iconSet" priority="6">
      <iconSet showValue="0">
        <cfvo type="percent" val="0"/>
        <cfvo type="num" val="2"/>
        <cfvo type="num" val="3"/>
      </iconSet>
    </cfRule>
  </conditionalFormatting>
  <conditionalFormatting sqref="K24:L24 N24:O24 Q24:R24 T24:U24">
    <cfRule type="iconSet" priority="10">
      <iconSet showValue="0">
        <cfvo type="percent" val="0"/>
        <cfvo type="num" val="2"/>
        <cfvo type="num" val="3"/>
      </iconSet>
    </cfRule>
  </conditionalFormatting>
  <conditionalFormatting sqref="K25:L25">
    <cfRule type="containsText" dxfId="219" priority="20" operator="containsText" text="PENDIENTE">
      <formula>NOT(ISERROR(SEARCH("PENDIENTE",K25)))</formula>
    </cfRule>
    <cfRule type="containsText" dxfId="218" priority="21" operator="containsText" text="NO VALIDADO">
      <formula>NOT(ISERROR(SEARCH("NO VALIDADO",K25)))</formula>
    </cfRule>
    <cfRule type="containsText" dxfId="217" priority="22" operator="containsText" text="VALIDADO">
      <formula>NOT(ISERROR(SEARCH("VALIDADO",K25)))</formula>
    </cfRule>
  </conditionalFormatting>
  <conditionalFormatting sqref="N25:O25">
    <cfRule type="containsText" dxfId="216" priority="17" operator="containsText" text="PENDIENTE">
      <formula>NOT(ISERROR(SEARCH("PENDIENTE",N25)))</formula>
    </cfRule>
    <cfRule type="containsText" dxfId="215" priority="18" operator="containsText" text="NO VALIDADO">
      <formula>NOT(ISERROR(SEARCH("NO VALIDADO",N25)))</formula>
    </cfRule>
    <cfRule type="containsText" dxfId="214" priority="19" operator="containsText" text="VALIDADO">
      <formula>NOT(ISERROR(SEARCH("VALIDADO",N25)))</formula>
    </cfRule>
  </conditionalFormatting>
  <conditionalFormatting sqref="Q25:R25">
    <cfRule type="containsText" dxfId="213" priority="14" operator="containsText" text="PENDIENTE">
      <formula>NOT(ISERROR(SEARCH("PENDIENTE",Q25)))</formula>
    </cfRule>
    <cfRule type="containsText" dxfId="212" priority="15" operator="containsText" text="NO VALIDADO">
      <formula>NOT(ISERROR(SEARCH("NO VALIDADO",Q25)))</formula>
    </cfRule>
    <cfRule type="containsText" dxfId="211" priority="16" operator="containsText" text="VALIDADO">
      <formula>NOT(ISERROR(SEARCH("VALIDADO",Q25)))</formula>
    </cfRule>
  </conditionalFormatting>
  <conditionalFormatting sqref="T25:U25">
    <cfRule type="containsText" dxfId="210" priority="11" operator="containsText" text="PENDIENTE">
      <formula>NOT(ISERROR(SEARCH("PENDIENTE",T25)))</formula>
    </cfRule>
    <cfRule type="containsText" dxfId="209" priority="12" operator="containsText" text="NO VALIDADO">
      <formula>NOT(ISERROR(SEARCH("NO VALIDADO",T25)))</formula>
    </cfRule>
    <cfRule type="containsText" dxfId="208" priority="13" operator="containsText" text="VALIDADO">
      <formula>NOT(ISERROR(SEARCH("VALIDADO",T25)))</formula>
    </cfRule>
  </conditionalFormatting>
  <dataValidations count="6">
    <dataValidation type="list" allowBlank="1" showInputMessage="1" showErrorMessage="1" sqref="K14:K15 O14:O15 S14:S15" xr:uid="{77AAC56F-A2BD-4A75-B978-B98B79781223}">
      <formula1>"No Iniciado, En Progreso,Finalizado"</formula1>
    </dataValidation>
    <dataValidation type="list" allowBlank="1" showInputMessage="1" showErrorMessage="1" sqref="M12 Q12 U12" xr:uid="{394CEA3E-322C-49A3-8B14-8DFE85D2F81F}">
      <formula1>"Mayo,Junio,Julio,Agosto,Septiembre,Octubre"</formula1>
    </dataValidation>
    <dataValidation type="list" allowBlank="1" showInputMessage="1" showErrorMessage="1" sqref="AB14:AB15 R14:R15 N14:N15 V14:V15" xr:uid="{D9D4CBBB-4CB0-4A81-AEA6-7257788817D7}">
      <formula1>"No Cumple, Parcial, Cumple, Más que Cumple, Mejor Práctica"</formula1>
    </dataValidation>
    <dataValidation type="list" allowBlank="1" showInputMessage="1" showErrorMessage="1" sqref="O10" xr:uid="{E8E09A32-6272-4DFD-BD7A-0F9D2B704B3C}">
      <formula1>"Alta,Baja,No Planificado"</formula1>
    </dataValidation>
    <dataValidation type="list" allowBlank="1" showInputMessage="1" showErrorMessage="1" sqref="S10 Q10" xr:uid="{119944AA-FFAF-42C1-BE74-4FF8DF8C4E90}">
      <formula1>"Junio,Julio,Agosto,Septiembre,Octubre"</formula1>
    </dataValidation>
    <dataValidation type="list" allowBlank="1" showInputMessage="1" showErrorMessage="1" sqref="D10" xr:uid="{A70469D1-AD28-48C9-A995-6EB55BCFD5F0}">
      <formula1>"No Cumple, Parcial,Cumple,Más que Cumple,Mejor Práctica"</formula1>
    </dataValidation>
  </dataValidations>
  <pageMargins left="0.511811024" right="0.511811024" top="0.78740157499999996" bottom="0.78740157499999996" header="0.31496062000000002" footer="0.31496062000000002"/>
  <pageSetup paperSize="9" orientation="portrait" r:id="rId1"/>
  <drawing r:id="rId2"/>
  <extLst>
    <ext xmlns:x14="http://schemas.microsoft.com/office/spreadsheetml/2009/9/main" uri="{78C0D931-6437-407d-A8EE-F0AAD7539E65}">
      <x14:conditionalFormattings>
        <x14:conditionalFormatting xmlns:xm="http://schemas.microsoft.com/office/excel/2006/main">
          <x14:cfRule type="iconSet" priority="1" id="{C584B1B6-12D1-4B92-B470-349B6936C517}">
            <x14:iconSet iconSet="3Stars" showValue="0">
              <x14:cfvo type="percent">
                <xm:f>0</xm:f>
              </x14:cfvo>
              <x14:cfvo type="num">
                <xm:f>2</xm:f>
              </x14:cfvo>
              <x14:cfvo type="num">
                <xm:f>3</xm:f>
              </x14:cfvo>
            </x14:iconSet>
          </x14:cfRule>
          <xm:sqref>M10</xm:sqref>
        </x14:conditionalFormatting>
      </x14:conditionalFormattings>
    </ext>
  </extLst>
</worksheet>
</file>

<file path=xl/worksheets/sheet6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AF07FEE-4341-446B-9F4D-2545ED92650E}">
  <dimension ref="A1:AB51"/>
  <sheetViews>
    <sheetView showGridLines="0" zoomScale="50" zoomScaleNormal="50" workbookViewId="0">
      <pane xSplit="3" ySplit="4" topLeftCell="D21" activePane="bottomRight" state="frozen"/>
      <selection activeCell="O2" sqref="O2"/>
      <selection pane="topRight" activeCell="O2" sqref="O2"/>
      <selection pane="bottomLeft" activeCell="O2" sqref="O2"/>
      <selection pane="bottomRight" activeCell="O2" sqref="O2"/>
    </sheetView>
  </sheetViews>
  <sheetFormatPr defaultColWidth="0" defaultRowHeight="15" customHeight="1" zeroHeight="1" outlineLevelRow="2" outlineLevelCol="1" x14ac:dyDescent="0.35"/>
  <cols>
    <col min="1" max="1" width="1.26953125" customWidth="1"/>
    <col min="2" max="2" width="4.7265625" customWidth="1"/>
    <col min="3" max="3" width="20.1796875" customWidth="1"/>
    <col min="4" max="4" width="17.453125" customWidth="1" outlineLevel="1"/>
    <col min="5" max="5" width="10" customWidth="1" outlineLevel="1"/>
    <col min="6" max="8" width="6.1796875" customWidth="1" outlineLevel="1"/>
    <col min="9" max="9" width="6.26953125" customWidth="1" outlineLevel="1"/>
    <col min="10" max="10" width="2.1796875" customWidth="1"/>
    <col min="11" max="23" width="23" customWidth="1"/>
    <col min="24" max="24" width="17" hidden="1" customWidth="1"/>
    <col min="25" max="25" width="16.453125" hidden="1" customWidth="1"/>
    <col min="26" max="26" width="10.54296875" hidden="1" customWidth="1"/>
    <col min="27" max="27" width="16.81640625" hidden="1" customWidth="1"/>
    <col min="28" max="28" width="14.54296875" hidden="1" customWidth="1"/>
  </cols>
  <sheetData>
    <row r="1" spans="1:28" ht="11.25" customHeight="1" x14ac:dyDescent="0.35">
      <c r="A1" s="13"/>
      <c r="B1" s="13"/>
      <c r="C1" s="13"/>
      <c r="D1" s="13"/>
      <c r="E1" s="13"/>
      <c r="F1" s="13"/>
      <c r="G1" s="13"/>
      <c r="H1" s="13"/>
      <c r="I1" s="13"/>
      <c r="J1" s="13"/>
      <c r="K1" s="13"/>
      <c r="L1" s="13"/>
      <c r="M1" s="13"/>
      <c r="N1" s="13"/>
      <c r="O1" s="13"/>
      <c r="P1" s="13"/>
      <c r="Q1" s="13"/>
      <c r="R1" s="13"/>
      <c r="S1" s="13"/>
      <c r="T1" s="13"/>
      <c r="U1" s="13"/>
      <c r="V1" s="13"/>
      <c r="W1" s="13"/>
      <c r="X1" s="13"/>
      <c r="Y1" s="19"/>
      <c r="Z1" s="19"/>
      <c r="AA1" s="19"/>
    </row>
    <row r="2" spans="1:28" ht="43.5" customHeight="1" x14ac:dyDescent="0.5">
      <c r="A2" s="1"/>
      <c r="C2" s="11"/>
      <c r="D2" s="279" t="s">
        <v>0</v>
      </c>
      <c r="E2" s="279"/>
      <c r="F2" s="279"/>
      <c r="G2" s="279"/>
      <c r="H2" s="279"/>
      <c r="I2" s="279"/>
      <c r="J2" s="62"/>
      <c r="K2" s="62"/>
      <c r="L2" s="62"/>
      <c r="M2" s="62"/>
      <c r="N2" s="62"/>
      <c r="O2" s="62"/>
      <c r="P2" s="62"/>
      <c r="Q2" s="62"/>
      <c r="R2" s="62"/>
      <c r="S2" s="62"/>
      <c r="T2" s="62"/>
      <c r="U2" s="62"/>
      <c r="V2" s="62"/>
      <c r="W2" s="11"/>
      <c r="X2" s="11"/>
      <c r="Y2" s="20"/>
      <c r="Z2" s="20"/>
      <c r="AA2" s="20"/>
    </row>
    <row r="3" spans="1:28" ht="19.5" customHeight="1" x14ac:dyDescent="0.35">
      <c r="A3" s="1"/>
      <c r="C3" s="10"/>
      <c r="D3" s="280" t="s">
        <v>1</v>
      </c>
      <c r="E3" s="280"/>
      <c r="F3" s="280"/>
      <c r="G3" s="280"/>
      <c r="H3" s="280"/>
      <c r="I3" s="280"/>
      <c r="J3" s="63"/>
      <c r="K3" s="319" t="s">
        <v>878</v>
      </c>
      <c r="L3" s="319"/>
      <c r="M3" s="319"/>
      <c r="N3" s="319"/>
      <c r="O3" s="319"/>
      <c r="P3" s="319"/>
      <c r="Q3" s="319"/>
      <c r="R3" s="319"/>
      <c r="S3" s="319"/>
      <c r="T3" s="63"/>
      <c r="U3" s="63"/>
      <c r="V3" s="63"/>
      <c r="W3" s="10"/>
      <c r="X3" s="10"/>
      <c r="Y3" s="12"/>
      <c r="Z3" s="12"/>
      <c r="AA3" s="12"/>
    </row>
    <row r="4" spans="1:28" ht="35.25" customHeight="1" x14ac:dyDescent="0.35">
      <c r="A4" s="1"/>
      <c r="B4" s="1"/>
      <c r="C4" s="10"/>
      <c r="D4" s="281"/>
      <c r="E4" s="281"/>
      <c r="F4" s="281"/>
      <c r="G4" s="281"/>
      <c r="H4" s="281"/>
      <c r="I4" s="281"/>
      <c r="J4" s="61"/>
      <c r="K4" s="320"/>
      <c r="L4" s="320"/>
      <c r="M4" s="320"/>
      <c r="N4" s="320"/>
      <c r="O4" s="320"/>
      <c r="P4" s="320"/>
      <c r="Q4" s="320"/>
      <c r="R4" s="320"/>
      <c r="S4" s="320"/>
      <c r="T4" s="61"/>
      <c r="U4" s="61"/>
      <c r="V4" s="61"/>
      <c r="W4" s="61"/>
      <c r="X4" s="14"/>
      <c r="Y4" s="21"/>
      <c r="Z4" s="22"/>
      <c r="AA4" s="22"/>
    </row>
    <row r="5" spans="1:28" ht="32.5" x14ac:dyDescent="0.6">
      <c r="A5" s="1"/>
      <c r="B5" s="15"/>
      <c r="C5" s="13"/>
      <c r="D5" s="284" t="s">
        <v>218</v>
      </c>
      <c r="E5" s="284"/>
      <c r="F5" s="284"/>
      <c r="G5" s="284"/>
      <c r="H5" s="284"/>
      <c r="I5" s="284"/>
      <c r="J5" s="26"/>
      <c r="K5" s="284" t="s">
        <v>673</v>
      </c>
      <c r="L5" s="284"/>
      <c r="M5" s="284"/>
      <c r="N5" s="284"/>
      <c r="O5" s="284"/>
      <c r="P5" s="284"/>
      <c r="Q5" s="284"/>
      <c r="R5" s="284"/>
      <c r="S5" s="27"/>
      <c r="T5" s="25"/>
      <c r="U5" s="25"/>
      <c r="V5" s="25"/>
      <c r="W5" s="9"/>
      <c r="X5" s="9"/>
      <c r="Y5" s="23"/>
    </row>
    <row r="6" spans="1:28" ht="33" customHeight="1" x14ac:dyDescent="0.8">
      <c r="A6" s="1"/>
      <c r="B6" s="15"/>
      <c r="C6" s="15"/>
      <c r="D6" s="28" t="s">
        <v>296</v>
      </c>
      <c r="E6" s="28" t="s">
        <v>16</v>
      </c>
      <c r="F6" s="28" t="s">
        <v>19</v>
      </c>
      <c r="G6" s="28" t="s">
        <v>20</v>
      </c>
      <c r="H6" s="28" t="s">
        <v>21</v>
      </c>
      <c r="I6" s="28" t="s">
        <v>22</v>
      </c>
      <c r="J6" s="29"/>
      <c r="K6" s="44" t="s">
        <v>221</v>
      </c>
      <c r="L6" s="66"/>
      <c r="M6" s="30"/>
      <c r="N6" s="30"/>
      <c r="O6" s="30"/>
      <c r="P6" s="30"/>
      <c r="Q6" s="30"/>
      <c r="R6" s="31"/>
      <c r="S6" s="31"/>
      <c r="T6" s="25"/>
      <c r="U6" s="25"/>
      <c r="V6" s="25"/>
      <c r="W6" s="9"/>
      <c r="X6" s="9"/>
      <c r="Y6" s="23"/>
    </row>
    <row r="7" spans="1:28" ht="78" customHeight="1" outlineLevel="1" x14ac:dyDescent="0.35">
      <c r="A7" s="1"/>
      <c r="B7" s="267" t="s">
        <v>222</v>
      </c>
      <c r="C7" s="267"/>
      <c r="D7" s="67" t="str">
        <f>IF(F7="","",IF(AND(I7=3,H7=3,G7=3,F7=3),"Melhor Pratica",
IF(AND(H7=3,G7=3,F7=3),"Mais que cumpre",
IF(AND(G7=3,F7=3),"Cumpre",
IF(F7=3,"Parcial","Não cumpre")))))</f>
        <v>Mais que cumpre</v>
      </c>
      <c r="E7" s="47">
        <f>IF($D7="Não cumpre",0,IF($D7="Parcial",$E$18*0.4,IF($D7="Cumpre",$E$18*0.7,IF($D7="Mais que cumpre",$E$18*0.85,IF($D7="Melhor Pratica",$E$18,0)))))</f>
        <v>1.7000000000000001E-2</v>
      </c>
      <c r="F7" s="48">
        <f>IF($K$24&lt;&gt;"",IF($K$24=3,3,IF($K$24=2,2,1)),"")</f>
        <v>3</v>
      </c>
      <c r="G7" s="48">
        <f>IF($N$24&lt;&gt;"",IF($N$24=3,3,IF($N$24=2,2,1)),"")</f>
        <v>3</v>
      </c>
      <c r="H7" s="48">
        <f>IF($Q$24&lt;&gt;"",IF($Q$24=3,3,IF($Q$24=2,2,1)),"")</f>
        <v>3</v>
      </c>
      <c r="I7" s="48">
        <f>IF($T$24&lt;&gt;"",IF($T$24=3,3,IF($T$24=2,2,1)),"")</f>
        <v>2</v>
      </c>
      <c r="J7" s="32"/>
      <c r="K7" s="49" t="s">
        <v>674</v>
      </c>
      <c r="L7" s="46" t="s">
        <v>224</v>
      </c>
      <c r="M7" s="271" t="s">
        <v>879</v>
      </c>
      <c r="N7" s="271"/>
      <c r="O7" s="271"/>
      <c r="P7" s="46" t="s">
        <v>226</v>
      </c>
      <c r="Q7" s="271"/>
      <c r="R7" s="271"/>
      <c r="S7" s="271"/>
      <c r="U7" s="25"/>
      <c r="V7" s="25"/>
      <c r="W7" s="9"/>
      <c r="X7" s="9"/>
      <c r="Y7" s="23"/>
    </row>
    <row r="8" spans="1:28" ht="14.25" customHeight="1" outlineLevel="1" x14ac:dyDescent="0.35">
      <c r="A8" s="1"/>
      <c r="B8" s="64"/>
      <c r="C8" s="64"/>
      <c r="D8" s="67"/>
      <c r="E8" s="47"/>
      <c r="F8" s="48"/>
      <c r="G8" s="48"/>
      <c r="H8" s="48"/>
      <c r="I8" s="48"/>
      <c r="J8" s="32"/>
      <c r="K8" s="49"/>
      <c r="L8" s="46"/>
      <c r="M8" s="271"/>
      <c r="N8" s="271"/>
      <c r="O8" s="271"/>
      <c r="P8" s="46"/>
      <c r="Q8" s="271"/>
      <c r="R8" s="271"/>
      <c r="S8" s="271"/>
      <c r="U8" s="25"/>
      <c r="V8" s="25"/>
      <c r="W8" s="9"/>
      <c r="X8" s="9"/>
      <c r="Y8" s="23"/>
    </row>
    <row r="9" spans="1:28" ht="9.75" customHeight="1" x14ac:dyDescent="0.45">
      <c r="A9" s="1"/>
      <c r="B9" s="1"/>
      <c r="C9" s="1"/>
      <c r="D9" s="34"/>
      <c r="E9" s="35"/>
      <c r="F9" s="35"/>
      <c r="G9" s="35"/>
      <c r="H9" s="35"/>
      <c r="I9" s="35"/>
      <c r="J9" s="35"/>
      <c r="K9" s="35"/>
      <c r="L9" s="35"/>
      <c r="M9" s="35"/>
      <c r="N9" s="35"/>
      <c r="O9" s="35"/>
      <c r="P9" s="35"/>
      <c r="Q9" s="92">
        <f>IF(Q10="Junho",6,IF(Q10="Julho",7,IF(Q10="Agosto",8,IF(Q10="Setembro",9,IF(Q10="Outubro",10,"")))))</f>
        <v>8</v>
      </c>
      <c r="R9" s="35"/>
      <c r="S9" s="92" t="str">
        <f>IF(S10="Junho",6,IF(S10="Julho",7,IF(S10="Agosto",8,IF(S10="Setembro",9,IF(S10="Outubro",10,"")))))</f>
        <v/>
      </c>
      <c r="T9" s="33"/>
      <c r="U9" s="33"/>
      <c r="V9" s="33"/>
      <c r="W9" s="1"/>
      <c r="X9" s="1"/>
    </row>
    <row r="10" spans="1:28" ht="59.25" customHeight="1" outlineLevel="1" x14ac:dyDescent="0.35">
      <c r="A10" s="1"/>
      <c r="B10" s="273" t="s">
        <v>676</v>
      </c>
      <c r="C10" s="273"/>
      <c r="D10" s="110" t="s">
        <v>249</v>
      </c>
      <c r="E10" s="51">
        <f>IF($D10="Não cumpre",0,IF($D10="Parcial",$E$18*0.4,IF($D10="Cumpre",$E$18*0.7,IF($D10="Mais que cumpre",$E$18*0.85,IF($D10="Melhor Pratica",$E$18,0)))))</f>
        <v>0</v>
      </c>
      <c r="F10" s="52" t="str">
        <f>IF(K20="D","D","-")</f>
        <v>-</v>
      </c>
      <c r="G10" s="52" t="str">
        <f>IF(N20="D","D","-")</f>
        <v>-</v>
      </c>
      <c r="H10" s="52" t="str">
        <f>IF(Q20="D","D","-")</f>
        <v>-</v>
      </c>
      <c r="I10" s="52" t="str">
        <f>IF(T20="D","D","-")</f>
        <v>-</v>
      </c>
      <c r="J10" s="32"/>
      <c r="K10" s="65" t="s">
        <v>677</v>
      </c>
      <c r="L10" s="50" t="s">
        <v>230</v>
      </c>
      <c r="M10" s="74">
        <v>3</v>
      </c>
      <c r="N10" s="50" t="s">
        <v>231</v>
      </c>
      <c r="O10" s="53" t="s">
        <v>696</v>
      </c>
      <c r="P10" s="50" t="s">
        <v>233</v>
      </c>
      <c r="Q10" s="91" t="s">
        <v>303</v>
      </c>
      <c r="R10" s="50" t="s">
        <v>235</v>
      </c>
      <c r="S10" s="91" t="s">
        <v>679</v>
      </c>
      <c r="T10" s="50" t="s">
        <v>237</v>
      </c>
      <c r="U10" s="53" t="s">
        <v>355</v>
      </c>
      <c r="V10" s="25"/>
      <c r="W10" s="9"/>
      <c r="X10" s="9"/>
      <c r="Y10" s="23"/>
    </row>
    <row r="11" spans="1:28" ht="20.5" x14ac:dyDescent="0.4">
      <c r="A11" s="1"/>
      <c r="B11" s="17"/>
      <c r="C11" s="17"/>
      <c r="D11" s="36"/>
      <c r="E11" s="31"/>
      <c r="F11" s="37"/>
      <c r="G11" s="37"/>
      <c r="H11" s="37"/>
      <c r="I11" s="37"/>
      <c r="J11" s="31"/>
      <c r="K11" s="25"/>
      <c r="L11" s="25"/>
      <c r="M11" s="25"/>
      <c r="N11" s="25"/>
      <c r="O11" s="25"/>
      <c r="P11" s="25"/>
      <c r="Q11" s="25"/>
      <c r="R11" s="25"/>
      <c r="S11" s="25"/>
      <c r="T11" s="25"/>
      <c r="U11" s="25"/>
      <c r="V11" s="25"/>
      <c r="W11" s="9"/>
      <c r="X11" s="9"/>
      <c r="Y11" s="23"/>
    </row>
    <row r="12" spans="1:28" ht="18" customHeight="1" outlineLevel="1" x14ac:dyDescent="0.35">
      <c r="A12" s="1"/>
      <c r="B12" s="274" t="s">
        <v>680</v>
      </c>
      <c r="C12" s="274"/>
      <c r="D12" s="276" t="str">
        <f>IF(F12="","",IF(AND(I12=3,H12=3,G12=3,F12=3),"Melhor Pratica",
IF(AND(H12=3,G12=3,F12=3),"Mais que cumpre",
IF(AND(G12=3,F12=3),"Cumpre",
IF(F12=3,"Parcial","Não cumpre")))))</f>
        <v/>
      </c>
      <c r="E12" s="277">
        <f>IF($D12="Não cumpre",0,IF($D12="Parcial",$E$18*0.4,IF($D12="Cumpre",$E$18*0.7,IF($D12="Mais que cumpre",$E$18*0.85,IF($D12="Melhor Pratica",$E$18,0)))))</f>
        <v>0</v>
      </c>
      <c r="F12" s="272" t="str">
        <f>IF($L$24&lt;&gt;"",IF($L$24=3,3,IF($L$24=2,2,1)),"")</f>
        <v/>
      </c>
      <c r="G12" s="272" t="str">
        <f>IF($O$24&lt;&gt;"",IF($O$24=3,3,IF($O$24=2,2,1)),"")</f>
        <v/>
      </c>
      <c r="H12" s="272" t="str">
        <f>IF($R$24&lt;&gt;"",IF($R$24=3,3,IF($R$24=2,2,1)),"")</f>
        <v/>
      </c>
      <c r="I12" s="272" t="str">
        <f>IF($U$24&lt;&gt;"",IF($U$24=3,3,IF($U$24=2,2,1)),"")</f>
        <v/>
      </c>
      <c r="J12" s="32"/>
      <c r="K12" s="305" t="s">
        <v>240</v>
      </c>
      <c r="L12" s="278"/>
      <c r="M12" s="285"/>
      <c r="N12" s="286"/>
      <c r="O12" s="305" t="s">
        <v>240</v>
      </c>
      <c r="P12" s="278"/>
      <c r="Q12" s="285"/>
      <c r="R12" s="286"/>
      <c r="S12" s="278" t="s">
        <v>240</v>
      </c>
      <c r="T12" s="278"/>
      <c r="U12" s="318"/>
      <c r="V12" s="318"/>
      <c r="W12" s="9"/>
      <c r="X12" s="9"/>
      <c r="Y12" s="23"/>
      <c r="Z12" s="2"/>
      <c r="AA12" s="2"/>
      <c r="AB12" s="2"/>
    </row>
    <row r="13" spans="1:28" ht="35.25" customHeight="1" outlineLevel="1" x14ac:dyDescent="0.35">
      <c r="A13" s="1"/>
      <c r="B13" s="275"/>
      <c r="C13" s="275"/>
      <c r="D13" s="276"/>
      <c r="E13" s="277"/>
      <c r="F13" s="272"/>
      <c r="G13" s="272"/>
      <c r="H13" s="272"/>
      <c r="I13" s="272"/>
      <c r="J13" s="32"/>
      <c r="K13" s="168" t="s">
        <v>33</v>
      </c>
      <c r="L13" s="287" t="s">
        <v>242</v>
      </c>
      <c r="M13" s="287"/>
      <c r="N13" s="169" t="s">
        <v>243</v>
      </c>
      <c r="O13" s="168" t="s">
        <v>33</v>
      </c>
      <c r="P13" s="287" t="s">
        <v>242</v>
      </c>
      <c r="Q13" s="287"/>
      <c r="R13" s="169" t="s">
        <v>243</v>
      </c>
      <c r="S13" s="100" t="s">
        <v>33</v>
      </c>
      <c r="T13" s="287" t="s">
        <v>242</v>
      </c>
      <c r="U13" s="287"/>
      <c r="V13" s="100" t="s">
        <v>243</v>
      </c>
      <c r="W13" s="1"/>
      <c r="X13" s="1"/>
      <c r="Z13" s="3"/>
      <c r="AA13" s="4"/>
      <c r="AB13" s="5"/>
    </row>
    <row r="14" spans="1:28" ht="18.75" customHeight="1" outlineLevel="1" x14ac:dyDescent="0.35">
      <c r="A14" s="1"/>
      <c r="B14" s="275"/>
      <c r="C14" s="275"/>
      <c r="D14" s="276"/>
      <c r="E14" s="277"/>
      <c r="F14" s="38"/>
      <c r="G14" s="38"/>
      <c r="H14" s="38"/>
      <c r="I14" s="38"/>
      <c r="J14" s="32"/>
      <c r="K14" s="270"/>
      <c r="L14" s="292"/>
      <c r="M14" s="292"/>
      <c r="N14" s="269"/>
      <c r="O14" s="270"/>
      <c r="P14" s="292"/>
      <c r="Q14" s="292"/>
      <c r="R14" s="269"/>
      <c r="S14" s="268"/>
      <c r="T14" s="292"/>
      <c r="U14" s="292"/>
      <c r="V14" s="268"/>
      <c r="W14" s="1"/>
      <c r="X14" s="1"/>
      <c r="Z14" s="6"/>
      <c r="AA14" s="7"/>
      <c r="AB14" s="8"/>
    </row>
    <row r="15" spans="1:28" ht="21" customHeight="1" outlineLevel="1" x14ac:dyDescent="0.35">
      <c r="A15" s="1"/>
      <c r="B15" s="275"/>
      <c r="C15" s="275"/>
      <c r="D15" s="288" t="str">
        <f>IF(S10&lt;&gt;"",IF(OR(S14="finalizado",O14="finalizado",K14="finalizado"),"Finalizado",
IF(OR(AND(S10=U12,S14&lt;&gt;"finalizado"),AND(S10=Q12,O14&lt;&gt;"finalizado"),AND(S10=M12,K14&lt;&gt;"finalizado")),"Atrasado","À Tempo")),"Não Planificado")</f>
        <v>À Tempo</v>
      </c>
      <c r="E15" s="288"/>
      <c r="F15" s="288"/>
      <c r="G15" s="288"/>
      <c r="H15" s="288"/>
      <c r="I15" s="288"/>
      <c r="J15" s="26"/>
      <c r="K15" s="270"/>
      <c r="L15" s="292"/>
      <c r="M15" s="292"/>
      <c r="N15" s="269"/>
      <c r="O15" s="270"/>
      <c r="P15" s="292"/>
      <c r="Q15" s="292"/>
      <c r="R15" s="269"/>
      <c r="S15" s="268"/>
      <c r="T15" s="292"/>
      <c r="U15" s="292"/>
      <c r="V15" s="268"/>
      <c r="W15" s="1"/>
      <c r="X15" s="1"/>
      <c r="Z15" s="6"/>
      <c r="AA15" s="7"/>
      <c r="AB15" s="7"/>
    </row>
    <row r="16" spans="1:28" ht="21" customHeight="1" x14ac:dyDescent="0.4">
      <c r="A16" s="1"/>
      <c r="B16" s="17"/>
      <c r="C16" s="17"/>
      <c r="D16" s="9"/>
      <c r="E16" s="86" t="str">
        <f>IF(COUNTA(F16:I16)=0,"NBC","BC")</f>
        <v>NBC</v>
      </c>
      <c r="F16" s="86"/>
      <c r="G16" s="86"/>
      <c r="H16" s="86"/>
      <c r="I16" s="9"/>
      <c r="J16" s="16"/>
      <c r="K16" s="9"/>
      <c r="L16" s="9"/>
      <c r="M16" s="9"/>
      <c r="N16" s="9"/>
      <c r="O16" s="9"/>
      <c r="P16" s="9"/>
      <c r="Q16" s="9"/>
      <c r="R16" s="9"/>
      <c r="S16" s="9"/>
      <c r="T16" s="9"/>
      <c r="U16" s="9"/>
      <c r="V16" s="9"/>
      <c r="W16" s="9"/>
      <c r="X16" s="9"/>
      <c r="Y16" s="23"/>
    </row>
    <row r="17" spans="1:25" ht="21" customHeight="1" x14ac:dyDescent="0.4">
      <c r="A17" s="1"/>
      <c r="B17" s="17"/>
      <c r="C17" s="17"/>
      <c r="D17" s="9"/>
      <c r="E17" s="9"/>
      <c r="F17" s="9"/>
      <c r="G17" s="9"/>
      <c r="H17" s="9"/>
      <c r="I17" s="9"/>
      <c r="J17" s="16"/>
      <c r="K17" s="290" t="s">
        <v>246</v>
      </c>
      <c r="L17" s="291"/>
      <c r="M17" s="296"/>
      <c r="N17" s="290" t="s">
        <v>247</v>
      </c>
      <c r="O17" s="291"/>
      <c r="P17" s="296"/>
      <c r="Q17" s="290" t="s">
        <v>681</v>
      </c>
      <c r="R17" s="291"/>
      <c r="S17" s="296"/>
      <c r="T17" s="290" t="s">
        <v>682</v>
      </c>
      <c r="U17" s="291"/>
      <c r="V17" s="296"/>
      <c r="W17" s="9"/>
      <c r="X17" s="9"/>
      <c r="Y17" s="23"/>
    </row>
    <row r="18" spans="1:25" ht="20.25" customHeight="1" outlineLevel="2" x14ac:dyDescent="0.35">
      <c r="A18" s="1"/>
      <c r="B18" s="289" t="s">
        <v>316</v>
      </c>
      <c r="C18" s="289"/>
      <c r="D18" s="42" t="s">
        <v>16</v>
      </c>
      <c r="E18" s="39">
        <v>0.02</v>
      </c>
      <c r="F18" s="127"/>
      <c r="G18" s="127"/>
      <c r="H18" s="127"/>
      <c r="I18" s="127"/>
      <c r="J18" s="9"/>
      <c r="K18" s="270" t="s">
        <v>880</v>
      </c>
      <c r="L18" s="268"/>
      <c r="M18" s="269"/>
      <c r="N18" s="270" t="s">
        <v>881</v>
      </c>
      <c r="O18" s="268"/>
      <c r="P18" s="269"/>
      <c r="Q18" s="270" t="s">
        <v>882</v>
      </c>
      <c r="R18" s="268"/>
      <c r="S18" s="269"/>
      <c r="T18" s="270" t="s">
        <v>883</v>
      </c>
      <c r="U18" s="268"/>
      <c r="V18" s="269"/>
      <c r="W18" s="9"/>
      <c r="X18" s="9"/>
      <c r="Y18" s="23"/>
    </row>
    <row r="19" spans="1:25" ht="141.75" customHeight="1" outlineLevel="2" x14ac:dyDescent="0.35">
      <c r="A19" s="1"/>
      <c r="B19" s="289"/>
      <c r="C19" s="289"/>
      <c r="D19" s="42" t="s">
        <v>255</v>
      </c>
      <c r="E19" s="311" t="s">
        <v>884</v>
      </c>
      <c r="F19" s="311"/>
      <c r="G19" s="311"/>
      <c r="H19" s="311"/>
      <c r="I19" s="311"/>
      <c r="J19" s="25"/>
      <c r="K19" s="270"/>
      <c r="L19" s="268"/>
      <c r="M19" s="269"/>
      <c r="N19" s="270"/>
      <c r="O19" s="268"/>
      <c r="P19" s="269"/>
      <c r="Q19" s="270"/>
      <c r="R19" s="268"/>
      <c r="S19" s="269"/>
      <c r="T19" s="270"/>
      <c r="U19" s="268"/>
      <c r="V19" s="269"/>
      <c r="W19" s="9"/>
      <c r="X19" s="9"/>
      <c r="Y19" s="23"/>
    </row>
    <row r="20" spans="1:25" ht="18.75" customHeight="1" outlineLevel="2" x14ac:dyDescent="0.35">
      <c r="A20" s="1"/>
      <c r="B20" s="289"/>
      <c r="C20" s="289"/>
      <c r="D20" s="293" t="s">
        <v>37</v>
      </c>
      <c r="E20" s="294" t="s">
        <v>89</v>
      </c>
      <c r="F20" s="294"/>
      <c r="G20" s="294"/>
      <c r="H20" s="294"/>
      <c r="I20" s="294"/>
      <c r="J20" s="25"/>
      <c r="K20" s="270"/>
      <c r="L20" s="268"/>
      <c r="M20" s="269"/>
      <c r="N20" s="270"/>
      <c r="O20" s="268"/>
      <c r="P20" s="269"/>
      <c r="Q20" s="270"/>
      <c r="R20" s="268"/>
      <c r="S20" s="269"/>
      <c r="T20" s="270"/>
      <c r="U20" s="268"/>
      <c r="V20" s="269"/>
      <c r="W20" s="9"/>
      <c r="X20" s="9"/>
      <c r="Y20" s="23"/>
    </row>
    <row r="21" spans="1:25" ht="40.5" customHeight="1" outlineLevel="2" x14ac:dyDescent="0.35">
      <c r="A21" s="18">
        <v>5.0000000000000001E-3</v>
      </c>
      <c r="B21" s="289"/>
      <c r="C21" s="289"/>
      <c r="D21" s="293"/>
      <c r="E21" s="294"/>
      <c r="F21" s="294"/>
      <c r="G21" s="294"/>
      <c r="H21" s="294"/>
      <c r="I21" s="294"/>
      <c r="J21" s="25"/>
      <c r="K21" s="270" t="s">
        <v>702</v>
      </c>
      <c r="L21" s="268"/>
      <c r="M21" s="269"/>
      <c r="N21" s="270" t="s">
        <v>885</v>
      </c>
      <c r="O21" s="268"/>
      <c r="P21" s="269"/>
      <c r="Q21" s="270" t="s">
        <v>390</v>
      </c>
      <c r="R21" s="268"/>
      <c r="S21" s="269"/>
      <c r="T21" s="270" t="s">
        <v>390</v>
      </c>
      <c r="U21" s="268"/>
      <c r="V21" s="269"/>
      <c r="W21" s="9"/>
      <c r="X21" s="9"/>
      <c r="Y21" s="23"/>
    </row>
    <row r="22" spans="1:25" ht="14.5" x14ac:dyDescent="0.35">
      <c r="A22" s="1"/>
      <c r="B22" s="9"/>
      <c r="C22" s="9"/>
      <c r="D22" s="9"/>
      <c r="E22" s="9"/>
      <c r="F22" s="9"/>
      <c r="G22" s="9"/>
      <c r="H22" s="9"/>
      <c r="I22" s="9"/>
      <c r="J22" s="9"/>
      <c r="K22" s="68"/>
      <c r="L22" s="9"/>
      <c r="M22" s="9"/>
      <c r="N22" s="9"/>
      <c r="O22" s="9"/>
      <c r="P22" s="9"/>
      <c r="Q22" s="9"/>
      <c r="R22" s="9"/>
      <c r="S22" s="9"/>
      <c r="T22" s="9"/>
      <c r="U22" s="9"/>
      <c r="V22" s="69"/>
      <c r="W22" s="9"/>
      <c r="X22" s="9"/>
      <c r="Y22" s="23"/>
    </row>
    <row r="23" spans="1:25" ht="41" x14ac:dyDescent="0.35">
      <c r="A23" s="1"/>
      <c r="B23" s="9"/>
      <c r="C23" s="9"/>
      <c r="D23" s="9"/>
      <c r="G23" s="9"/>
      <c r="H23" s="9"/>
      <c r="K23" s="54" t="s">
        <v>9</v>
      </c>
      <c r="L23" s="24" t="s">
        <v>261</v>
      </c>
      <c r="M23" s="55" t="s">
        <v>262</v>
      </c>
      <c r="N23" s="54" t="s">
        <v>9</v>
      </c>
      <c r="O23" s="24" t="s">
        <v>261</v>
      </c>
      <c r="P23" s="55" t="s">
        <v>262</v>
      </c>
      <c r="Q23" s="54" t="s">
        <v>9</v>
      </c>
      <c r="R23" s="24" t="s">
        <v>261</v>
      </c>
      <c r="S23" s="55" t="s">
        <v>262</v>
      </c>
      <c r="T23" s="54" t="s">
        <v>9</v>
      </c>
      <c r="U23" s="24" t="s">
        <v>261</v>
      </c>
      <c r="V23" s="55" t="s">
        <v>262</v>
      </c>
      <c r="X23" s="9"/>
      <c r="Y23" s="23"/>
    </row>
    <row r="24" spans="1:25" ht="36.75" customHeight="1" x14ac:dyDescent="0.35">
      <c r="A24" s="1"/>
      <c r="B24" s="9"/>
      <c r="C24" s="9"/>
      <c r="D24" s="9"/>
      <c r="F24" s="297" t="s">
        <v>690</v>
      </c>
      <c r="G24" s="298" t="s">
        <v>33</v>
      </c>
      <c r="H24" s="298"/>
      <c r="I24" s="298"/>
      <c r="K24" s="56">
        <v>3</v>
      </c>
      <c r="L24" s="40"/>
      <c r="M24" s="295"/>
      <c r="N24" s="56">
        <v>3</v>
      </c>
      <c r="O24" s="40"/>
      <c r="P24" s="295"/>
      <c r="Q24" s="56">
        <v>3</v>
      </c>
      <c r="R24" s="40"/>
      <c r="S24" s="295"/>
      <c r="T24" s="56">
        <v>2</v>
      </c>
      <c r="U24" s="40"/>
      <c r="V24" s="295"/>
      <c r="X24" s="9"/>
      <c r="Y24" s="23"/>
    </row>
    <row r="25" spans="1:25" ht="19.5" customHeight="1" x14ac:dyDescent="0.35">
      <c r="A25" s="1"/>
      <c r="B25" s="9"/>
      <c r="C25" s="9"/>
      <c r="D25" s="9"/>
      <c r="F25" s="297"/>
      <c r="G25" s="298"/>
      <c r="H25" s="298"/>
      <c r="I25" s="298"/>
      <c r="K25" s="57"/>
      <c r="L25" s="43"/>
      <c r="M25" s="295"/>
      <c r="N25" s="57"/>
      <c r="O25" s="43"/>
      <c r="P25" s="295"/>
      <c r="Q25" s="57"/>
      <c r="R25" s="43"/>
      <c r="S25" s="295"/>
      <c r="T25" s="57"/>
      <c r="U25" s="43"/>
      <c r="V25" s="295"/>
      <c r="X25" s="9"/>
      <c r="Y25" s="23"/>
    </row>
    <row r="26" spans="1:25" ht="208.5" customHeight="1" x14ac:dyDescent="0.35">
      <c r="A26" s="1"/>
      <c r="B26" s="9"/>
      <c r="C26" s="9"/>
      <c r="D26" s="9"/>
      <c r="F26" s="297"/>
      <c r="G26" s="298" t="s">
        <v>242</v>
      </c>
      <c r="H26" s="298"/>
      <c r="I26" s="298"/>
      <c r="K26" s="58" t="s">
        <v>886</v>
      </c>
      <c r="L26" s="45"/>
      <c r="M26" s="295"/>
      <c r="N26" s="58" t="s">
        <v>887</v>
      </c>
      <c r="O26" s="45"/>
      <c r="P26" s="295"/>
      <c r="Q26" s="58" t="s">
        <v>888</v>
      </c>
      <c r="R26" s="45"/>
      <c r="S26" s="295"/>
      <c r="T26" s="58" t="s">
        <v>889</v>
      </c>
      <c r="U26" s="45"/>
      <c r="V26" s="295"/>
      <c r="X26" s="9"/>
      <c r="Y26" s="23"/>
    </row>
    <row r="27" spans="1:25" ht="18" customHeight="1" x14ac:dyDescent="0.35">
      <c r="A27" s="1"/>
      <c r="B27" s="9"/>
      <c r="C27" s="9"/>
      <c r="D27" s="9"/>
      <c r="F27" s="297"/>
      <c r="G27" s="298" t="s">
        <v>266</v>
      </c>
      <c r="H27" s="298"/>
      <c r="I27" s="298"/>
      <c r="K27" s="59"/>
      <c r="L27" s="25"/>
      <c r="M27" s="60"/>
      <c r="N27" s="59"/>
      <c r="O27" s="25"/>
      <c r="P27" s="101"/>
      <c r="Q27" s="59"/>
      <c r="R27" s="25"/>
      <c r="S27" s="60"/>
      <c r="T27" s="59"/>
      <c r="U27" s="25"/>
      <c r="V27" s="60"/>
      <c r="X27" s="9"/>
      <c r="Y27" s="23"/>
    </row>
    <row r="28" spans="1:25" ht="18" customHeight="1" x14ac:dyDescent="0.35">
      <c r="A28" s="1"/>
      <c r="B28" s="9"/>
      <c r="C28" s="9"/>
      <c r="D28" s="9"/>
      <c r="F28" s="297"/>
      <c r="G28" s="298"/>
      <c r="H28" s="298"/>
      <c r="I28" s="298"/>
      <c r="K28" s="59"/>
      <c r="L28" s="25"/>
      <c r="M28" s="60"/>
      <c r="N28" s="59"/>
      <c r="O28" s="25"/>
      <c r="P28" s="101"/>
      <c r="Q28" s="59"/>
      <c r="R28" s="25"/>
      <c r="S28" s="60"/>
      <c r="T28" s="59"/>
      <c r="U28" s="25"/>
      <c r="V28" s="60"/>
      <c r="X28" s="9"/>
      <c r="Y28" s="23"/>
    </row>
    <row r="29" spans="1:25" ht="18" customHeight="1" x14ac:dyDescent="0.35">
      <c r="A29" s="1"/>
      <c r="B29" s="9"/>
      <c r="C29" s="9"/>
      <c r="D29" s="9"/>
      <c r="F29" s="297"/>
      <c r="G29" s="298"/>
      <c r="H29" s="298"/>
      <c r="I29" s="298"/>
      <c r="K29" s="59"/>
      <c r="L29" s="25"/>
      <c r="M29" s="60"/>
      <c r="N29" s="59"/>
      <c r="O29" s="25"/>
      <c r="P29" s="101"/>
      <c r="Q29" s="59"/>
      <c r="R29" s="25"/>
      <c r="S29" s="60"/>
      <c r="T29" s="59"/>
      <c r="U29" s="25"/>
      <c r="V29" s="60"/>
      <c r="X29" s="9"/>
      <c r="Y29" s="23"/>
    </row>
    <row r="30" spans="1:25" ht="18" customHeight="1" x14ac:dyDescent="0.35">
      <c r="A30" s="1"/>
      <c r="B30" s="9"/>
      <c r="C30" s="9"/>
      <c r="D30" s="9"/>
      <c r="F30" s="297"/>
      <c r="G30" s="298"/>
      <c r="H30" s="298"/>
      <c r="I30" s="298"/>
      <c r="K30" s="59"/>
      <c r="L30" s="25"/>
      <c r="M30" s="60"/>
      <c r="N30" s="59"/>
      <c r="O30" s="25"/>
      <c r="P30" s="101"/>
      <c r="Q30" s="59"/>
      <c r="R30" s="25"/>
      <c r="S30" s="60"/>
      <c r="T30" s="59"/>
      <c r="U30" s="25"/>
      <c r="V30" s="60"/>
      <c r="X30" s="9"/>
      <c r="Y30" s="23"/>
    </row>
    <row r="31" spans="1:25" ht="18" customHeight="1" x14ac:dyDescent="0.35">
      <c r="A31" s="1"/>
      <c r="B31" s="9"/>
      <c r="C31" s="9"/>
      <c r="D31" s="9"/>
      <c r="F31" s="297"/>
      <c r="G31" s="298"/>
      <c r="H31" s="298"/>
      <c r="I31" s="298"/>
      <c r="K31" s="59"/>
      <c r="L31" s="25"/>
      <c r="M31" s="60"/>
      <c r="N31" s="59"/>
      <c r="O31" s="25"/>
      <c r="P31" s="101"/>
      <c r="Q31" s="59"/>
      <c r="R31" s="25"/>
      <c r="S31" s="60"/>
      <c r="T31" s="59"/>
      <c r="U31" s="25"/>
      <c r="V31" s="60"/>
      <c r="X31" s="9"/>
      <c r="Y31" s="23"/>
    </row>
    <row r="32" spans="1:25" ht="18" customHeight="1" x14ac:dyDescent="0.35">
      <c r="A32" s="1"/>
      <c r="B32" s="9"/>
      <c r="C32" s="9"/>
      <c r="D32" s="9"/>
      <c r="F32" s="297"/>
      <c r="G32" s="298"/>
      <c r="H32" s="298"/>
      <c r="I32" s="298"/>
      <c r="K32" s="59"/>
      <c r="L32" s="25"/>
      <c r="M32" s="60"/>
      <c r="N32" s="59"/>
      <c r="O32" s="25"/>
      <c r="P32" s="101"/>
      <c r="Q32" s="59"/>
      <c r="R32" s="25"/>
      <c r="S32" s="60"/>
      <c r="T32" s="59"/>
      <c r="U32" s="25"/>
      <c r="V32" s="60"/>
      <c r="X32" s="9"/>
      <c r="Y32" s="23"/>
    </row>
    <row r="33" spans="1:25" ht="18" customHeight="1" x14ac:dyDescent="0.35">
      <c r="A33" s="1"/>
      <c r="B33" s="9"/>
      <c r="C33" s="9"/>
      <c r="D33" s="9"/>
      <c r="F33" s="297"/>
      <c r="G33" s="298"/>
      <c r="H33" s="298"/>
      <c r="I33" s="298"/>
      <c r="K33" s="59"/>
      <c r="L33" s="25"/>
      <c r="M33" s="60"/>
      <c r="N33" s="59"/>
      <c r="O33" s="25"/>
      <c r="P33" s="101"/>
      <c r="Q33" s="59"/>
      <c r="R33" s="25"/>
      <c r="S33" s="60"/>
      <c r="T33" s="59"/>
      <c r="U33" s="25"/>
      <c r="V33" s="60"/>
      <c r="X33" s="9"/>
      <c r="Y33" s="23"/>
    </row>
    <row r="34" spans="1:25" ht="18" customHeight="1" x14ac:dyDescent="0.35">
      <c r="A34" s="1"/>
      <c r="B34" s="9"/>
      <c r="C34" s="9"/>
      <c r="D34" s="9"/>
      <c r="F34" s="297"/>
      <c r="G34" s="298"/>
      <c r="H34" s="298"/>
      <c r="I34" s="298"/>
      <c r="K34" s="59"/>
      <c r="L34" s="25"/>
      <c r="M34" s="60"/>
      <c r="N34" s="59"/>
      <c r="O34" s="25"/>
      <c r="P34" s="101"/>
      <c r="Q34" s="59"/>
      <c r="R34" s="25"/>
      <c r="S34" s="60"/>
      <c r="T34" s="59"/>
      <c r="U34" s="25"/>
      <c r="V34" s="60"/>
      <c r="X34" s="9"/>
      <c r="Y34" s="23"/>
    </row>
    <row r="35" spans="1:25" ht="18" customHeight="1" x14ac:dyDescent="0.35">
      <c r="A35" s="1"/>
      <c r="B35" s="9"/>
      <c r="C35" s="9"/>
      <c r="D35" s="9"/>
      <c r="F35" s="297"/>
      <c r="G35" s="298"/>
      <c r="H35" s="298"/>
      <c r="I35" s="298"/>
      <c r="K35" s="59"/>
      <c r="L35" s="25"/>
      <c r="M35" s="60"/>
      <c r="N35" s="59"/>
      <c r="O35" s="25"/>
      <c r="P35" s="101"/>
      <c r="Q35" s="59"/>
      <c r="R35" s="25"/>
      <c r="S35" s="60"/>
      <c r="T35" s="59"/>
      <c r="U35" s="25"/>
      <c r="V35" s="60"/>
      <c r="X35" s="9"/>
      <c r="Y35" s="23"/>
    </row>
    <row r="36" spans="1:25" ht="18" customHeight="1" x14ac:dyDescent="0.35">
      <c r="A36" s="1"/>
      <c r="B36" s="9"/>
      <c r="C36" s="9"/>
      <c r="D36" s="9"/>
      <c r="F36" s="297"/>
      <c r="G36" s="298"/>
      <c r="H36" s="298"/>
      <c r="I36" s="298"/>
      <c r="K36" s="59"/>
      <c r="L36" s="25"/>
      <c r="M36" s="60"/>
      <c r="N36" s="59"/>
      <c r="O36" s="25"/>
      <c r="P36" s="101"/>
      <c r="Q36" s="59"/>
      <c r="R36" s="25"/>
      <c r="S36" s="60"/>
      <c r="T36" s="59"/>
      <c r="U36" s="25"/>
      <c r="V36" s="60"/>
      <c r="X36" s="9"/>
      <c r="Y36" s="23"/>
    </row>
    <row r="37" spans="1:25" ht="18" customHeight="1" x14ac:dyDescent="0.35">
      <c r="A37" s="1"/>
      <c r="B37" s="9"/>
      <c r="C37" s="9"/>
      <c r="D37" s="9"/>
      <c r="F37" s="297"/>
      <c r="G37" s="298"/>
      <c r="H37" s="298"/>
      <c r="I37" s="298"/>
      <c r="K37" s="59"/>
      <c r="L37" s="25"/>
      <c r="M37" s="60"/>
      <c r="N37" s="59"/>
      <c r="O37" s="25"/>
      <c r="P37" s="101"/>
      <c r="Q37" s="59"/>
      <c r="R37" s="25"/>
      <c r="S37" s="60"/>
      <c r="T37" s="59"/>
      <c r="U37" s="25"/>
      <c r="V37" s="60"/>
      <c r="X37" s="9"/>
      <c r="Y37" s="23"/>
    </row>
    <row r="38" spans="1:25" ht="18" customHeight="1" x14ac:dyDescent="0.35">
      <c r="A38" s="1"/>
      <c r="B38" s="9"/>
      <c r="C38" s="9"/>
      <c r="D38" s="9"/>
      <c r="F38" s="297"/>
      <c r="G38" s="298"/>
      <c r="H38" s="298"/>
      <c r="I38" s="298"/>
      <c r="K38" s="59"/>
      <c r="L38" s="25"/>
      <c r="M38" s="60"/>
      <c r="N38" s="59"/>
      <c r="O38" s="25"/>
      <c r="P38" s="101"/>
      <c r="Q38" s="59"/>
      <c r="R38" s="25"/>
      <c r="S38" s="60"/>
      <c r="T38" s="59"/>
      <c r="U38" s="25"/>
      <c r="V38" s="60"/>
      <c r="X38" s="9"/>
      <c r="Y38" s="23"/>
    </row>
    <row r="39" spans="1:25" ht="18" customHeight="1" x14ac:dyDescent="0.35">
      <c r="A39" s="1"/>
      <c r="B39" s="9"/>
      <c r="C39" s="9"/>
      <c r="D39" s="9"/>
      <c r="F39" s="297"/>
      <c r="G39" s="298"/>
      <c r="H39" s="298"/>
      <c r="I39" s="298"/>
      <c r="K39" s="59"/>
      <c r="L39" s="25"/>
      <c r="M39" s="60"/>
      <c r="N39" s="59"/>
      <c r="O39" s="25"/>
      <c r="P39" s="101"/>
      <c r="Q39" s="59"/>
      <c r="R39" s="25"/>
      <c r="S39" s="60"/>
      <c r="T39" s="59"/>
      <c r="U39" s="25"/>
      <c r="V39" s="60"/>
      <c r="X39" s="9"/>
      <c r="Y39" s="23"/>
    </row>
    <row r="40" spans="1:25" ht="18" customHeight="1" x14ac:dyDescent="0.35">
      <c r="A40" s="1"/>
      <c r="B40" s="9"/>
      <c r="C40" s="9"/>
      <c r="D40" s="9"/>
      <c r="F40" s="297"/>
      <c r="G40" s="298"/>
      <c r="H40" s="298"/>
      <c r="I40" s="298"/>
      <c r="K40" s="59"/>
      <c r="L40" s="25"/>
      <c r="M40" s="60"/>
      <c r="N40" s="59"/>
      <c r="O40" s="25"/>
      <c r="P40" s="101"/>
      <c r="Q40" s="59"/>
      <c r="R40" s="25"/>
      <c r="S40" s="60"/>
      <c r="T40" s="59"/>
      <c r="U40" s="25"/>
      <c r="V40" s="60"/>
      <c r="X40" s="9"/>
      <c r="Y40" s="23"/>
    </row>
    <row r="41" spans="1:25" ht="18" customHeight="1" x14ac:dyDescent="0.35">
      <c r="A41" s="1"/>
      <c r="B41" s="9"/>
      <c r="C41" s="9"/>
      <c r="D41" s="9"/>
      <c r="F41" s="297"/>
      <c r="G41" s="298"/>
      <c r="H41" s="298"/>
      <c r="I41" s="298"/>
      <c r="K41" s="59"/>
      <c r="L41" s="25"/>
      <c r="M41" s="60"/>
      <c r="N41" s="59"/>
      <c r="O41" s="25"/>
      <c r="P41" s="101"/>
      <c r="Q41" s="59"/>
      <c r="R41" s="25"/>
      <c r="S41" s="60"/>
      <c r="T41" s="59"/>
      <c r="U41" s="25"/>
      <c r="V41" s="60"/>
      <c r="X41" s="9"/>
      <c r="Y41" s="23"/>
    </row>
    <row r="42" spans="1:25" ht="18" customHeight="1" x14ac:dyDescent="0.35">
      <c r="A42" s="1"/>
      <c r="B42" s="9"/>
      <c r="C42" s="9"/>
      <c r="D42" s="9"/>
      <c r="F42" s="297"/>
      <c r="G42" s="298"/>
      <c r="H42" s="298"/>
      <c r="I42" s="298"/>
      <c r="K42" s="59"/>
      <c r="L42" s="25"/>
      <c r="M42" s="60"/>
      <c r="N42" s="59"/>
      <c r="O42" s="25"/>
      <c r="P42" s="101"/>
      <c r="Q42" s="59"/>
      <c r="R42" s="25"/>
      <c r="S42" s="60"/>
      <c r="T42" s="59"/>
      <c r="U42" s="25"/>
      <c r="V42" s="60"/>
      <c r="X42" s="9"/>
      <c r="Y42" s="23"/>
    </row>
    <row r="43" spans="1:25" ht="18" customHeight="1" x14ac:dyDescent="0.35">
      <c r="A43" s="1"/>
      <c r="B43" s="9"/>
      <c r="C43" s="9"/>
      <c r="D43" s="9"/>
      <c r="F43" s="297"/>
      <c r="G43" s="298"/>
      <c r="H43" s="298"/>
      <c r="I43" s="298"/>
      <c r="K43" s="59"/>
      <c r="L43" s="25"/>
      <c r="M43" s="60"/>
      <c r="N43" s="59"/>
      <c r="O43" s="25"/>
      <c r="P43" s="101"/>
      <c r="Q43" s="59"/>
      <c r="R43" s="25"/>
      <c r="S43" s="60"/>
      <c r="T43" s="59"/>
      <c r="U43" s="25"/>
      <c r="V43" s="60"/>
      <c r="X43" s="9"/>
      <c r="Y43" s="23"/>
    </row>
    <row r="44" spans="1:25" ht="18" customHeight="1" x14ac:dyDescent="0.35">
      <c r="A44" s="1"/>
      <c r="B44" s="9"/>
      <c r="C44" s="9"/>
      <c r="D44" s="9"/>
      <c r="F44" s="297"/>
      <c r="G44" s="298"/>
      <c r="H44" s="298"/>
      <c r="I44" s="298"/>
      <c r="K44" s="59"/>
      <c r="L44" s="25"/>
      <c r="M44" s="60"/>
      <c r="N44" s="59"/>
      <c r="O44" s="25"/>
      <c r="P44" s="101"/>
      <c r="Q44" s="59"/>
      <c r="R44" s="25"/>
      <c r="S44" s="60"/>
      <c r="T44" s="59"/>
      <c r="U44" s="25"/>
      <c r="V44" s="60"/>
      <c r="X44" s="9"/>
      <c r="Y44" s="23"/>
    </row>
    <row r="45" spans="1:25" ht="18" customHeight="1" x14ac:dyDescent="0.35">
      <c r="A45" s="1"/>
      <c r="B45" s="9"/>
      <c r="C45" s="9"/>
      <c r="D45" s="9"/>
      <c r="F45" s="297"/>
      <c r="G45" s="298"/>
      <c r="H45" s="298"/>
      <c r="I45" s="298"/>
      <c r="K45" s="59"/>
      <c r="L45" s="25"/>
      <c r="M45" s="60"/>
      <c r="N45" s="59"/>
      <c r="O45" s="25"/>
      <c r="P45" s="101"/>
      <c r="Q45" s="59"/>
      <c r="R45" s="25"/>
      <c r="S45" s="60"/>
      <c r="T45" s="59"/>
      <c r="U45" s="25"/>
      <c r="V45" s="60"/>
      <c r="X45" s="9"/>
      <c r="Y45" s="23"/>
    </row>
    <row r="46" spans="1:25" ht="18" customHeight="1" x14ac:dyDescent="0.35">
      <c r="A46" s="1"/>
      <c r="B46" s="9"/>
      <c r="C46" s="9"/>
      <c r="D46" s="9"/>
      <c r="F46" s="297"/>
      <c r="G46" s="298"/>
      <c r="H46" s="298"/>
      <c r="I46" s="298"/>
      <c r="K46" s="59"/>
      <c r="L46" s="25"/>
      <c r="M46" s="60"/>
      <c r="N46" s="59"/>
      <c r="O46" s="25"/>
      <c r="P46" s="101"/>
      <c r="Q46" s="59"/>
      <c r="R46" s="25"/>
      <c r="S46" s="60"/>
      <c r="T46" s="59"/>
      <c r="U46" s="25"/>
      <c r="V46" s="60"/>
      <c r="X46" s="9"/>
      <c r="Y46" s="23"/>
    </row>
    <row r="47" spans="1:25" ht="18" customHeight="1" x14ac:dyDescent="0.35">
      <c r="A47" s="1"/>
      <c r="B47" s="9"/>
      <c r="C47" s="9"/>
      <c r="D47" s="9"/>
      <c r="F47" s="297"/>
      <c r="G47" s="298"/>
      <c r="H47" s="298"/>
      <c r="I47" s="298"/>
      <c r="K47" s="59"/>
      <c r="L47" s="25"/>
      <c r="M47" s="60"/>
      <c r="N47" s="59"/>
      <c r="O47" s="25"/>
      <c r="P47" s="101"/>
      <c r="Q47" s="59"/>
      <c r="R47" s="25"/>
      <c r="S47" s="60"/>
      <c r="T47" s="59"/>
      <c r="U47" s="25"/>
      <c r="V47" s="60"/>
      <c r="X47" s="9"/>
      <c r="Y47" s="23"/>
    </row>
    <row r="48" spans="1:25" ht="18" customHeight="1" x14ac:dyDescent="0.35">
      <c r="A48" s="1"/>
      <c r="B48" s="9"/>
      <c r="C48" s="9"/>
      <c r="D48" s="9"/>
      <c r="F48" s="297"/>
      <c r="G48" s="298"/>
      <c r="H48" s="298"/>
      <c r="I48" s="298"/>
      <c r="K48" s="59"/>
      <c r="L48" s="25"/>
      <c r="M48" s="60"/>
      <c r="N48" s="59"/>
      <c r="O48" s="25"/>
      <c r="P48" s="101"/>
      <c r="Q48" s="59"/>
      <c r="R48" s="25"/>
      <c r="S48" s="60"/>
      <c r="T48" s="59"/>
      <c r="U48" s="25"/>
      <c r="V48" s="60"/>
      <c r="X48" s="9"/>
      <c r="Y48" s="23"/>
    </row>
    <row r="49" spans="1:25" ht="18" customHeight="1" x14ac:dyDescent="0.35">
      <c r="A49" s="1"/>
      <c r="B49" s="9"/>
      <c r="C49" s="9"/>
      <c r="D49" s="9"/>
      <c r="F49" s="297"/>
      <c r="G49" s="298"/>
      <c r="H49" s="298"/>
      <c r="I49" s="298"/>
      <c r="K49" s="59"/>
      <c r="L49" s="25"/>
      <c r="M49" s="60"/>
      <c r="N49" s="59"/>
      <c r="O49" s="25"/>
      <c r="P49" s="60"/>
      <c r="Q49" s="59"/>
      <c r="R49" s="25"/>
      <c r="S49" s="60"/>
      <c r="T49" s="59"/>
      <c r="U49" s="25"/>
      <c r="V49" s="60"/>
      <c r="X49" s="9"/>
      <c r="Y49" s="23"/>
    </row>
    <row r="50" spans="1:25" ht="14.5" x14ac:dyDescent="0.35">
      <c r="S50" s="1"/>
      <c r="V50" s="1"/>
    </row>
    <row r="51" spans="1:25" ht="15" customHeight="1" x14ac:dyDescent="0.35"/>
  </sheetData>
  <mergeCells count="63">
    <mergeCell ref="F24:F49"/>
    <mergeCell ref="G24:I25"/>
    <mergeCell ref="M24:M26"/>
    <mergeCell ref="P24:P26"/>
    <mergeCell ref="S24:S26"/>
    <mergeCell ref="V24:V26"/>
    <mergeCell ref="G26:I26"/>
    <mergeCell ref="G27:I49"/>
    <mergeCell ref="Q20:S20"/>
    <mergeCell ref="T20:V20"/>
    <mergeCell ref="K21:M21"/>
    <mergeCell ref="N21:P21"/>
    <mergeCell ref="Q21:S21"/>
    <mergeCell ref="T21:V21"/>
    <mergeCell ref="T18:V19"/>
    <mergeCell ref="E19:I19"/>
    <mergeCell ref="D20:D21"/>
    <mergeCell ref="E20:I21"/>
    <mergeCell ref="K20:M20"/>
    <mergeCell ref="N20:P20"/>
    <mergeCell ref="D15:I15"/>
    <mergeCell ref="B18:C21"/>
    <mergeCell ref="K18:M19"/>
    <mergeCell ref="N18:P19"/>
    <mergeCell ref="Q18:S19"/>
    <mergeCell ref="Q17:S17"/>
    <mergeCell ref="T17:V17"/>
    <mergeCell ref="S12:T12"/>
    <mergeCell ref="U12:V12"/>
    <mergeCell ref="L13:M13"/>
    <mergeCell ref="P13:Q13"/>
    <mergeCell ref="T13:U13"/>
    <mergeCell ref="L14:M15"/>
    <mergeCell ref="N14:N15"/>
    <mergeCell ref="O14:O15"/>
    <mergeCell ref="P14:Q15"/>
    <mergeCell ref="Q12:R12"/>
    <mergeCell ref="R14:R15"/>
    <mergeCell ref="S14:S15"/>
    <mergeCell ref="T14:U15"/>
    <mergeCell ref="V14:V15"/>
    <mergeCell ref="K12:L12"/>
    <mergeCell ref="M12:N12"/>
    <mergeCell ref="O12:P12"/>
    <mergeCell ref="K17:M17"/>
    <mergeCell ref="N17:P17"/>
    <mergeCell ref="K14:K15"/>
    <mergeCell ref="B7:C7"/>
    <mergeCell ref="M7:O8"/>
    <mergeCell ref="Q7:S8"/>
    <mergeCell ref="G12:G13"/>
    <mergeCell ref="D2:I2"/>
    <mergeCell ref="D3:I4"/>
    <mergeCell ref="K3:S4"/>
    <mergeCell ref="D5:I5"/>
    <mergeCell ref="K5:R5"/>
    <mergeCell ref="B10:C10"/>
    <mergeCell ref="B12:C15"/>
    <mergeCell ref="D12:D14"/>
    <mergeCell ref="E12:E14"/>
    <mergeCell ref="F12:F13"/>
    <mergeCell ref="H12:H13"/>
    <mergeCell ref="I12:I13"/>
  </mergeCells>
  <conditionalFormatting sqref="D15:I15">
    <cfRule type="containsText" dxfId="207" priority="2" operator="containsText" text="Finalizado">
      <formula>NOT(ISERROR(SEARCH("Finalizado",D15)))</formula>
    </cfRule>
    <cfRule type="containsText" dxfId="206" priority="3" operator="containsText" text="No Planificado">
      <formula>NOT(ISERROR(SEARCH("No Planificado",D15)))</formula>
    </cfRule>
    <cfRule type="containsText" dxfId="205" priority="4" operator="containsText" text="A Tiempo">
      <formula>NOT(ISERROR(SEARCH("A Tiempo",D15)))</formula>
    </cfRule>
    <cfRule type="containsText" dxfId="204" priority="5" operator="containsText" text="Retrasado">
      <formula>NOT(ISERROR(SEARCH("Retrasado",D15)))</formula>
    </cfRule>
  </conditionalFormatting>
  <conditionalFormatting sqref="F7:F8">
    <cfRule type="iconSet" priority="9">
      <iconSet showValue="0">
        <cfvo type="percent" val="0"/>
        <cfvo type="num" val="2"/>
        <cfvo type="num" val="3"/>
      </iconSet>
    </cfRule>
  </conditionalFormatting>
  <conditionalFormatting sqref="F12 F14">
    <cfRule type="iconSet" priority="7">
      <iconSet showValue="0">
        <cfvo type="percent" val="0"/>
        <cfvo type="num" val="2"/>
        <cfvo type="num" val="3"/>
      </iconSet>
    </cfRule>
  </conditionalFormatting>
  <conditionalFormatting sqref="G7:I8">
    <cfRule type="iconSet" priority="8">
      <iconSet showValue="0">
        <cfvo type="percent" val="0"/>
        <cfvo type="num" val="2"/>
        <cfvo type="num" val="3"/>
      </iconSet>
    </cfRule>
  </conditionalFormatting>
  <conditionalFormatting sqref="G12:I12 G14:I14">
    <cfRule type="iconSet" priority="6">
      <iconSet showValue="0">
        <cfvo type="percent" val="0"/>
        <cfvo type="num" val="2"/>
        <cfvo type="num" val="3"/>
      </iconSet>
    </cfRule>
  </conditionalFormatting>
  <conditionalFormatting sqref="K24:L24 N24:O24 Q24:R24 T24:U24">
    <cfRule type="iconSet" priority="10">
      <iconSet showValue="0">
        <cfvo type="percent" val="0"/>
        <cfvo type="num" val="2"/>
        <cfvo type="num" val="3"/>
      </iconSet>
    </cfRule>
  </conditionalFormatting>
  <conditionalFormatting sqref="K25:L25">
    <cfRule type="containsText" dxfId="203" priority="20" operator="containsText" text="PENDIENTE">
      <formula>NOT(ISERROR(SEARCH("PENDIENTE",K25)))</formula>
    </cfRule>
    <cfRule type="containsText" dxfId="202" priority="21" operator="containsText" text="NO VALIDADO">
      <formula>NOT(ISERROR(SEARCH("NO VALIDADO",K25)))</formula>
    </cfRule>
    <cfRule type="containsText" dxfId="201" priority="22" operator="containsText" text="VALIDADO">
      <formula>NOT(ISERROR(SEARCH("VALIDADO",K25)))</formula>
    </cfRule>
  </conditionalFormatting>
  <conditionalFormatting sqref="N25:O25">
    <cfRule type="containsText" dxfId="200" priority="17" operator="containsText" text="PENDIENTE">
      <formula>NOT(ISERROR(SEARCH("PENDIENTE",N25)))</formula>
    </cfRule>
    <cfRule type="containsText" dxfId="199" priority="18" operator="containsText" text="NO VALIDADO">
      <formula>NOT(ISERROR(SEARCH("NO VALIDADO",N25)))</formula>
    </cfRule>
    <cfRule type="containsText" dxfId="198" priority="19" operator="containsText" text="VALIDADO">
      <formula>NOT(ISERROR(SEARCH("VALIDADO",N25)))</formula>
    </cfRule>
  </conditionalFormatting>
  <conditionalFormatting sqref="Q25:R25">
    <cfRule type="containsText" dxfId="197" priority="14" operator="containsText" text="PENDIENTE">
      <formula>NOT(ISERROR(SEARCH("PENDIENTE",Q25)))</formula>
    </cfRule>
    <cfRule type="containsText" dxfId="196" priority="15" operator="containsText" text="NO VALIDADO">
      <formula>NOT(ISERROR(SEARCH("NO VALIDADO",Q25)))</formula>
    </cfRule>
    <cfRule type="containsText" dxfId="195" priority="16" operator="containsText" text="VALIDADO">
      <formula>NOT(ISERROR(SEARCH("VALIDADO",Q25)))</formula>
    </cfRule>
  </conditionalFormatting>
  <conditionalFormatting sqref="T25:U25">
    <cfRule type="containsText" dxfId="194" priority="11" operator="containsText" text="PENDIENTE">
      <formula>NOT(ISERROR(SEARCH("PENDIENTE",T25)))</formula>
    </cfRule>
    <cfRule type="containsText" dxfId="193" priority="12" operator="containsText" text="NO VALIDADO">
      <formula>NOT(ISERROR(SEARCH("NO VALIDADO",T25)))</formula>
    </cfRule>
    <cfRule type="containsText" dxfId="192" priority="13" operator="containsText" text="VALIDADO">
      <formula>NOT(ISERROR(SEARCH("VALIDADO",T25)))</formula>
    </cfRule>
  </conditionalFormatting>
  <dataValidations count="6">
    <dataValidation type="list" allowBlank="1" showInputMessage="1" showErrorMessage="1" sqref="D10" xr:uid="{96A5247A-E201-454B-AF42-745D6EE737B1}">
      <formula1>"No Cumple, Parcial,Cumple,Más que Cumple,Mejor Práctica"</formula1>
    </dataValidation>
    <dataValidation type="list" allowBlank="1" showInputMessage="1" showErrorMessage="1" sqref="S10 Q10" xr:uid="{64CFA253-B674-411D-9DCF-D4162C3DC97E}">
      <formula1>"Junio,Julio,Agosto,Septiembre,Octubre"</formula1>
    </dataValidation>
    <dataValidation type="list" allowBlank="1" showInputMessage="1" showErrorMessage="1" sqref="O10" xr:uid="{DF2FCAFB-C03A-4428-9C68-657158CF365D}">
      <formula1>"Alta,Baja,No Planificado"</formula1>
    </dataValidation>
    <dataValidation type="list" allowBlank="1" showInputMessage="1" showErrorMessage="1" sqref="AB14:AB15 R14:R15 N14:N15 V14:V15" xr:uid="{975F455E-EB29-4D62-BCB6-52DA506A13EB}">
      <formula1>"No Cumple, Parcial, Cumple, Más que Cumple, Mejor Práctica"</formula1>
    </dataValidation>
    <dataValidation type="list" allowBlank="1" showInputMessage="1" showErrorMessage="1" sqref="M12 Q12 U12" xr:uid="{59729809-5D2C-4B30-B088-D7F7DBBA9950}">
      <formula1>"Mayo,Junio,Julio,Agosto,Septiembre,Octubre"</formula1>
    </dataValidation>
    <dataValidation type="list" allowBlank="1" showInputMessage="1" showErrorMessage="1" sqref="K14:K15 O14:O15 S14:S15" xr:uid="{FD3740DC-6797-4F2E-91E5-F5DF696250C8}">
      <formula1>"No Iniciado, En Progreso,Finalizado"</formula1>
    </dataValidation>
  </dataValidations>
  <pageMargins left="0.511811024" right="0.511811024" top="0.78740157499999996" bottom="0.78740157499999996" header="0.31496062000000002" footer="0.31496062000000002"/>
  <pageSetup paperSize="9" orientation="portrait" r:id="rId1"/>
  <drawing r:id="rId2"/>
  <extLst>
    <ext xmlns:x14="http://schemas.microsoft.com/office/spreadsheetml/2009/9/main" uri="{78C0D931-6437-407d-A8EE-F0AAD7539E65}">
      <x14:conditionalFormattings>
        <x14:conditionalFormatting xmlns:xm="http://schemas.microsoft.com/office/excel/2006/main">
          <x14:cfRule type="iconSet" priority="1" id="{68C3260B-7A84-4924-AAD0-0D86BECF8088}">
            <x14:iconSet iconSet="3Stars" showValue="0">
              <x14:cfvo type="percent">
                <xm:f>0</xm:f>
              </x14:cfvo>
              <x14:cfvo type="num">
                <xm:f>2</xm:f>
              </x14:cfvo>
              <x14:cfvo type="num">
                <xm:f>3</xm:f>
              </x14:cfvo>
            </x14:iconSet>
          </x14:cfRule>
          <xm:sqref>M10</xm:sqref>
        </x14:conditionalFormatting>
      </x14:conditionalFormattings>
    </ext>
  </extLst>
</worksheet>
</file>

<file path=xl/worksheets/sheet6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4ADD102-1766-46F2-B1DA-B5A9ABFA8756}">
  <dimension ref="A1:AB51"/>
  <sheetViews>
    <sheetView showGridLines="0" zoomScale="50" zoomScaleNormal="50" workbookViewId="0">
      <pane xSplit="3" ySplit="4" topLeftCell="F6" activePane="bottomRight" state="frozen"/>
      <selection activeCell="O2" sqref="O2"/>
      <selection pane="topRight" activeCell="O2" sqref="O2"/>
      <selection pane="bottomLeft" activeCell="O2" sqref="O2"/>
      <selection pane="bottomRight" activeCell="O2" sqref="O2"/>
    </sheetView>
  </sheetViews>
  <sheetFormatPr defaultColWidth="0" defaultRowHeight="15" customHeight="1" zeroHeight="1" outlineLevelRow="2" outlineLevelCol="1" x14ac:dyDescent="0.35"/>
  <cols>
    <col min="1" max="1" width="1.26953125" customWidth="1"/>
    <col min="2" max="2" width="4.7265625" customWidth="1"/>
    <col min="3" max="3" width="20.1796875" customWidth="1"/>
    <col min="4" max="4" width="17.453125" customWidth="1" outlineLevel="1"/>
    <col min="5" max="5" width="10" customWidth="1" outlineLevel="1"/>
    <col min="6" max="8" width="6.1796875" customWidth="1" outlineLevel="1"/>
    <col min="9" max="9" width="6.26953125" customWidth="1" outlineLevel="1"/>
    <col min="10" max="10" width="2.1796875" customWidth="1"/>
    <col min="11" max="23" width="23" customWidth="1"/>
    <col min="24" max="24" width="17" hidden="1" customWidth="1"/>
    <col min="25" max="25" width="16.453125" hidden="1" customWidth="1"/>
    <col min="26" max="26" width="10.54296875" hidden="1" customWidth="1"/>
    <col min="27" max="27" width="16.81640625" hidden="1" customWidth="1"/>
    <col min="28" max="28" width="14.54296875" hidden="1" customWidth="1"/>
  </cols>
  <sheetData>
    <row r="1" spans="1:28" ht="11.25" customHeight="1" x14ac:dyDescent="0.35">
      <c r="A1" s="13"/>
      <c r="B1" s="13"/>
      <c r="C1" s="13"/>
      <c r="D1" s="13"/>
      <c r="E1" s="13"/>
      <c r="F1" s="13"/>
      <c r="G1" s="13"/>
      <c r="H1" s="13"/>
      <c r="I1" s="13"/>
      <c r="J1" s="13"/>
      <c r="K1" s="13"/>
      <c r="L1" s="13"/>
      <c r="M1" s="13"/>
      <c r="N1" s="13"/>
      <c r="O1" s="13"/>
      <c r="P1" s="13"/>
      <c r="Q1" s="13"/>
      <c r="R1" s="13"/>
      <c r="S1" s="13"/>
      <c r="T1" s="13"/>
      <c r="U1" s="13"/>
      <c r="V1" s="13"/>
      <c r="W1" s="13"/>
      <c r="X1" s="13"/>
      <c r="Y1" s="19"/>
      <c r="Z1" s="19"/>
      <c r="AA1" s="19"/>
    </row>
    <row r="2" spans="1:28" ht="43.5" customHeight="1" x14ac:dyDescent="0.5">
      <c r="A2" s="1"/>
      <c r="C2" s="11"/>
      <c r="D2" s="279" t="s">
        <v>0</v>
      </c>
      <c r="E2" s="279"/>
      <c r="F2" s="279"/>
      <c r="G2" s="279"/>
      <c r="H2" s="279"/>
      <c r="I2" s="279"/>
      <c r="J2" s="62"/>
      <c r="K2" s="62"/>
      <c r="L2" s="62"/>
      <c r="M2" s="62"/>
      <c r="N2" s="62"/>
      <c r="O2" s="62"/>
      <c r="P2" s="62"/>
      <c r="Q2" s="62"/>
      <c r="R2" s="62"/>
      <c r="S2" s="62"/>
      <c r="T2" s="62"/>
      <c r="U2" s="62"/>
      <c r="V2" s="62"/>
      <c r="W2" s="11"/>
      <c r="X2" s="11"/>
      <c r="Y2" s="20"/>
      <c r="Z2" s="20"/>
      <c r="AA2" s="20"/>
    </row>
    <row r="3" spans="1:28" ht="19.5" customHeight="1" x14ac:dyDescent="0.35">
      <c r="A3" s="1"/>
      <c r="C3" s="10"/>
      <c r="D3" s="280" t="s">
        <v>1</v>
      </c>
      <c r="E3" s="280"/>
      <c r="F3" s="280"/>
      <c r="G3" s="280"/>
      <c r="H3" s="280"/>
      <c r="I3" s="280"/>
      <c r="J3" s="63"/>
      <c r="K3" s="319" t="s">
        <v>890</v>
      </c>
      <c r="L3" s="319"/>
      <c r="M3" s="319"/>
      <c r="N3" s="319"/>
      <c r="O3" s="319"/>
      <c r="P3" s="319"/>
      <c r="Q3" s="319"/>
      <c r="R3" s="319"/>
      <c r="S3" s="319"/>
      <c r="T3" s="63"/>
      <c r="U3" s="63"/>
      <c r="V3" s="63"/>
      <c r="W3" s="10"/>
      <c r="X3" s="10"/>
      <c r="Y3" s="12"/>
      <c r="Z3" s="12"/>
      <c r="AA3" s="12"/>
    </row>
    <row r="4" spans="1:28" ht="35.25" customHeight="1" x14ac:dyDescent="0.35">
      <c r="A4" s="1"/>
      <c r="B4" s="1"/>
      <c r="C4" s="10"/>
      <c r="D4" s="281"/>
      <c r="E4" s="281"/>
      <c r="F4" s="281"/>
      <c r="G4" s="281"/>
      <c r="H4" s="281"/>
      <c r="I4" s="281"/>
      <c r="J4" s="61"/>
      <c r="K4" s="320"/>
      <c r="L4" s="320"/>
      <c r="M4" s="320"/>
      <c r="N4" s="320"/>
      <c r="O4" s="320"/>
      <c r="P4" s="320"/>
      <c r="Q4" s="320"/>
      <c r="R4" s="320"/>
      <c r="S4" s="320"/>
      <c r="T4" s="61"/>
      <c r="U4" s="61"/>
      <c r="V4" s="61"/>
      <c r="W4" s="61"/>
      <c r="X4" s="14"/>
      <c r="Y4" s="21"/>
      <c r="Z4" s="22"/>
      <c r="AA4" s="22"/>
    </row>
    <row r="5" spans="1:28" ht="32.5" x14ac:dyDescent="0.6">
      <c r="A5" s="1"/>
      <c r="B5" s="15"/>
      <c r="C5" s="13"/>
      <c r="D5" s="284" t="s">
        <v>218</v>
      </c>
      <c r="E5" s="284"/>
      <c r="F5" s="284"/>
      <c r="G5" s="284"/>
      <c r="H5" s="284"/>
      <c r="I5" s="284"/>
      <c r="J5" s="26"/>
      <c r="K5" s="284" t="s">
        <v>673</v>
      </c>
      <c r="L5" s="284"/>
      <c r="M5" s="284"/>
      <c r="N5" s="284"/>
      <c r="O5" s="284"/>
      <c r="P5" s="284"/>
      <c r="Q5" s="284"/>
      <c r="R5" s="284"/>
      <c r="S5" s="27"/>
      <c r="T5" s="25"/>
      <c r="U5" s="25"/>
      <c r="V5" s="25"/>
      <c r="W5" s="9"/>
      <c r="X5" s="9"/>
      <c r="Y5" s="23"/>
    </row>
    <row r="6" spans="1:28" ht="33" customHeight="1" x14ac:dyDescent="0.8">
      <c r="A6" s="1"/>
      <c r="B6" s="15"/>
      <c r="C6" s="15"/>
      <c r="D6" s="28" t="s">
        <v>296</v>
      </c>
      <c r="E6" s="28" t="s">
        <v>16</v>
      </c>
      <c r="F6" s="28" t="s">
        <v>19</v>
      </c>
      <c r="G6" s="28" t="s">
        <v>20</v>
      </c>
      <c r="H6" s="28" t="s">
        <v>21</v>
      </c>
      <c r="I6" s="28" t="s">
        <v>22</v>
      </c>
      <c r="J6" s="29"/>
      <c r="K6" s="44" t="s">
        <v>221</v>
      </c>
      <c r="L6" s="66"/>
      <c r="M6" s="30"/>
      <c r="N6" s="30"/>
      <c r="O6" s="30"/>
      <c r="P6" s="30"/>
      <c r="Q6" s="30"/>
      <c r="R6" s="31"/>
      <c r="S6" s="31"/>
      <c r="T6" s="25"/>
      <c r="U6" s="25"/>
      <c r="V6" s="25"/>
      <c r="W6" s="9"/>
      <c r="X6" s="9"/>
      <c r="Y6" s="23"/>
    </row>
    <row r="7" spans="1:28" ht="78" customHeight="1" outlineLevel="1" x14ac:dyDescent="0.35">
      <c r="A7" s="1"/>
      <c r="B7" s="267" t="s">
        <v>222</v>
      </c>
      <c r="C7" s="267"/>
      <c r="D7" s="67" t="str">
        <f>IF(F7="","",IF(AND(I7=3,H7=3,G7=3,F7=3),"Melhor Pratica",
IF(AND(H7=3,G7=3,F7=3),"Mais que cumpre",
IF(AND(G7=3,F7=3),"Cumpre",
IF(F7=3,"Parcial","Não cumpre")))))</f>
        <v>Não cumpre</v>
      </c>
      <c r="E7" s="47">
        <f>IF($D7="Não cumpre",0,IF($D7="Parcial",$E$18*0.4,IF($D7="Cumpre",$E$18*0.7,IF($D7="Mais que cumpre",$E$18*0.85,IF($D7="Melhor Pratica",$E$18,0)))))</f>
        <v>0</v>
      </c>
      <c r="F7" s="48">
        <f>IF($K$24&lt;&gt;"",IF($K$24=3,3,IF($K$24=2,2,1)),"")</f>
        <v>2</v>
      </c>
      <c r="G7" s="48">
        <f>IF($N$24&lt;&gt;"",IF($N$24=3,3,IF($N$24=2,2,1)),"")</f>
        <v>3</v>
      </c>
      <c r="H7" s="48">
        <f>IF($Q$24&lt;&gt;"",IF($Q$24=3,3,IF($Q$24=2,2,1)),"")</f>
        <v>2</v>
      </c>
      <c r="I7" s="48" t="str">
        <f>IF($T$24&lt;&gt;"",IF($T$24=3,3,IF($T$24=2,2,1)),"")</f>
        <v/>
      </c>
      <c r="J7" s="32"/>
      <c r="K7" s="49" t="s">
        <v>674</v>
      </c>
      <c r="L7" s="46" t="s">
        <v>224</v>
      </c>
      <c r="M7" s="271" t="s">
        <v>891</v>
      </c>
      <c r="N7" s="271"/>
      <c r="O7" s="271"/>
      <c r="P7" s="46" t="s">
        <v>226</v>
      </c>
      <c r="Q7" s="271" t="s">
        <v>892</v>
      </c>
      <c r="R7" s="271"/>
      <c r="S7" s="271"/>
      <c r="U7" s="25"/>
      <c r="V7" s="25"/>
      <c r="W7" s="9"/>
      <c r="X7" s="9"/>
      <c r="Y7" s="23"/>
    </row>
    <row r="8" spans="1:28" ht="14.25" customHeight="1" outlineLevel="1" x14ac:dyDescent="0.35">
      <c r="A8" s="1"/>
      <c r="B8" s="64"/>
      <c r="C8" s="64"/>
      <c r="D8" s="67"/>
      <c r="E8" s="47"/>
      <c r="F8" s="48"/>
      <c r="G8" s="48"/>
      <c r="H8" s="48"/>
      <c r="I8" s="48"/>
      <c r="J8" s="32"/>
      <c r="K8" s="49"/>
      <c r="L8" s="46"/>
      <c r="M8" s="271"/>
      <c r="N8" s="271"/>
      <c r="O8" s="271"/>
      <c r="P8" s="46"/>
      <c r="Q8" s="271"/>
      <c r="R8" s="271"/>
      <c r="S8" s="271"/>
      <c r="U8" s="25"/>
      <c r="V8" s="25"/>
      <c r="W8" s="9"/>
      <c r="X8" s="9"/>
      <c r="Y8" s="23"/>
    </row>
    <row r="9" spans="1:28" ht="9.75" customHeight="1" x14ac:dyDescent="0.45">
      <c r="A9" s="1"/>
      <c r="B9" s="1"/>
      <c r="C9" s="1"/>
      <c r="D9" s="34"/>
      <c r="E9" s="35"/>
      <c r="F9" s="35"/>
      <c r="G9" s="35"/>
      <c r="H9" s="35"/>
      <c r="I9" s="35"/>
      <c r="J9" s="35"/>
      <c r="K9" s="35"/>
      <c r="L9" s="35"/>
      <c r="M9" s="35"/>
      <c r="N9" s="35"/>
      <c r="O9" s="35"/>
      <c r="P9" s="35"/>
      <c r="Q9" s="92">
        <f>IF(Q10="Junho",6,IF(Q10="Julho",7,IF(Q10="Agosto",8,IF(Q10="Setembro",9,IF(Q10="Outubro",10,"")))))</f>
        <v>8</v>
      </c>
      <c r="R9" s="35"/>
      <c r="S9" s="92" t="str">
        <f>IF(S10="Junho",6,IF(S10="Julho",7,IF(S10="Agosto",8,IF(S10="Setembro",9,IF(S10="Outubro",10,"")))))</f>
        <v/>
      </c>
      <c r="T9" s="33"/>
      <c r="U9" s="33"/>
      <c r="V9" s="33"/>
      <c r="W9" s="1"/>
      <c r="X9" s="1"/>
    </row>
    <row r="10" spans="1:28" ht="59.25" customHeight="1" outlineLevel="1" x14ac:dyDescent="0.35">
      <c r="A10" s="1"/>
      <c r="B10" s="273" t="s">
        <v>676</v>
      </c>
      <c r="C10" s="273"/>
      <c r="D10" s="110" t="s">
        <v>228</v>
      </c>
      <c r="E10" s="51">
        <f>IF($D10="Não cumpre",0,IF($D10="Parcial",$E$18*0.4,IF($D10="Cumpre",$E$18*0.7,IF($D10="Mais que cumpre",$E$18*0.85,IF($D10="Melhor Pratica",$E$18,0)))))</f>
        <v>1.7000000000000001E-2</v>
      </c>
      <c r="F10" s="52" t="str">
        <f>IF(K20="D","D","-")</f>
        <v>-</v>
      </c>
      <c r="G10" s="52" t="str">
        <f>IF(N20="D","D","-")</f>
        <v>-</v>
      </c>
      <c r="H10" s="52" t="str">
        <f>IF(Q20="D","D","-")</f>
        <v>-</v>
      </c>
      <c r="I10" s="52" t="str">
        <f>IF(T20="D","D","-")</f>
        <v>-</v>
      </c>
      <c r="J10" s="32"/>
      <c r="K10" s="65" t="s">
        <v>677</v>
      </c>
      <c r="L10" s="50" t="s">
        <v>230</v>
      </c>
      <c r="M10" s="74">
        <v>3</v>
      </c>
      <c r="N10" s="50" t="s">
        <v>231</v>
      </c>
      <c r="O10" s="53" t="s">
        <v>696</v>
      </c>
      <c r="P10" s="50" t="s">
        <v>233</v>
      </c>
      <c r="Q10" s="91" t="s">
        <v>303</v>
      </c>
      <c r="R10" s="50" t="s">
        <v>235</v>
      </c>
      <c r="S10" s="91" t="s">
        <v>679</v>
      </c>
      <c r="T10" s="50" t="s">
        <v>237</v>
      </c>
      <c r="U10" s="53" t="s">
        <v>355</v>
      </c>
      <c r="V10" s="25"/>
      <c r="W10" s="9"/>
      <c r="X10" s="9"/>
      <c r="Y10" s="23"/>
    </row>
    <row r="11" spans="1:28" ht="20.5" x14ac:dyDescent="0.4">
      <c r="A11" s="1"/>
      <c r="B11" s="17"/>
      <c r="C11" s="17"/>
      <c r="D11" s="36"/>
      <c r="E11" s="31"/>
      <c r="F11" s="37"/>
      <c r="G11" s="37"/>
      <c r="H11" s="37"/>
      <c r="I11" s="37"/>
      <c r="J11" s="31"/>
      <c r="K11" s="25"/>
      <c r="L11" s="25"/>
      <c r="M11" s="25"/>
      <c r="N11" s="25"/>
      <c r="O11" s="25"/>
      <c r="P11" s="25"/>
      <c r="Q11" s="25"/>
      <c r="R11" s="25"/>
      <c r="S11" s="25"/>
      <c r="T11" s="25"/>
      <c r="U11" s="25"/>
      <c r="V11" s="25"/>
      <c r="W11" s="9"/>
      <c r="X11" s="9"/>
      <c r="Y11" s="23"/>
    </row>
    <row r="12" spans="1:28" ht="18" customHeight="1" outlineLevel="1" x14ac:dyDescent="0.35">
      <c r="A12" s="1"/>
      <c r="B12" s="274" t="s">
        <v>680</v>
      </c>
      <c r="C12" s="274"/>
      <c r="D12" s="276" t="str">
        <f>IF(F12="","",IF(AND(I12=3,H12=3,G12=3,F12=3),"Melhor Pratica",
IF(AND(H12=3,G12=3,F12=3),"Mais que cumpre",
IF(AND(G12=3,F12=3),"Cumpre",
IF(F12=3,"Parcial","Não cumpre")))))</f>
        <v>Mais que cumpre</v>
      </c>
      <c r="E12" s="277">
        <f>IF($D12="Não cumpre",0,IF($D12="Parcial",$E$18*0.4,IF($D12="Cumpre",$E$18*0.7,IF($D12="Mais que cumpre",$E$18*0.85,IF($D12="Melhor Pratica",$E$18,0)))))</f>
        <v>1.7000000000000001E-2</v>
      </c>
      <c r="F12" s="272">
        <f>IF($L$24&lt;&gt;"",IF($L$24=3,3,IF($L$24=2,2,1)),"")</f>
        <v>3</v>
      </c>
      <c r="G12" s="272">
        <f>IF($O$24&lt;&gt;"",IF($O$24=3,3,IF($O$24=2,2,1)),"")</f>
        <v>3</v>
      </c>
      <c r="H12" s="272">
        <f>IF($R$24&lt;&gt;"",IF($R$24=3,3,IF($R$24=2,2,1)),"")</f>
        <v>3</v>
      </c>
      <c r="I12" s="272" t="str">
        <f>IF($U$24&lt;&gt;"",IF($U$24=3,3,IF($U$24=2,2,1)),"")</f>
        <v/>
      </c>
      <c r="J12" s="32"/>
      <c r="K12" s="305" t="s">
        <v>240</v>
      </c>
      <c r="L12" s="278"/>
      <c r="M12" s="285" t="s">
        <v>1050</v>
      </c>
      <c r="N12" s="286"/>
      <c r="O12" s="305" t="s">
        <v>240</v>
      </c>
      <c r="P12" s="278"/>
      <c r="Q12" s="285"/>
      <c r="R12" s="286"/>
      <c r="S12" s="278" t="s">
        <v>240</v>
      </c>
      <c r="T12" s="278"/>
      <c r="U12" s="318"/>
      <c r="V12" s="318"/>
      <c r="W12" s="9"/>
      <c r="X12" s="9"/>
      <c r="Y12" s="23"/>
      <c r="Z12" s="2"/>
      <c r="AA12" s="2"/>
      <c r="AB12" s="2"/>
    </row>
    <row r="13" spans="1:28" ht="35.25" customHeight="1" outlineLevel="1" x14ac:dyDescent="0.35">
      <c r="A13" s="1"/>
      <c r="B13" s="275"/>
      <c r="C13" s="275"/>
      <c r="D13" s="276"/>
      <c r="E13" s="277"/>
      <c r="F13" s="272"/>
      <c r="G13" s="272"/>
      <c r="H13" s="272"/>
      <c r="I13" s="272"/>
      <c r="J13" s="32"/>
      <c r="K13" s="168" t="s">
        <v>33</v>
      </c>
      <c r="L13" s="287" t="s">
        <v>242</v>
      </c>
      <c r="M13" s="287"/>
      <c r="N13" s="169" t="s">
        <v>243</v>
      </c>
      <c r="O13" s="168" t="s">
        <v>33</v>
      </c>
      <c r="P13" s="287" t="s">
        <v>242</v>
      </c>
      <c r="Q13" s="287"/>
      <c r="R13" s="169" t="s">
        <v>243</v>
      </c>
      <c r="S13" s="100" t="s">
        <v>33</v>
      </c>
      <c r="T13" s="287" t="s">
        <v>242</v>
      </c>
      <c r="U13" s="287"/>
      <c r="V13" s="100" t="s">
        <v>243</v>
      </c>
      <c r="W13" s="1"/>
      <c r="X13" s="1"/>
      <c r="Z13" s="3"/>
      <c r="AA13" s="4"/>
      <c r="AB13" s="5"/>
    </row>
    <row r="14" spans="1:28" ht="18.75" customHeight="1" outlineLevel="1" x14ac:dyDescent="0.35">
      <c r="A14" s="1"/>
      <c r="B14" s="275"/>
      <c r="C14" s="275"/>
      <c r="D14" s="276"/>
      <c r="E14" s="277"/>
      <c r="F14" s="38"/>
      <c r="G14" s="38"/>
      <c r="H14" s="38"/>
      <c r="I14" s="38"/>
      <c r="J14" s="32"/>
      <c r="K14" s="270" t="s">
        <v>1030</v>
      </c>
      <c r="L14" s="292"/>
      <c r="M14" s="292"/>
      <c r="N14" s="269" t="s">
        <v>1054</v>
      </c>
      <c r="O14" s="270"/>
      <c r="P14" s="292"/>
      <c r="Q14" s="292"/>
      <c r="R14" s="269"/>
      <c r="S14" s="268"/>
      <c r="T14" s="292"/>
      <c r="U14" s="292"/>
      <c r="V14" s="268"/>
      <c r="W14" s="1"/>
      <c r="X14" s="1"/>
      <c r="Z14" s="6"/>
      <c r="AA14" s="7"/>
      <c r="AB14" s="8"/>
    </row>
    <row r="15" spans="1:28" ht="21" customHeight="1" outlineLevel="1" x14ac:dyDescent="0.35">
      <c r="A15" s="1"/>
      <c r="B15" s="275"/>
      <c r="C15" s="275"/>
      <c r="D15" s="288" t="str">
        <f>IF(S10&lt;&gt;"",IF(OR(S14="finalizado",O14="finalizado",K14="finalizado"),"Finalizado",
IF(OR(AND(S10=U12,S14&lt;&gt;"finalizado"),AND(S10=Q12,O14&lt;&gt;"finalizado"),AND(S10=M12,K14&lt;&gt;"finalizado")),"Atrasado","À Tempo")),"Não Planificado")</f>
        <v>À Tempo</v>
      </c>
      <c r="E15" s="288"/>
      <c r="F15" s="288"/>
      <c r="G15" s="288"/>
      <c r="H15" s="288"/>
      <c r="I15" s="288"/>
      <c r="J15" s="26"/>
      <c r="K15" s="270"/>
      <c r="L15" s="292"/>
      <c r="M15" s="292"/>
      <c r="N15" s="269"/>
      <c r="O15" s="270"/>
      <c r="P15" s="292"/>
      <c r="Q15" s="292"/>
      <c r="R15" s="269"/>
      <c r="S15" s="268"/>
      <c r="T15" s="292"/>
      <c r="U15" s="292"/>
      <c r="V15" s="268"/>
      <c r="W15" s="1"/>
      <c r="X15" s="1"/>
      <c r="Z15" s="6"/>
      <c r="AA15" s="7"/>
      <c r="AB15" s="7"/>
    </row>
    <row r="16" spans="1:28" ht="21" customHeight="1" x14ac:dyDescent="0.4">
      <c r="A16" s="1"/>
      <c r="B16" s="17"/>
      <c r="C16" s="17"/>
      <c r="D16" s="9"/>
      <c r="E16" s="86" t="str">
        <f>IF(COUNTA(F16:I16)=0,"NBC","BC")</f>
        <v>NBC</v>
      </c>
      <c r="F16" s="86"/>
      <c r="G16" s="86"/>
      <c r="H16" s="86"/>
      <c r="I16" s="9"/>
      <c r="J16" s="16"/>
      <c r="K16" s="9"/>
      <c r="L16" s="9"/>
      <c r="M16" s="9"/>
      <c r="N16" s="9"/>
      <c r="O16" s="9"/>
      <c r="P16" s="9"/>
      <c r="Q16" s="9"/>
      <c r="R16" s="9"/>
      <c r="S16" s="9"/>
      <c r="T16" s="9"/>
      <c r="U16" s="9"/>
      <c r="V16" s="9"/>
      <c r="W16" s="9"/>
      <c r="X16" s="9"/>
      <c r="Y16" s="23"/>
    </row>
    <row r="17" spans="1:25" ht="21" customHeight="1" x14ac:dyDescent="0.4">
      <c r="A17" s="1"/>
      <c r="B17" s="17"/>
      <c r="C17" s="17"/>
      <c r="D17" s="9"/>
      <c r="E17" s="9"/>
      <c r="F17" s="9"/>
      <c r="G17" s="9"/>
      <c r="H17" s="9"/>
      <c r="I17" s="9"/>
      <c r="J17" s="16"/>
      <c r="K17" s="290" t="s">
        <v>246</v>
      </c>
      <c r="L17" s="291"/>
      <c r="M17" s="296"/>
      <c r="N17" s="290" t="s">
        <v>247</v>
      </c>
      <c r="O17" s="291"/>
      <c r="P17" s="296"/>
      <c r="Q17" s="290" t="s">
        <v>681</v>
      </c>
      <c r="R17" s="291"/>
      <c r="S17" s="296"/>
      <c r="T17" s="290" t="s">
        <v>682</v>
      </c>
      <c r="U17" s="291"/>
      <c r="V17" s="296"/>
      <c r="W17" s="9"/>
      <c r="X17" s="9"/>
      <c r="Y17" s="23"/>
    </row>
    <row r="18" spans="1:25" ht="20.25" customHeight="1" outlineLevel="2" x14ac:dyDescent="0.35">
      <c r="A18" s="1"/>
      <c r="B18" s="289" t="s">
        <v>316</v>
      </c>
      <c r="C18" s="289"/>
      <c r="D18" s="42" t="s">
        <v>16</v>
      </c>
      <c r="E18" s="39">
        <v>0.02</v>
      </c>
      <c r="F18" s="127"/>
      <c r="G18" s="127"/>
      <c r="H18" s="127"/>
      <c r="I18" s="127"/>
      <c r="J18" s="9"/>
      <c r="K18" s="270" t="s">
        <v>893</v>
      </c>
      <c r="L18" s="268"/>
      <c r="M18" s="269"/>
      <c r="N18" s="270" t="s">
        <v>894</v>
      </c>
      <c r="O18" s="268"/>
      <c r="P18" s="269"/>
      <c r="Q18" s="270" t="s">
        <v>895</v>
      </c>
      <c r="R18" s="268"/>
      <c r="S18" s="269"/>
      <c r="T18" s="270" t="s">
        <v>896</v>
      </c>
      <c r="U18" s="268"/>
      <c r="V18" s="269"/>
      <c r="W18" s="9"/>
      <c r="X18" s="9"/>
      <c r="Y18" s="23"/>
    </row>
    <row r="19" spans="1:25" ht="141.75" customHeight="1" outlineLevel="2" x14ac:dyDescent="0.35">
      <c r="A19" s="1"/>
      <c r="B19" s="289"/>
      <c r="C19" s="289"/>
      <c r="D19" s="42" t="s">
        <v>255</v>
      </c>
      <c r="E19" s="311" t="s">
        <v>897</v>
      </c>
      <c r="F19" s="311"/>
      <c r="G19" s="311"/>
      <c r="H19" s="311"/>
      <c r="I19" s="311"/>
      <c r="J19" s="25"/>
      <c r="K19" s="270"/>
      <c r="L19" s="268"/>
      <c r="M19" s="269"/>
      <c r="N19" s="270"/>
      <c r="O19" s="268"/>
      <c r="P19" s="269"/>
      <c r="Q19" s="270"/>
      <c r="R19" s="268"/>
      <c r="S19" s="269"/>
      <c r="T19" s="270"/>
      <c r="U19" s="268"/>
      <c r="V19" s="269"/>
      <c r="W19" s="9"/>
      <c r="X19" s="9"/>
      <c r="Y19" s="23"/>
    </row>
    <row r="20" spans="1:25" ht="18.75" customHeight="1" outlineLevel="2" x14ac:dyDescent="0.35">
      <c r="A20" s="1"/>
      <c r="B20" s="289"/>
      <c r="C20" s="289"/>
      <c r="D20" s="293" t="s">
        <v>37</v>
      </c>
      <c r="E20" s="294" t="s">
        <v>89</v>
      </c>
      <c r="F20" s="294"/>
      <c r="G20" s="294"/>
      <c r="H20" s="294"/>
      <c r="I20" s="294"/>
      <c r="J20" s="25"/>
      <c r="K20" s="270"/>
      <c r="L20" s="268"/>
      <c r="M20" s="269"/>
      <c r="N20" s="270"/>
      <c r="O20" s="268"/>
      <c r="P20" s="269"/>
      <c r="Q20" s="270"/>
      <c r="R20" s="268"/>
      <c r="S20" s="269"/>
      <c r="T20" s="270"/>
      <c r="U20" s="268"/>
      <c r="V20" s="269"/>
      <c r="W20" s="9"/>
      <c r="X20" s="9"/>
      <c r="Y20" s="23"/>
    </row>
    <row r="21" spans="1:25" ht="40.5" customHeight="1" outlineLevel="2" x14ac:dyDescent="0.35">
      <c r="A21" s="18">
        <v>5.0000000000000001E-3</v>
      </c>
      <c r="B21" s="289"/>
      <c r="C21" s="289"/>
      <c r="D21" s="293"/>
      <c r="E21" s="294"/>
      <c r="F21" s="294"/>
      <c r="G21" s="294"/>
      <c r="H21" s="294"/>
      <c r="I21" s="294"/>
      <c r="J21" s="25"/>
      <c r="K21" s="270" t="s">
        <v>898</v>
      </c>
      <c r="L21" s="268"/>
      <c r="M21" s="269"/>
      <c r="N21" s="270" t="s">
        <v>899</v>
      </c>
      <c r="O21" s="268"/>
      <c r="P21" s="269"/>
      <c r="Q21" s="270" t="s">
        <v>546</v>
      </c>
      <c r="R21" s="268"/>
      <c r="S21" s="269"/>
      <c r="T21" s="270" t="s">
        <v>390</v>
      </c>
      <c r="U21" s="268"/>
      <c r="V21" s="269"/>
      <c r="W21" s="9"/>
      <c r="X21" s="9"/>
      <c r="Y21" s="23"/>
    </row>
    <row r="22" spans="1:25" ht="14.5" x14ac:dyDescent="0.35">
      <c r="A22" s="1"/>
      <c r="B22" s="9"/>
      <c r="C22" s="9"/>
      <c r="D22" s="9"/>
      <c r="E22" s="9"/>
      <c r="F22" s="9"/>
      <c r="G22" s="9"/>
      <c r="H22" s="9"/>
      <c r="I22" s="9"/>
      <c r="J22" s="9"/>
      <c r="K22" s="68"/>
      <c r="L22" s="9"/>
      <c r="M22" s="9"/>
      <c r="N22" s="9"/>
      <c r="O22" s="9"/>
      <c r="P22" s="9"/>
      <c r="Q22" s="9"/>
      <c r="R22" s="9"/>
      <c r="S22" s="9"/>
      <c r="T22" s="9"/>
      <c r="U22" s="9"/>
      <c r="V22" s="69"/>
      <c r="W22" s="9"/>
      <c r="X22" s="9"/>
      <c r="Y22" s="23"/>
    </row>
    <row r="23" spans="1:25" ht="41" x14ac:dyDescent="0.35">
      <c r="A23" s="1"/>
      <c r="B23" s="9"/>
      <c r="C23" s="9"/>
      <c r="D23" s="9"/>
      <c r="G23" s="9"/>
      <c r="H23" s="9"/>
      <c r="K23" s="54" t="s">
        <v>9</v>
      </c>
      <c r="L23" s="24" t="s">
        <v>261</v>
      </c>
      <c r="M23" s="55" t="s">
        <v>262</v>
      </c>
      <c r="N23" s="54" t="s">
        <v>9</v>
      </c>
      <c r="O23" s="24" t="s">
        <v>261</v>
      </c>
      <c r="P23" s="55" t="s">
        <v>262</v>
      </c>
      <c r="Q23" s="54" t="s">
        <v>9</v>
      </c>
      <c r="R23" s="24" t="s">
        <v>261</v>
      </c>
      <c r="S23" s="55" t="s">
        <v>262</v>
      </c>
      <c r="T23" s="54" t="s">
        <v>9</v>
      </c>
      <c r="U23" s="24" t="s">
        <v>261</v>
      </c>
      <c r="V23" s="55" t="s">
        <v>262</v>
      </c>
      <c r="X23" s="9"/>
      <c r="Y23" s="23"/>
    </row>
    <row r="24" spans="1:25" ht="36.75" customHeight="1" x14ac:dyDescent="0.35">
      <c r="A24" s="1"/>
      <c r="B24" s="9"/>
      <c r="C24" s="9"/>
      <c r="D24" s="9"/>
      <c r="F24" s="297" t="s">
        <v>690</v>
      </c>
      <c r="G24" s="298" t="s">
        <v>33</v>
      </c>
      <c r="H24" s="298"/>
      <c r="I24" s="298"/>
      <c r="K24" s="56">
        <v>2</v>
      </c>
      <c r="L24" s="40">
        <v>3</v>
      </c>
      <c r="M24" s="295"/>
      <c r="N24" s="56">
        <v>3</v>
      </c>
      <c r="O24" s="40">
        <v>3</v>
      </c>
      <c r="P24" s="295"/>
      <c r="Q24" s="56">
        <v>2</v>
      </c>
      <c r="R24" s="40">
        <v>3</v>
      </c>
      <c r="S24" s="295"/>
      <c r="T24" s="56"/>
      <c r="U24" s="40"/>
      <c r="V24" s="295"/>
      <c r="X24" s="9"/>
      <c r="Y24" s="23"/>
    </row>
    <row r="25" spans="1:25" ht="19.5" customHeight="1" x14ac:dyDescent="0.35">
      <c r="A25" s="1"/>
      <c r="B25" s="9"/>
      <c r="C25" s="9"/>
      <c r="D25" s="9"/>
      <c r="F25" s="297"/>
      <c r="G25" s="298"/>
      <c r="H25" s="298"/>
      <c r="I25" s="298"/>
      <c r="K25" s="57"/>
      <c r="L25" s="43"/>
      <c r="M25" s="295"/>
      <c r="N25" s="57"/>
      <c r="O25" s="43"/>
      <c r="P25" s="295"/>
      <c r="Q25" s="57"/>
      <c r="R25" s="43"/>
      <c r="S25" s="295"/>
      <c r="T25" s="57"/>
      <c r="U25" s="43"/>
      <c r="V25" s="295"/>
      <c r="X25" s="9"/>
      <c r="Y25" s="23"/>
    </row>
    <row r="26" spans="1:25" ht="208.5" customHeight="1" x14ac:dyDescent="0.35">
      <c r="A26" s="1"/>
      <c r="B26" s="9"/>
      <c r="C26" s="9"/>
      <c r="D26" s="9"/>
      <c r="F26" s="297"/>
      <c r="G26" s="298" t="s">
        <v>242</v>
      </c>
      <c r="H26" s="298"/>
      <c r="I26" s="298"/>
      <c r="K26" s="58" t="s">
        <v>900</v>
      </c>
      <c r="L26" s="45" t="s">
        <v>1051</v>
      </c>
      <c r="M26" s="295"/>
      <c r="N26" s="58" t="s">
        <v>901</v>
      </c>
      <c r="O26" s="45"/>
      <c r="P26" s="295"/>
      <c r="Q26" s="58" t="s">
        <v>902</v>
      </c>
      <c r="R26" s="45" t="s">
        <v>1053</v>
      </c>
      <c r="S26" s="295"/>
      <c r="T26" s="58"/>
      <c r="U26" s="45"/>
      <c r="V26" s="295"/>
      <c r="X26" s="9"/>
      <c r="Y26" s="23"/>
    </row>
    <row r="27" spans="1:25" ht="18" customHeight="1" x14ac:dyDescent="0.35">
      <c r="A27" s="1"/>
      <c r="B27" s="9"/>
      <c r="C27" s="9"/>
      <c r="D27" s="9"/>
      <c r="F27" s="297"/>
      <c r="G27" s="298" t="s">
        <v>266</v>
      </c>
      <c r="H27" s="298"/>
      <c r="I27" s="298"/>
      <c r="K27" s="59"/>
      <c r="L27" s="25"/>
      <c r="M27" s="60"/>
      <c r="N27" s="59"/>
      <c r="O27" s="25"/>
      <c r="P27" s="101"/>
      <c r="Q27" s="59"/>
      <c r="R27" s="25"/>
      <c r="S27" s="60"/>
      <c r="T27" s="59"/>
      <c r="U27" s="25"/>
      <c r="V27" s="60"/>
      <c r="X27" s="9"/>
      <c r="Y27" s="23"/>
    </row>
    <row r="28" spans="1:25" ht="18" customHeight="1" x14ac:dyDescent="0.35">
      <c r="A28" s="1"/>
      <c r="B28" s="9"/>
      <c r="C28" s="9"/>
      <c r="D28" s="9"/>
      <c r="F28" s="297"/>
      <c r="G28" s="298"/>
      <c r="H28" s="298"/>
      <c r="I28" s="298"/>
      <c r="K28" s="59"/>
      <c r="L28" s="25"/>
      <c r="M28" s="60"/>
      <c r="N28" s="59"/>
      <c r="O28" s="25"/>
      <c r="P28" s="101"/>
      <c r="Q28" s="59"/>
      <c r="R28" s="25"/>
      <c r="S28" s="60"/>
      <c r="T28" s="59"/>
      <c r="U28" s="25"/>
      <c r="V28" s="60"/>
      <c r="X28" s="9"/>
      <c r="Y28" s="23"/>
    </row>
    <row r="29" spans="1:25" ht="18" customHeight="1" x14ac:dyDescent="0.35">
      <c r="A29" s="1"/>
      <c r="B29" s="9"/>
      <c r="C29" s="9"/>
      <c r="D29" s="9"/>
      <c r="F29" s="297"/>
      <c r="G29" s="298"/>
      <c r="H29" s="298"/>
      <c r="I29" s="298"/>
      <c r="K29" s="59"/>
      <c r="L29" s="25"/>
      <c r="M29" s="60"/>
      <c r="N29" s="59"/>
      <c r="O29" s="25"/>
      <c r="P29" s="101"/>
      <c r="Q29" s="59"/>
      <c r="R29" s="25"/>
      <c r="S29" s="60"/>
      <c r="T29" s="59"/>
      <c r="U29" s="25"/>
      <c r="V29" s="60"/>
      <c r="X29" s="9"/>
      <c r="Y29" s="23"/>
    </row>
    <row r="30" spans="1:25" ht="18" customHeight="1" x14ac:dyDescent="0.35">
      <c r="A30" s="1"/>
      <c r="B30" s="9"/>
      <c r="C30" s="9"/>
      <c r="D30" s="9"/>
      <c r="F30" s="297"/>
      <c r="G30" s="298"/>
      <c r="H30" s="298"/>
      <c r="I30" s="298"/>
      <c r="K30" s="59"/>
      <c r="L30" s="25"/>
      <c r="M30" s="60"/>
      <c r="N30" s="59"/>
      <c r="O30" s="25"/>
      <c r="P30" s="101"/>
      <c r="Q30" s="59"/>
      <c r="R30" s="25"/>
      <c r="S30" s="60"/>
      <c r="T30" s="59"/>
      <c r="U30" s="25"/>
      <c r="V30" s="60"/>
      <c r="X30" s="9"/>
      <c r="Y30" s="23"/>
    </row>
    <row r="31" spans="1:25" ht="18" customHeight="1" x14ac:dyDescent="0.35">
      <c r="A31" s="1"/>
      <c r="B31" s="9"/>
      <c r="C31" s="9"/>
      <c r="D31" s="9"/>
      <c r="F31" s="297"/>
      <c r="G31" s="298"/>
      <c r="H31" s="298"/>
      <c r="I31" s="298"/>
      <c r="K31" s="59"/>
      <c r="L31" s="25"/>
      <c r="M31" s="60"/>
      <c r="N31" s="59"/>
      <c r="O31" s="25"/>
      <c r="P31" s="101"/>
      <c r="Q31" s="59"/>
      <c r="R31" s="25"/>
      <c r="S31" s="60"/>
      <c r="T31" s="59"/>
      <c r="U31" s="25"/>
      <c r="V31" s="60"/>
      <c r="X31" s="9"/>
      <c r="Y31" s="23"/>
    </row>
    <row r="32" spans="1:25" ht="18" customHeight="1" x14ac:dyDescent="0.35">
      <c r="A32" s="1"/>
      <c r="B32" s="9"/>
      <c r="C32" s="9"/>
      <c r="D32" s="9"/>
      <c r="F32" s="297"/>
      <c r="G32" s="298"/>
      <c r="H32" s="298"/>
      <c r="I32" s="298"/>
      <c r="K32" s="59"/>
      <c r="L32" s="25"/>
      <c r="M32" s="60"/>
      <c r="N32" s="59"/>
      <c r="O32" s="25"/>
      <c r="P32" s="101"/>
      <c r="Q32" s="59"/>
      <c r="R32" s="25"/>
      <c r="S32" s="60"/>
      <c r="T32" s="59"/>
      <c r="U32" s="25"/>
      <c r="V32" s="60"/>
      <c r="X32" s="9"/>
      <c r="Y32" s="23"/>
    </row>
    <row r="33" spans="1:25" ht="18" customHeight="1" x14ac:dyDescent="0.35">
      <c r="A33" s="1"/>
      <c r="B33" s="9"/>
      <c r="C33" s="9"/>
      <c r="D33" s="9"/>
      <c r="F33" s="297"/>
      <c r="G33" s="298"/>
      <c r="H33" s="298"/>
      <c r="I33" s="298"/>
      <c r="K33" s="59"/>
      <c r="L33" s="25"/>
      <c r="M33" s="60"/>
      <c r="N33" s="59"/>
      <c r="O33" s="25"/>
      <c r="P33" s="101"/>
      <c r="Q33" s="59"/>
      <c r="R33" s="25"/>
      <c r="S33" s="60"/>
      <c r="T33" s="59"/>
      <c r="U33" s="25"/>
      <c r="V33" s="60"/>
      <c r="X33" s="9"/>
      <c r="Y33" s="23"/>
    </row>
    <row r="34" spans="1:25" ht="18" customHeight="1" x14ac:dyDescent="0.35">
      <c r="A34" s="1"/>
      <c r="B34" s="9"/>
      <c r="C34" s="9"/>
      <c r="D34" s="9"/>
      <c r="F34" s="297"/>
      <c r="G34" s="298"/>
      <c r="H34" s="298"/>
      <c r="I34" s="298"/>
      <c r="K34" s="59"/>
      <c r="L34" s="25"/>
      <c r="M34" s="60"/>
      <c r="N34" s="59"/>
      <c r="O34" s="25"/>
      <c r="P34" s="101"/>
      <c r="Q34" s="59"/>
      <c r="R34" s="25"/>
      <c r="S34" s="60"/>
      <c r="T34" s="59"/>
      <c r="U34" s="25"/>
      <c r="V34" s="60"/>
      <c r="X34" s="9"/>
      <c r="Y34" s="23"/>
    </row>
    <row r="35" spans="1:25" ht="18" customHeight="1" x14ac:dyDescent="0.35">
      <c r="A35" s="1"/>
      <c r="B35" s="9"/>
      <c r="C35" s="9"/>
      <c r="D35" s="9"/>
      <c r="F35" s="297"/>
      <c r="G35" s="298"/>
      <c r="H35" s="298"/>
      <c r="I35" s="298"/>
      <c r="K35" s="59"/>
      <c r="L35" s="25"/>
      <c r="M35" s="60"/>
      <c r="N35" s="59"/>
      <c r="O35" s="25"/>
      <c r="P35" s="101"/>
      <c r="Q35" s="59"/>
      <c r="R35" s="25"/>
      <c r="S35" s="60"/>
      <c r="T35" s="59"/>
      <c r="U35" s="25"/>
      <c r="V35" s="60"/>
      <c r="X35" s="9"/>
      <c r="Y35" s="23"/>
    </row>
    <row r="36" spans="1:25" ht="18" customHeight="1" x14ac:dyDescent="0.35">
      <c r="A36" s="1"/>
      <c r="B36" s="9"/>
      <c r="C36" s="9"/>
      <c r="D36" s="9"/>
      <c r="F36" s="297"/>
      <c r="G36" s="298"/>
      <c r="H36" s="298"/>
      <c r="I36" s="298"/>
      <c r="K36" s="59"/>
      <c r="L36" s="25"/>
      <c r="M36" s="60"/>
      <c r="N36" s="59"/>
      <c r="O36" s="25"/>
      <c r="P36" s="101"/>
      <c r="Q36" s="59"/>
      <c r="R36" s="25"/>
      <c r="S36" s="60"/>
      <c r="T36" s="59"/>
      <c r="U36" s="25"/>
      <c r="V36" s="60"/>
      <c r="X36" s="9"/>
      <c r="Y36" s="23"/>
    </row>
    <row r="37" spans="1:25" ht="18" customHeight="1" x14ac:dyDescent="0.35">
      <c r="A37" s="1"/>
      <c r="B37" s="9"/>
      <c r="C37" s="9"/>
      <c r="D37" s="9"/>
      <c r="F37" s="297"/>
      <c r="G37" s="298"/>
      <c r="H37" s="298"/>
      <c r="I37" s="298"/>
      <c r="K37" s="59"/>
      <c r="L37" s="25"/>
      <c r="M37" s="60"/>
      <c r="N37" s="59"/>
      <c r="O37" s="25"/>
      <c r="P37" s="101"/>
      <c r="Q37" s="59"/>
      <c r="R37" s="25"/>
      <c r="S37" s="60"/>
      <c r="T37" s="59"/>
      <c r="U37" s="25"/>
      <c r="V37" s="60"/>
      <c r="X37" s="9"/>
      <c r="Y37" s="23"/>
    </row>
    <row r="38" spans="1:25" ht="18" customHeight="1" x14ac:dyDescent="0.35">
      <c r="A38" s="1"/>
      <c r="B38" s="9"/>
      <c r="C38" s="9"/>
      <c r="D38" s="9"/>
      <c r="F38" s="297"/>
      <c r="G38" s="298"/>
      <c r="H38" s="298"/>
      <c r="I38" s="298"/>
      <c r="K38" s="59"/>
      <c r="L38" s="25"/>
      <c r="M38" s="60"/>
      <c r="N38" s="59"/>
      <c r="O38" s="25"/>
      <c r="P38" s="101"/>
      <c r="Q38" s="59"/>
      <c r="R38" s="25"/>
      <c r="S38" s="60"/>
      <c r="T38" s="59"/>
      <c r="U38" s="25"/>
      <c r="V38" s="60"/>
      <c r="X38" s="9"/>
      <c r="Y38" s="23"/>
    </row>
    <row r="39" spans="1:25" ht="18" customHeight="1" x14ac:dyDescent="0.35">
      <c r="A39" s="1"/>
      <c r="B39" s="9"/>
      <c r="C39" s="9"/>
      <c r="D39" s="9"/>
      <c r="F39" s="297"/>
      <c r="G39" s="298"/>
      <c r="H39" s="298"/>
      <c r="I39" s="298"/>
      <c r="K39" s="59"/>
      <c r="L39" s="25"/>
      <c r="M39" s="60"/>
      <c r="N39" s="59"/>
      <c r="O39" s="25"/>
      <c r="P39" s="101"/>
      <c r="Q39" s="59"/>
      <c r="R39" s="25"/>
      <c r="S39" s="60"/>
      <c r="T39" s="59"/>
      <c r="U39" s="25"/>
      <c r="V39" s="60"/>
      <c r="X39" s="9"/>
      <c r="Y39" s="23"/>
    </row>
    <row r="40" spans="1:25" ht="18" customHeight="1" x14ac:dyDescent="0.35">
      <c r="A40" s="1"/>
      <c r="B40" s="9"/>
      <c r="C40" s="9"/>
      <c r="D40" s="9"/>
      <c r="F40" s="297"/>
      <c r="G40" s="298"/>
      <c r="H40" s="298"/>
      <c r="I40" s="298"/>
      <c r="K40" s="59"/>
      <c r="L40" s="25"/>
      <c r="M40" s="60"/>
      <c r="N40" s="59"/>
      <c r="O40" s="25"/>
      <c r="P40" s="101"/>
      <c r="Q40" s="59"/>
      <c r="R40" s="25"/>
      <c r="S40" s="60"/>
      <c r="T40" s="59"/>
      <c r="U40" s="25"/>
      <c r="V40" s="60"/>
      <c r="X40" s="9"/>
      <c r="Y40" s="23"/>
    </row>
    <row r="41" spans="1:25" ht="18" customHeight="1" x14ac:dyDescent="0.35">
      <c r="A41" s="1"/>
      <c r="B41" s="9"/>
      <c r="C41" s="9"/>
      <c r="D41" s="9"/>
      <c r="F41" s="297"/>
      <c r="G41" s="298"/>
      <c r="H41" s="298"/>
      <c r="I41" s="298"/>
      <c r="K41" s="59"/>
      <c r="L41" s="25"/>
      <c r="M41" s="60"/>
      <c r="N41" s="59"/>
      <c r="O41" s="25"/>
      <c r="P41" s="101"/>
      <c r="Q41" s="59"/>
      <c r="R41" s="25"/>
      <c r="S41" s="60"/>
      <c r="T41" s="59"/>
      <c r="U41" s="25"/>
      <c r="V41" s="60"/>
      <c r="X41" s="9"/>
      <c r="Y41" s="23"/>
    </row>
    <row r="42" spans="1:25" ht="18" customHeight="1" x14ac:dyDescent="0.35">
      <c r="A42" s="1"/>
      <c r="B42" s="9"/>
      <c r="C42" s="9"/>
      <c r="D42" s="9"/>
      <c r="F42" s="297"/>
      <c r="G42" s="298"/>
      <c r="H42" s="298"/>
      <c r="I42" s="298"/>
      <c r="K42" s="59"/>
      <c r="L42" s="25"/>
      <c r="M42" s="60"/>
      <c r="N42" s="59"/>
      <c r="O42" s="25"/>
      <c r="P42" s="101"/>
      <c r="Q42" s="59"/>
      <c r="R42" s="25"/>
      <c r="S42" s="60"/>
      <c r="T42" s="59"/>
      <c r="U42" s="25"/>
      <c r="V42" s="60"/>
      <c r="X42" s="9"/>
      <c r="Y42" s="23"/>
    </row>
    <row r="43" spans="1:25" ht="18" customHeight="1" x14ac:dyDescent="0.35">
      <c r="A43" s="1"/>
      <c r="B43" s="9"/>
      <c r="C43" s="9"/>
      <c r="D43" s="9"/>
      <c r="F43" s="297"/>
      <c r="G43" s="298"/>
      <c r="H43" s="298"/>
      <c r="I43" s="298"/>
      <c r="K43" s="59"/>
      <c r="L43" s="25"/>
      <c r="M43" s="60"/>
      <c r="N43" s="59"/>
      <c r="O43" s="25"/>
      <c r="P43" s="101"/>
      <c r="Q43" s="59"/>
      <c r="R43" s="25"/>
      <c r="S43" s="60"/>
      <c r="T43" s="59"/>
      <c r="U43" s="25"/>
      <c r="V43" s="60"/>
      <c r="X43" s="9"/>
      <c r="Y43" s="23"/>
    </row>
    <row r="44" spans="1:25" ht="18" customHeight="1" x14ac:dyDescent="0.35">
      <c r="A44" s="1"/>
      <c r="B44" s="9"/>
      <c r="C44" s="9"/>
      <c r="D44" s="9"/>
      <c r="F44" s="297"/>
      <c r="G44" s="298"/>
      <c r="H44" s="298"/>
      <c r="I44" s="298"/>
      <c r="K44" s="59"/>
      <c r="L44" s="25"/>
      <c r="M44" s="60"/>
      <c r="N44" s="59"/>
      <c r="O44" s="25"/>
      <c r="P44" s="101"/>
      <c r="Q44" s="59"/>
      <c r="R44" s="25"/>
      <c r="S44" s="60"/>
      <c r="T44" s="59"/>
      <c r="U44" s="25"/>
      <c r="V44" s="60"/>
      <c r="X44" s="9"/>
      <c r="Y44" s="23"/>
    </row>
    <row r="45" spans="1:25" ht="18" customHeight="1" x14ac:dyDescent="0.35">
      <c r="A45" s="1"/>
      <c r="B45" s="9"/>
      <c r="C45" s="9"/>
      <c r="D45" s="9"/>
      <c r="F45" s="297"/>
      <c r="G45" s="298"/>
      <c r="H45" s="298"/>
      <c r="I45" s="298"/>
      <c r="K45" s="59"/>
      <c r="L45" s="25"/>
      <c r="M45" s="60"/>
      <c r="N45" s="59"/>
      <c r="O45" s="25"/>
      <c r="P45" s="101"/>
      <c r="Q45" s="59"/>
      <c r="R45" s="25"/>
      <c r="S45" s="60"/>
      <c r="T45" s="59"/>
      <c r="U45" s="25"/>
      <c r="V45" s="60"/>
      <c r="X45" s="9"/>
      <c r="Y45" s="23"/>
    </row>
    <row r="46" spans="1:25" ht="18" customHeight="1" x14ac:dyDescent="0.35">
      <c r="A46" s="1"/>
      <c r="B46" s="9"/>
      <c r="C46" s="9"/>
      <c r="D46" s="9"/>
      <c r="F46" s="297"/>
      <c r="G46" s="298"/>
      <c r="H46" s="298"/>
      <c r="I46" s="298"/>
      <c r="K46" s="59"/>
      <c r="L46" s="25"/>
      <c r="M46" s="60"/>
      <c r="N46" s="59"/>
      <c r="O46" s="25"/>
      <c r="P46" s="101"/>
      <c r="Q46" s="59"/>
      <c r="R46" s="25"/>
      <c r="S46" s="60"/>
      <c r="T46" s="59"/>
      <c r="U46" s="25"/>
      <c r="V46" s="60"/>
      <c r="X46" s="9"/>
      <c r="Y46" s="23"/>
    </row>
    <row r="47" spans="1:25" ht="18" customHeight="1" x14ac:dyDescent="0.35">
      <c r="A47" s="1"/>
      <c r="B47" s="9"/>
      <c r="C47" s="9"/>
      <c r="D47" s="9"/>
      <c r="F47" s="297"/>
      <c r="G47" s="298"/>
      <c r="H47" s="298"/>
      <c r="I47" s="298"/>
      <c r="K47" s="59"/>
      <c r="L47" s="25"/>
      <c r="M47" s="60"/>
      <c r="N47" s="59"/>
      <c r="O47" s="25"/>
      <c r="P47" s="101"/>
      <c r="Q47" s="59"/>
      <c r="R47" s="25"/>
      <c r="S47" s="60"/>
      <c r="T47" s="59"/>
      <c r="U47" s="25"/>
      <c r="V47" s="60"/>
      <c r="X47" s="9"/>
      <c r="Y47" s="23"/>
    </row>
    <row r="48" spans="1:25" ht="18" customHeight="1" x14ac:dyDescent="0.35">
      <c r="A48" s="1"/>
      <c r="B48" s="9"/>
      <c r="C48" s="9"/>
      <c r="D48" s="9"/>
      <c r="F48" s="297"/>
      <c r="G48" s="298"/>
      <c r="H48" s="298"/>
      <c r="I48" s="298"/>
      <c r="K48" s="59"/>
      <c r="L48" s="25"/>
      <c r="M48" s="60"/>
      <c r="N48" s="59"/>
      <c r="O48" s="25"/>
      <c r="P48" s="101"/>
      <c r="Q48" s="59"/>
      <c r="R48" s="25"/>
      <c r="S48" s="60"/>
      <c r="T48" s="59"/>
      <c r="U48" s="25"/>
      <c r="V48" s="60"/>
      <c r="X48" s="9"/>
      <c r="Y48" s="23"/>
    </row>
    <row r="49" spans="1:25" ht="18" customHeight="1" x14ac:dyDescent="0.35">
      <c r="A49" s="1"/>
      <c r="B49" s="9"/>
      <c r="C49" s="9"/>
      <c r="D49" s="9"/>
      <c r="F49" s="297"/>
      <c r="G49" s="298"/>
      <c r="H49" s="298"/>
      <c r="I49" s="298"/>
      <c r="K49" s="59"/>
      <c r="L49" s="25"/>
      <c r="M49" s="60"/>
      <c r="N49" s="59"/>
      <c r="O49" s="25"/>
      <c r="P49" s="60"/>
      <c r="Q49" s="59"/>
      <c r="R49" s="25"/>
      <c r="S49" s="60"/>
      <c r="T49" s="59"/>
      <c r="U49" s="25"/>
      <c r="V49" s="60"/>
      <c r="X49" s="9"/>
      <c r="Y49" s="23"/>
    </row>
    <row r="50" spans="1:25" ht="14.5" x14ac:dyDescent="0.35">
      <c r="S50" s="1"/>
      <c r="V50" s="1"/>
    </row>
    <row r="51" spans="1:25" ht="15" customHeight="1" x14ac:dyDescent="0.35"/>
  </sheetData>
  <mergeCells count="63">
    <mergeCell ref="F24:F49"/>
    <mergeCell ref="G24:I25"/>
    <mergeCell ref="M24:M26"/>
    <mergeCell ref="P24:P26"/>
    <mergeCell ref="S24:S26"/>
    <mergeCell ref="V24:V26"/>
    <mergeCell ref="G26:I26"/>
    <mergeCell ref="G27:I49"/>
    <mergeCell ref="Q20:S20"/>
    <mergeCell ref="T20:V20"/>
    <mergeCell ref="K21:M21"/>
    <mergeCell ref="N21:P21"/>
    <mergeCell ref="Q21:S21"/>
    <mergeCell ref="T21:V21"/>
    <mergeCell ref="T18:V19"/>
    <mergeCell ref="E19:I19"/>
    <mergeCell ref="D20:D21"/>
    <mergeCell ref="E20:I21"/>
    <mergeCell ref="K20:M20"/>
    <mergeCell ref="N20:P20"/>
    <mergeCell ref="D15:I15"/>
    <mergeCell ref="B18:C21"/>
    <mergeCell ref="K18:M19"/>
    <mergeCell ref="N18:P19"/>
    <mergeCell ref="Q18:S19"/>
    <mergeCell ref="Q17:S17"/>
    <mergeCell ref="T17:V17"/>
    <mergeCell ref="S12:T12"/>
    <mergeCell ref="U12:V12"/>
    <mergeCell ref="L13:M13"/>
    <mergeCell ref="P13:Q13"/>
    <mergeCell ref="T13:U13"/>
    <mergeCell ref="L14:M15"/>
    <mergeCell ref="N14:N15"/>
    <mergeCell ref="O14:O15"/>
    <mergeCell ref="P14:Q15"/>
    <mergeCell ref="Q12:R12"/>
    <mergeCell ref="R14:R15"/>
    <mergeCell ref="S14:S15"/>
    <mergeCell ref="T14:U15"/>
    <mergeCell ref="V14:V15"/>
    <mergeCell ref="K12:L12"/>
    <mergeCell ref="M12:N12"/>
    <mergeCell ref="O12:P12"/>
    <mergeCell ref="K17:M17"/>
    <mergeCell ref="N17:P17"/>
    <mergeCell ref="K14:K15"/>
    <mergeCell ref="B7:C7"/>
    <mergeCell ref="M7:O8"/>
    <mergeCell ref="Q7:S8"/>
    <mergeCell ref="G12:G13"/>
    <mergeCell ref="D2:I2"/>
    <mergeCell ref="D3:I4"/>
    <mergeCell ref="K3:S4"/>
    <mergeCell ref="D5:I5"/>
    <mergeCell ref="K5:R5"/>
    <mergeCell ref="B10:C10"/>
    <mergeCell ref="B12:C15"/>
    <mergeCell ref="D12:D14"/>
    <mergeCell ref="E12:E14"/>
    <mergeCell ref="F12:F13"/>
    <mergeCell ref="H12:H13"/>
    <mergeCell ref="I12:I13"/>
  </mergeCells>
  <conditionalFormatting sqref="D15:I15">
    <cfRule type="containsText" dxfId="191" priority="2" operator="containsText" text="Finalizado">
      <formula>NOT(ISERROR(SEARCH("Finalizado",D15)))</formula>
    </cfRule>
    <cfRule type="containsText" dxfId="190" priority="3" operator="containsText" text="No Planificado">
      <formula>NOT(ISERROR(SEARCH("No Planificado",D15)))</formula>
    </cfRule>
    <cfRule type="containsText" dxfId="189" priority="4" operator="containsText" text="A Tiempo">
      <formula>NOT(ISERROR(SEARCH("A Tiempo",D15)))</formula>
    </cfRule>
    <cfRule type="containsText" dxfId="188" priority="5" operator="containsText" text="Retrasado">
      <formula>NOT(ISERROR(SEARCH("Retrasado",D15)))</formula>
    </cfRule>
  </conditionalFormatting>
  <conditionalFormatting sqref="F7:F8">
    <cfRule type="iconSet" priority="9">
      <iconSet showValue="0">
        <cfvo type="percent" val="0"/>
        <cfvo type="num" val="2"/>
        <cfvo type="num" val="3"/>
      </iconSet>
    </cfRule>
  </conditionalFormatting>
  <conditionalFormatting sqref="F12 F14">
    <cfRule type="iconSet" priority="7">
      <iconSet showValue="0">
        <cfvo type="percent" val="0"/>
        <cfvo type="num" val="2"/>
        <cfvo type="num" val="3"/>
      </iconSet>
    </cfRule>
  </conditionalFormatting>
  <conditionalFormatting sqref="G7:I8">
    <cfRule type="iconSet" priority="8">
      <iconSet showValue="0">
        <cfvo type="percent" val="0"/>
        <cfvo type="num" val="2"/>
        <cfvo type="num" val="3"/>
      </iconSet>
    </cfRule>
  </conditionalFormatting>
  <conditionalFormatting sqref="G12:I12 G14:I14">
    <cfRule type="iconSet" priority="6">
      <iconSet showValue="0">
        <cfvo type="percent" val="0"/>
        <cfvo type="num" val="2"/>
        <cfvo type="num" val="3"/>
      </iconSet>
    </cfRule>
  </conditionalFormatting>
  <conditionalFormatting sqref="K24:L24 N24:O24 Q24:R24 T24:U24">
    <cfRule type="iconSet" priority="10">
      <iconSet showValue="0">
        <cfvo type="percent" val="0"/>
        <cfvo type="num" val="2"/>
        <cfvo type="num" val="3"/>
      </iconSet>
    </cfRule>
  </conditionalFormatting>
  <conditionalFormatting sqref="K25:L25">
    <cfRule type="containsText" dxfId="187" priority="20" operator="containsText" text="PENDIENTE">
      <formula>NOT(ISERROR(SEARCH("PENDIENTE",K25)))</formula>
    </cfRule>
    <cfRule type="containsText" dxfId="186" priority="21" operator="containsText" text="NO VALIDADO">
      <formula>NOT(ISERROR(SEARCH("NO VALIDADO",K25)))</formula>
    </cfRule>
    <cfRule type="containsText" dxfId="185" priority="22" operator="containsText" text="VALIDADO">
      <formula>NOT(ISERROR(SEARCH("VALIDADO",K25)))</formula>
    </cfRule>
  </conditionalFormatting>
  <conditionalFormatting sqref="N25:O25">
    <cfRule type="containsText" dxfId="184" priority="17" operator="containsText" text="PENDIENTE">
      <formula>NOT(ISERROR(SEARCH("PENDIENTE",N25)))</formula>
    </cfRule>
    <cfRule type="containsText" dxfId="183" priority="18" operator="containsText" text="NO VALIDADO">
      <formula>NOT(ISERROR(SEARCH("NO VALIDADO",N25)))</formula>
    </cfRule>
    <cfRule type="containsText" dxfId="182" priority="19" operator="containsText" text="VALIDADO">
      <formula>NOT(ISERROR(SEARCH("VALIDADO",N25)))</formula>
    </cfRule>
  </conditionalFormatting>
  <conditionalFormatting sqref="Q25:R25">
    <cfRule type="containsText" dxfId="181" priority="14" operator="containsText" text="PENDIENTE">
      <formula>NOT(ISERROR(SEARCH("PENDIENTE",Q25)))</formula>
    </cfRule>
    <cfRule type="containsText" dxfId="180" priority="15" operator="containsText" text="NO VALIDADO">
      <formula>NOT(ISERROR(SEARCH("NO VALIDADO",Q25)))</formula>
    </cfRule>
    <cfRule type="containsText" dxfId="179" priority="16" operator="containsText" text="VALIDADO">
      <formula>NOT(ISERROR(SEARCH("VALIDADO",Q25)))</formula>
    </cfRule>
  </conditionalFormatting>
  <conditionalFormatting sqref="T25:U25">
    <cfRule type="containsText" dxfId="178" priority="11" operator="containsText" text="PENDIENTE">
      <formula>NOT(ISERROR(SEARCH("PENDIENTE",T25)))</formula>
    </cfRule>
    <cfRule type="containsText" dxfId="177" priority="12" operator="containsText" text="NO VALIDADO">
      <formula>NOT(ISERROR(SEARCH("NO VALIDADO",T25)))</formula>
    </cfRule>
    <cfRule type="containsText" dxfId="176" priority="13" operator="containsText" text="VALIDADO">
      <formula>NOT(ISERROR(SEARCH("VALIDADO",T25)))</formula>
    </cfRule>
  </conditionalFormatting>
  <dataValidations count="6">
    <dataValidation type="list" allowBlank="1" showInputMessage="1" showErrorMessage="1" sqref="K14:K15 O14:O15 S14:S15" xr:uid="{CEFAAD01-E204-4811-8543-9928CCBA8C49}">
      <formula1>"No Iniciado, En Progreso,Finalizado"</formula1>
    </dataValidation>
    <dataValidation type="list" allowBlank="1" showInputMessage="1" showErrorMessage="1" sqref="M12 Q12 U12" xr:uid="{3D96DA52-18D9-4063-8352-2D8EAA75672A}">
      <formula1>"Mayo,Junio,Julio,Agosto,Septiembre,Octubre"</formula1>
    </dataValidation>
    <dataValidation type="list" allowBlank="1" showInputMessage="1" showErrorMessage="1" sqref="AB14:AB15 R14:R15 N14:N15 V14:V15" xr:uid="{11EC5423-56BD-49F6-B631-A5FC6BEA2AD1}">
      <formula1>"No Cumple, Parcial, Cumple, Más que Cumple, Mejor Práctica"</formula1>
    </dataValidation>
    <dataValidation type="list" allowBlank="1" showInputMessage="1" showErrorMessage="1" sqref="O10" xr:uid="{DF813206-74D8-4808-A394-275C8E6AC74B}">
      <formula1>"Alta,Baja,No Planificado"</formula1>
    </dataValidation>
    <dataValidation type="list" allowBlank="1" showInputMessage="1" showErrorMessage="1" sqref="S10 Q10" xr:uid="{4A14D945-0A1B-4DC3-B80C-5B1BD83A27A2}">
      <formula1>"Junio,Julio,Agosto,Septiembre,Octubre"</formula1>
    </dataValidation>
    <dataValidation type="list" allowBlank="1" showInputMessage="1" showErrorMessage="1" sqref="D10" xr:uid="{47CA57E8-73F0-4636-B1F4-D428EC8E3D75}">
      <formula1>"No Cumple, Parcial,Cumple,Más que Cumple,Mejor Práctica"</formula1>
    </dataValidation>
  </dataValidations>
  <pageMargins left="0.511811024" right="0.511811024" top="0.78740157499999996" bottom="0.78740157499999996" header="0.31496062000000002" footer="0.31496062000000002"/>
  <pageSetup paperSize="9" orientation="portrait" r:id="rId1"/>
  <drawing r:id="rId2"/>
  <extLst>
    <ext xmlns:x14="http://schemas.microsoft.com/office/spreadsheetml/2009/9/main" uri="{78C0D931-6437-407d-A8EE-F0AAD7539E65}">
      <x14:conditionalFormattings>
        <x14:conditionalFormatting xmlns:xm="http://schemas.microsoft.com/office/excel/2006/main">
          <x14:cfRule type="iconSet" priority="1" id="{995052D6-B914-4E6F-ACF9-B85E2F0C932A}">
            <x14:iconSet iconSet="3Stars" showValue="0">
              <x14:cfvo type="percent">
                <xm:f>0</xm:f>
              </x14:cfvo>
              <x14:cfvo type="num">
                <xm:f>2</xm:f>
              </x14:cfvo>
              <x14:cfvo type="num">
                <xm:f>3</xm:f>
              </x14:cfvo>
            </x14:iconSet>
          </x14:cfRule>
          <xm:sqref>M10</xm:sqref>
        </x14:conditionalFormatting>
      </x14:conditionalFormattings>
    </ext>
  </extLst>
</worksheet>
</file>

<file path=xl/worksheets/sheet6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49AF661-9EF3-433C-B417-EAF0E81EA95A}">
  <dimension ref="A1:AB51"/>
  <sheetViews>
    <sheetView showGridLines="0" zoomScale="59" zoomScaleNormal="50" workbookViewId="0">
      <pane xSplit="3" ySplit="4" topLeftCell="H17" activePane="bottomRight" state="frozen"/>
      <selection activeCell="O2" sqref="O2"/>
      <selection pane="topRight" activeCell="O2" sqref="O2"/>
      <selection pane="bottomLeft" activeCell="O2" sqref="O2"/>
      <selection pane="bottomRight" activeCell="O27" sqref="O27"/>
    </sheetView>
  </sheetViews>
  <sheetFormatPr defaultColWidth="0" defaultRowHeight="15" customHeight="1" zeroHeight="1" outlineLevelRow="2" outlineLevelCol="1" x14ac:dyDescent="0.35"/>
  <cols>
    <col min="1" max="1" width="1.26953125" customWidth="1"/>
    <col min="2" max="2" width="4.7265625" customWidth="1"/>
    <col min="3" max="3" width="20.1796875" customWidth="1"/>
    <col min="4" max="4" width="17.453125" customWidth="1" outlineLevel="1"/>
    <col min="5" max="5" width="10" customWidth="1" outlineLevel="1"/>
    <col min="6" max="8" width="6.1796875" customWidth="1" outlineLevel="1"/>
    <col min="9" max="9" width="6.26953125" customWidth="1" outlineLevel="1"/>
    <col min="10" max="10" width="2.1796875" customWidth="1"/>
    <col min="11" max="23" width="23" customWidth="1"/>
    <col min="24" max="24" width="17" hidden="1" customWidth="1"/>
    <col min="25" max="25" width="16.453125" hidden="1" customWidth="1"/>
    <col min="26" max="26" width="10.54296875" hidden="1" customWidth="1"/>
    <col min="27" max="27" width="16.81640625" hidden="1" customWidth="1"/>
    <col min="28" max="28" width="14.54296875" hidden="1" customWidth="1"/>
  </cols>
  <sheetData>
    <row r="1" spans="1:28" ht="11.25" customHeight="1" x14ac:dyDescent="0.35">
      <c r="A1" s="13"/>
      <c r="B1" s="13"/>
      <c r="C1" s="13"/>
      <c r="D1" s="13"/>
      <c r="E1" s="13"/>
      <c r="F1" s="13"/>
      <c r="G1" s="13"/>
      <c r="H1" s="13"/>
      <c r="I1" s="13"/>
      <c r="J1" s="13"/>
      <c r="K1" s="13"/>
      <c r="L1" s="13"/>
      <c r="M1" s="13"/>
      <c r="N1" s="13"/>
      <c r="O1" s="13"/>
      <c r="P1" s="13"/>
      <c r="Q1" s="13"/>
      <c r="R1" s="13"/>
      <c r="S1" s="13"/>
      <c r="T1" s="13"/>
      <c r="U1" s="13"/>
      <c r="V1" s="13"/>
      <c r="W1" s="13"/>
      <c r="X1" s="13"/>
      <c r="Y1" s="19"/>
      <c r="Z1" s="19"/>
      <c r="AA1" s="19"/>
    </row>
    <row r="2" spans="1:28" ht="43.5" customHeight="1" x14ac:dyDescent="0.5">
      <c r="A2" s="1"/>
      <c r="C2" s="11"/>
      <c r="D2" s="279" t="s">
        <v>0</v>
      </c>
      <c r="E2" s="279"/>
      <c r="F2" s="279"/>
      <c r="G2" s="279"/>
      <c r="H2" s="279"/>
      <c r="I2" s="279"/>
      <c r="J2" s="62"/>
      <c r="K2" s="62"/>
      <c r="L2" s="62"/>
      <c r="M2" s="62"/>
      <c r="N2" s="62"/>
      <c r="O2" s="62"/>
      <c r="P2" s="62"/>
      <c r="Q2" s="62"/>
      <c r="R2" s="62"/>
      <c r="S2" s="62"/>
      <c r="T2" s="62"/>
      <c r="U2" s="62"/>
      <c r="V2" s="62"/>
      <c r="W2" s="11"/>
      <c r="X2" s="11"/>
      <c r="Y2" s="20"/>
      <c r="Z2" s="20"/>
      <c r="AA2" s="20"/>
    </row>
    <row r="3" spans="1:28" ht="19.5" customHeight="1" x14ac:dyDescent="0.35">
      <c r="A3" s="1"/>
      <c r="C3" s="10"/>
      <c r="D3" s="280" t="s">
        <v>1</v>
      </c>
      <c r="E3" s="280"/>
      <c r="F3" s="280"/>
      <c r="G3" s="280"/>
      <c r="H3" s="280"/>
      <c r="I3" s="280"/>
      <c r="J3" s="63"/>
      <c r="K3" s="319" t="s">
        <v>903</v>
      </c>
      <c r="L3" s="319"/>
      <c r="M3" s="319"/>
      <c r="N3" s="319"/>
      <c r="O3" s="319"/>
      <c r="P3" s="319"/>
      <c r="Q3" s="319"/>
      <c r="R3" s="319"/>
      <c r="S3" s="319"/>
      <c r="T3" s="63"/>
      <c r="U3" s="63"/>
      <c r="V3" s="63"/>
      <c r="W3" s="10"/>
      <c r="X3" s="10"/>
      <c r="Y3" s="12"/>
      <c r="Z3" s="12"/>
      <c r="AA3" s="12"/>
    </row>
    <row r="4" spans="1:28" ht="35.25" customHeight="1" x14ac:dyDescent="0.35">
      <c r="A4" s="1"/>
      <c r="B4" s="1"/>
      <c r="C4" s="10"/>
      <c r="D4" s="281"/>
      <c r="E4" s="281"/>
      <c r="F4" s="281"/>
      <c r="G4" s="281"/>
      <c r="H4" s="281"/>
      <c r="I4" s="281"/>
      <c r="J4" s="61"/>
      <c r="K4" s="320"/>
      <c r="L4" s="320"/>
      <c r="M4" s="320"/>
      <c r="N4" s="320"/>
      <c r="O4" s="320"/>
      <c r="P4" s="320"/>
      <c r="Q4" s="320"/>
      <c r="R4" s="320"/>
      <c r="S4" s="320"/>
      <c r="T4" s="61"/>
      <c r="U4" s="61"/>
      <c r="V4" s="61"/>
      <c r="W4" s="61"/>
      <c r="X4" s="14"/>
      <c r="Y4" s="21"/>
      <c r="Z4" s="22"/>
      <c r="AA4" s="22"/>
    </row>
    <row r="5" spans="1:28" ht="32.5" x14ac:dyDescent="0.6">
      <c r="A5" s="1"/>
      <c r="B5" s="15"/>
      <c r="C5" s="13"/>
      <c r="D5" s="284" t="s">
        <v>218</v>
      </c>
      <c r="E5" s="284"/>
      <c r="F5" s="284"/>
      <c r="G5" s="284"/>
      <c r="H5" s="284"/>
      <c r="I5" s="284"/>
      <c r="J5" s="26"/>
      <c r="K5" s="284" t="s">
        <v>673</v>
      </c>
      <c r="L5" s="284"/>
      <c r="M5" s="284"/>
      <c r="N5" s="284"/>
      <c r="O5" s="284"/>
      <c r="P5" s="284"/>
      <c r="Q5" s="284"/>
      <c r="R5" s="284"/>
      <c r="S5" s="27"/>
      <c r="T5" s="25"/>
      <c r="U5" s="25"/>
      <c r="V5" s="25"/>
      <c r="W5" s="9"/>
      <c r="X5" s="9"/>
      <c r="Y5" s="23"/>
    </row>
    <row r="6" spans="1:28" ht="33" customHeight="1" x14ac:dyDescent="0.8">
      <c r="A6" s="1"/>
      <c r="B6" s="15"/>
      <c r="C6" s="15"/>
      <c r="D6" s="28" t="s">
        <v>296</v>
      </c>
      <c r="E6" s="28" t="s">
        <v>16</v>
      </c>
      <c r="F6" s="28" t="s">
        <v>19</v>
      </c>
      <c r="G6" s="28" t="s">
        <v>20</v>
      </c>
      <c r="H6" s="28" t="s">
        <v>21</v>
      </c>
      <c r="I6" s="28" t="s">
        <v>22</v>
      </c>
      <c r="J6" s="29"/>
      <c r="K6" s="44" t="s">
        <v>221</v>
      </c>
      <c r="L6" s="66"/>
      <c r="M6" s="30"/>
      <c r="N6" s="30"/>
      <c r="O6" s="30"/>
      <c r="P6" s="30"/>
      <c r="Q6" s="30"/>
      <c r="R6" s="31"/>
      <c r="S6" s="31"/>
      <c r="T6" s="25"/>
      <c r="U6" s="25"/>
      <c r="V6" s="25"/>
      <c r="W6" s="9"/>
      <c r="X6" s="9"/>
      <c r="Y6" s="23"/>
    </row>
    <row r="7" spans="1:28" ht="78" customHeight="1" outlineLevel="1" x14ac:dyDescent="0.35">
      <c r="A7" s="1"/>
      <c r="B7" s="267" t="s">
        <v>222</v>
      </c>
      <c r="C7" s="267"/>
      <c r="D7" s="67" t="str">
        <f>IF(F7="","",IF(AND(I7=3,H7=3,G7=3,F7=3),"Melhor Pratica",
IF(AND(H7=3,G7=3,F7=3),"Mais que cumpre",
IF(AND(G7=3,F7=3),"Cumpre",
IF(F7=3,"Parcial","Não cumpre")))))</f>
        <v>Não cumpre</v>
      </c>
      <c r="E7" s="47">
        <f>IF($D7="Não cumpre",0,IF($D7="Parcial",$E$18*0.4,IF($D7="Cumpre",$E$18*0.7,IF($D7="Mais que cumpre",$E$18*0.85,IF($D7="Melhor Pratica",$E$18,0)))))</f>
        <v>0</v>
      </c>
      <c r="F7" s="48">
        <f>IF($K$24&lt;&gt;"",IF($K$24=3,3,IF($K$24=2,2,1)),"")</f>
        <v>2</v>
      </c>
      <c r="G7" s="48">
        <f>IF($N$24&lt;&gt;"",IF($N$24=3,3,IF($N$24=2,2,1)),"")</f>
        <v>2</v>
      </c>
      <c r="H7" s="48">
        <f>IF($Q$24&lt;&gt;"",IF($Q$24=3,3,IF($Q$24=2,2,1)),"")</f>
        <v>2</v>
      </c>
      <c r="I7" s="48" t="str">
        <f>IF($T$24&lt;&gt;"",IF($T$24=3,3,IF($T$24=2,2,1)),"")</f>
        <v/>
      </c>
      <c r="J7" s="32"/>
      <c r="K7" s="49" t="s">
        <v>674</v>
      </c>
      <c r="L7" s="46" t="s">
        <v>224</v>
      </c>
      <c r="M7" s="271" t="s">
        <v>904</v>
      </c>
      <c r="N7" s="271"/>
      <c r="O7" s="271"/>
      <c r="P7" s="46" t="s">
        <v>226</v>
      </c>
      <c r="Q7" s="271" t="s">
        <v>905</v>
      </c>
      <c r="R7" s="271"/>
      <c r="S7" s="271"/>
      <c r="U7" s="25"/>
      <c r="V7" s="25"/>
      <c r="W7" s="9"/>
      <c r="X7" s="9"/>
      <c r="Y7" s="23"/>
    </row>
    <row r="8" spans="1:28" ht="14.25" customHeight="1" outlineLevel="1" x14ac:dyDescent="0.35">
      <c r="A8" s="1"/>
      <c r="B8" s="64"/>
      <c r="C8" s="64"/>
      <c r="D8" s="67"/>
      <c r="E8" s="47"/>
      <c r="F8" s="48"/>
      <c r="G8" s="48"/>
      <c r="H8" s="48"/>
      <c r="I8" s="48"/>
      <c r="J8" s="32"/>
      <c r="K8" s="49"/>
      <c r="L8" s="46"/>
      <c r="M8" s="271"/>
      <c r="N8" s="271"/>
      <c r="O8" s="271"/>
      <c r="P8" s="46"/>
      <c r="Q8" s="271"/>
      <c r="R8" s="271"/>
      <c r="S8" s="271"/>
      <c r="U8" s="25"/>
      <c r="V8" s="25"/>
      <c r="W8" s="9"/>
      <c r="X8" s="9"/>
      <c r="Y8" s="23"/>
    </row>
    <row r="9" spans="1:28" ht="9.75" customHeight="1" x14ac:dyDescent="0.45">
      <c r="A9" s="1"/>
      <c r="B9" s="1"/>
      <c r="C9" s="1"/>
      <c r="D9" s="34"/>
      <c r="E9" s="35"/>
      <c r="F9" s="35"/>
      <c r="G9" s="35"/>
      <c r="H9" s="35"/>
      <c r="I9" s="35"/>
      <c r="J9" s="35"/>
      <c r="K9" s="35"/>
      <c r="L9" s="35"/>
      <c r="M9" s="35"/>
      <c r="N9" s="35"/>
      <c r="O9" s="35"/>
      <c r="P9" s="35"/>
      <c r="Q9" s="92">
        <f>IF(Q10="Junho",6,IF(Q10="Julho",7,IF(Q10="Agosto",8,IF(Q10="Setembro",9,IF(Q10="Outubro",10,"")))))</f>
        <v>8</v>
      </c>
      <c r="R9" s="35"/>
      <c r="S9" s="92" t="str">
        <f>IF(S10="Junho",6,IF(S10="Julho",7,IF(S10="Agosto",8,IF(S10="Setembro",9,IF(S10="Outubro",10,"")))))</f>
        <v/>
      </c>
      <c r="T9" s="33"/>
      <c r="U9" s="33"/>
      <c r="V9" s="33"/>
      <c r="W9" s="1"/>
      <c r="X9" s="1"/>
    </row>
    <row r="10" spans="1:28" ht="59.25" customHeight="1" outlineLevel="1" x14ac:dyDescent="0.35">
      <c r="A10" s="1"/>
      <c r="B10" s="273" t="s">
        <v>676</v>
      </c>
      <c r="C10" s="273"/>
      <c r="D10" s="110" t="s">
        <v>228</v>
      </c>
      <c r="E10" s="51">
        <f>IF($D10="Não cumpre",0,IF($D10="Parcial",$E$18*0.4,IF($D10="Cumpre",$E$18*0.7,IF($D10="Mais que cumpre",$E$18*0.85,IF($D10="Melhor Pratica",$E$18,0)))))</f>
        <v>1.7000000000000001E-2</v>
      </c>
      <c r="F10" s="52" t="str">
        <f>IF(K20="D","D","-")</f>
        <v>-</v>
      </c>
      <c r="G10" s="52" t="str">
        <f>IF(N20="D","D","-")</f>
        <v>D</v>
      </c>
      <c r="H10" s="52" t="str">
        <f>IF(Q20="D","D","-")</f>
        <v>D</v>
      </c>
      <c r="I10" s="52" t="str">
        <f>IF(T20="D","D","-")</f>
        <v>-</v>
      </c>
      <c r="J10" s="32"/>
      <c r="K10" s="65" t="s">
        <v>677</v>
      </c>
      <c r="L10" s="50" t="s">
        <v>230</v>
      </c>
      <c r="M10" s="74">
        <v>3</v>
      </c>
      <c r="N10" s="50" t="s">
        <v>231</v>
      </c>
      <c r="O10" s="53" t="s">
        <v>343</v>
      </c>
      <c r="P10" s="50" t="s">
        <v>233</v>
      </c>
      <c r="Q10" s="91" t="s">
        <v>303</v>
      </c>
      <c r="R10" s="50" t="s">
        <v>235</v>
      </c>
      <c r="S10" s="91" t="s">
        <v>710</v>
      </c>
      <c r="T10" s="50" t="s">
        <v>237</v>
      </c>
      <c r="U10" s="53" t="s">
        <v>355</v>
      </c>
      <c r="V10" s="25"/>
      <c r="W10" s="9"/>
      <c r="X10" s="9"/>
      <c r="Y10" s="23"/>
    </row>
    <row r="11" spans="1:28" ht="20.5" x14ac:dyDescent="0.4">
      <c r="A11" s="1"/>
      <c r="B11" s="17"/>
      <c r="C11" s="17"/>
      <c r="D11" s="36"/>
      <c r="E11" s="31"/>
      <c r="F11" s="37"/>
      <c r="G11" s="37"/>
      <c r="H11" s="37"/>
      <c r="I11" s="37"/>
      <c r="J11" s="31"/>
      <c r="K11" s="25"/>
      <c r="L11" s="25"/>
      <c r="M11" s="25"/>
      <c r="N11" s="25"/>
      <c r="O11" s="25"/>
      <c r="P11" s="25"/>
      <c r="Q11" s="25"/>
      <c r="R11" s="25"/>
      <c r="S11" s="25"/>
      <c r="T11" s="25"/>
      <c r="U11" s="25"/>
      <c r="V11" s="25"/>
      <c r="W11" s="9"/>
      <c r="X11" s="9"/>
      <c r="Y11" s="23"/>
    </row>
    <row r="12" spans="1:28" ht="18" customHeight="1" outlineLevel="1" x14ac:dyDescent="0.35">
      <c r="A12" s="1"/>
      <c r="B12" s="274" t="s">
        <v>680</v>
      </c>
      <c r="C12" s="274"/>
      <c r="D12" s="276" t="str">
        <f>IF(F12="","",IF(AND(I12=3,H12=3,G12=3,F12=3),"Melhor Pratica",
IF(AND(H12=3,G12=3,F12=3),"Mais que cumpre",
IF(AND(G12=3,F12=3),"Cumpre",
IF(F12=3,"Parcial","Não cumpre")))))</f>
        <v>Cumpre</v>
      </c>
      <c r="E12" s="277">
        <f>IF($D12="Não cumpre",0,IF($D12="Parcial",$E$18*0.4,IF($D12="Cumpre",$E$18*0.7,IF($D12="Mais que cumpre",$E$18*0.85,IF($D12="Melhor Pratica",$E$18,0)))))</f>
        <v>1.3999999999999999E-2</v>
      </c>
      <c r="F12" s="272">
        <f>IF($L$24&lt;&gt;"",IF($L$24=3,3,IF($L$24=2,2,1)),"")</f>
        <v>3</v>
      </c>
      <c r="G12" s="272">
        <f>IF($O$24&lt;&gt;"",IF($O$24=3,3,IF($O$24=2,2,1)),"")</f>
        <v>3</v>
      </c>
      <c r="H12" s="272" t="str">
        <f>IF($R$24&lt;&gt;"",IF($R$24=3,3,IF($R$24=2,2,1)),"")</f>
        <v/>
      </c>
      <c r="I12" s="272" t="str">
        <f>IF($U$24&lt;&gt;"",IF($U$24=3,3,IF($U$24=2,2,1)),"")</f>
        <v/>
      </c>
      <c r="J12" s="32"/>
      <c r="K12" s="305" t="s">
        <v>240</v>
      </c>
      <c r="L12" s="278"/>
      <c r="M12" s="285"/>
      <c r="N12" s="286"/>
      <c r="O12" s="305" t="s">
        <v>240</v>
      </c>
      <c r="P12" s="278"/>
      <c r="Q12" s="285"/>
      <c r="R12" s="286"/>
      <c r="S12" s="278" t="s">
        <v>240</v>
      </c>
      <c r="T12" s="278"/>
      <c r="U12" s="318"/>
      <c r="V12" s="318"/>
      <c r="W12" s="9"/>
      <c r="X12" s="9"/>
      <c r="Y12" s="23"/>
      <c r="Z12" s="2"/>
      <c r="AA12" s="2"/>
      <c r="AB12" s="2"/>
    </row>
    <row r="13" spans="1:28" ht="35.25" customHeight="1" outlineLevel="1" x14ac:dyDescent="0.35">
      <c r="A13" s="1"/>
      <c r="B13" s="275"/>
      <c r="C13" s="275"/>
      <c r="D13" s="276"/>
      <c r="E13" s="277"/>
      <c r="F13" s="272"/>
      <c r="G13" s="272"/>
      <c r="H13" s="272"/>
      <c r="I13" s="272"/>
      <c r="J13" s="32"/>
      <c r="K13" s="168" t="s">
        <v>33</v>
      </c>
      <c r="L13" s="287" t="s">
        <v>242</v>
      </c>
      <c r="M13" s="287"/>
      <c r="N13" s="169" t="s">
        <v>243</v>
      </c>
      <c r="O13" s="168" t="s">
        <v>33</v>
      </c>
      <c r="P13" s="287" t="s">
        <v>242</v>
      </c>
      <c r="Q13" s="287"/>
      <c r="R13" s="169" t="s">
        <v>243</v>
      </c>
      <c r="S13" s="100" t="s">
        <v>33</v>
      </c>
      <c r="T13" s="287" t="s">
        <v>242</v>
      </c>
      <c r="U13" s="287"/>
      <c r="V13" s="100" t="s">
        <v>243</v>
      </c>
      <c r="W13" s="1"/>
      <c r="X13" s="1"/>
      <c r="Z13" s="3"/>
      <c r="AA13" s="4"/>
      <c r="AB13" s="5"/>
    </row>
    <row r="14" spans="1:28" ht="18.75" customHeight="1" outlineLevel="1" x14ac:dyDescent="0.35">
      <c r="A14" s="1"/>
      <c r="B14" s="275"/>
      <c r="C14" s="275"/>
      <c r="D14" s="276"/>
      <c r="E14" s="277"/>
      <c r="F14" s="38"/>
      <c r="G14" s="38"/>
      <c r="H14" s="38"/>
      <c r="I14" s="38"/>
      <c r="J14" s="32"/>
      <c r="K14" s="270"/>
      <c r="L14" s="292"/>
      <c r="M14" s="292"/>
      <c r="N14" s="269"/>
      <c r="O14" s="270"/>
      <c r="P14" s="292"/>
      <c r="Q14" s="292"/>
      <c r="R14" s="269"/>
      <c r="S14" s="268"/>
      <c r="T14" s="292"/>
      <c r="U14" s="292"/>
      <c r="V14" s="268"/>
      <c r="W14" s="1"/>
      <c r="X14" s="1"/>
      <c r="Z14" s="6"/>
      <c r="AA14" s="7"/>
      <c r="AB14" s="8"/>
    </row>
    <row r="15" spans="1:28" ht="21" customHeight="1" outlineLevel="1" x14ac:dyDescent="0.35">
      <c r="A15" s="1"/>
      <c r="B15" s="275"/>
      <c r="C15" s="275"/>
      <c r="D15" s="288" t="str">
        <f>IF(S10&lt;&gt;"",IF(OR(S14="finalizado",O14="finalizado",K14="finalizado"),"Finalizado",
IF(OR(AND(S10=U12,S14&lt;&gt;"finalizado"),AND(S10=Q12,O14&lt;&gt;"finalizado"),AND(S10=M12,K14&lt;&gt;"finalizado")),"Atrasado","À Tempo")),"Não Planificado")</f>
        <v>À Tempo</v>
      </c>
      <c r="E15" s="288"/>
      <c r="F15" s="288"/>
      <c r="G15" s="288"/>
      <c r="H15" s="288"/>
      <c r="I15" s="288"/>
      <c r="J15" s="26"/>
      <c r="K15" s="270"/>
      <c r="L15" s="292"/>
      <c r="M15" s="292"/>
      <c r="N15" s="269"/>
      <c r="O15" s="270"/>
      <c r="P15" s="292"/>
      <c r="Q15" s="292"/>
      <c r="R15" s="269"/>
      <c r="S15" s="268"/>
      <c r="T15" s="292"/>
      <c r="U15" s="292"/>
      <c r="V15" s="268"/>
      <c r="W15" s="1"/>
      <c r="X15" s="1"/>
      <c r="Z15" s="6"/>
      <c r="AA15" s="7"/>
      <c r="AB15" s="7"/>
    </row>
    <row r="16" spans="1:28" ht="21" customHeight="1" x14ac:dyDescent="0.4">
      <c r="A16" s="1"/>
      <c r="B16" s="17"/>
      <c r="C16" s="17"/>
      <c r="D16" s="9"/>
      <c r="E16" s="86" t="str">
        <f>IF(COUNTA(F16:I16)=0,"NBC","BC")</f>
        <v>NBC</v>
      </c>
      <c r="F16" s="86"/>
      <c r="G16" s="86"/>
      <c r="H16" s="86"/>
      <c r="I16" s="9"/>
      <c r="J16" s="16"/>
      <c r="K16" s="9"/>
      <c r="L16" s="9"/>
      <c r="M16" s="9"/>
      <c r="N16" s="9"/>
      <c r="O16" s="9"/>
      <c r="P16" s="9"/>
      <c r="Q16" s="9"/>
      <c r="R16" s="9"/>
      <c r="S16" s="9"/>
      <c r="T16" s="9"/>
      <c r="U16" s="9"/>
      <c r="V16" s="9"/>
      <c r="W16" s="9"/>
      <c r="X16" s="9"/>
      <c r="Y16" s="23"/>
    </row>
    <row r="17" spans="1:25" ht="21" customHeight="1" x14ac:dyDescent="0.4">
      <c r="A17" s="1"/>
      <c r="B17" s="17"/>
      <c r="C17" s="17"/>
      <c r="D17" s="9"/>
      <c r="E17" s="9"/>
      <c r="F17" s="9"/>
      <c r="G17" s="9"/>
      <c r="H17" s="9"/>
      <c r="I17" s="9"/>
      <c r="J17" s="16"/>
      <c r="K17" s="290" t="s">
        <v>246</v>
      </c>
      <c r="L17" s="291"/>
      <c r="M17" s="296"/>
      <c r="N17" s="290" t="s">
        <v>247</v>
      </c>
      <c r="O17" s="291"/>
      <c r="P17" s="296"/>
      <c r="Q17" s="290" t="s">
        <v>681</v>
      </c>
      <c r="R17" s="291"/>
      <c r="S17" s="296"/>
      <c r="T17" s="290" t="s">
        <v>682</v>
      </c>
      <c r="U17" s="291"/>
      <c r="V17" s="296"/>
      <c r="W17" s="9"/>
      <c r="X17" s="9"/>
      <c r="Y17" s="23"/>
    </row>
    <row r="18" spans="1:25" ht="20.25" customHeight="1" outlineLevel="2" x14ac:dyDescent="0.35">
      <c r="A18" s="1"/>
      <c r="B18" s="289" t="s">
        <v>316</v>
      </c>
      <c r="C18" s="289"/>
      <c r="D18" s="42" t="s">
        <v>16</v>
      </c>
      <c r="E18" s="39">
        <v>0.02</v>
      </c>
      <c r="F18" s="127"/>
      <c r="G18" s="127"/>
      <c r="H18" s="127"/>
      <c r="I18" s="127"/>
      <c r="J18" s="9"/>
      <c r="K18" s="270" t="s">
        <v>906</v>
      </c>
      <c r="L18" s="268"/>
      <c r="M18" s="269"/>
      <c r="N18" s="270" t="s">
        <v>907</v>
      </c>
      <c r="O18" s="268"/>
      <c r="P18" s="269"/>
      <c r="Q18" s="270" t="s">
        <v>908</v>
      </c>
      <c r="R18" s="268"/>
      <c r="S18" s="269"/>
      <c r="T18" s="270" t="s">
        <v>909</v>
      </c>
      <c r="U18" s="268"/>
      <c r="V18" s="269"/>
      <c r="W18" s="9"/>
      <c r="X18" s="9"/>
      <c r="Y18" s="23"/>
    </row>
    <row r="19" spans="1:25" ht="141.75" customHeight="1" outlineLevel="2" x14ac:dyDescent="0.35">
      <c r="A19" s="1"/>
      <c r="B19" s="289"/>
      <c r="C19" s="289"/>
      <c r="D19" s="42" t="s">
        <v>255</v>
      </c>
      <c r="E19" s="311" t="s">
        <v>910</v>
      </c>
      <c r="F19" s="311"/>
      <c r="G19" s="311"/>
      <c r="H19" s="311"/>
      <c r="I19" s="311"/>
      <c r="J19" s="25"/>
      <c r="K19" s="270"/>
      <c r="L19" s="268"/>
      <c r="M19" s="269"/>
      <c r="N19" s="270"/>
      <c r="O19" s="268"/>
      <c r="P19" s="269"/>
      <c r="Q19" s="270"/>
      <c r="R19" s="268"/>
      <c r="S19" s="269"/>
      <c r="T19" s="270"/>
      <c r="U19" s="268"/>
      <c r="V19" s="269"/>
      <c r="W19" s="9"/>
      <c r="X19" s="9"/>
      <c r="Y19" s="23"/>
    </row>
    <row r="20" spans="1:25" ht="18.75" customHeight="1" outlineLevel="2" x14ac:dyDescent="0.35">
      <c r="A20" s="1"/>
      <c r="B20" s="289"/>
      <c r="C20" s="289"/>
      <c r="D20" s="293" t="s">
        <v>37</v>
      </c>
      <c r="E20" s="294" t="s">
        <v>111</v>
      </c>
      <c r="F20" s="294"/>
      <c r="G20" s="294"/>
      <c r="H20" s="294"/>
      <c r="I20" s="294"/>
      <c r="J20" s="25"/>
      <c r="K20" s="270"/>
      <c r="L20" s="268"/>
      <c r="M20" s="269"/>
      <c r="N20" s="270" t="s">
        <v>307</v>
      </c>
      <c r="O20" s="268"/>
      <c r="P20" s="269"/>
      <c r="Q20" s="270" t="s">
        <v>307</v>
      </c>
      <c r="R20" s="268"/>
      <c r="S20" s="269"/>
      <c r="T20" s="270"/>
      <c r="U20" s="268"/>
      <c r="V20" s="269"/>
      <c r="W20" s="9"/>
      <c r="X20" s="9"/>
      <c r="Y20" s="23"/>
    </row>
    <row r="21" spans="1:25" ht="40.5" customHeight="1" outlineLevel="2" x14ac:dyDescent="0.35">
      <c r="A21" s="18">
        <v>5.0000000000000001E-3</v>
      </c>
      <c r="B21" s="289"/>
      <c r="C21" s="289"/>
      <c r="D21" s="293"/>
      <c r="E21" s="294"/>
      <c r="F21" s="294"/>
      <c r="G21" s="294"/>
      <c r="H21" s="294"/>
      <c r="I21" s="294"/>
      <c r="J21" s="25"/>
      <c r="K21" s="270" t="s">
        <v>737</v>
      </c>
      <c r="L21" s="268"/>
      <c r="M21" s="269"/>
      <c r="N21" s="270" t="s">
        <v>727</v>
      </c>
      <c r="O21" s="268"/>
      <c r="P21" s="269"/>
      <c r="Q21" s="270" t="s">
        <v>461</v>
      </c>
      <c r="R21" s="268"/>
      <c r="S21" s="269"/>
      <c r="T21" s="270" t="s">
        <v>658</v>
      </c>
      <c r="U21" s="268"/>
      <c r="V21" s="269"/>
      <c r="W21" s="9"/>
      <c r="X21" s="9"/>
      <c r="Y21" s="23"/>
    </row>
    <row r="22" spans="1:25" ht="14.5" x14ac:dyDescent="0.35">
      <c r="A22" s="1"/>
      <c r="B22" s="9"/>
      <c r="C22" s="9"/>
      <c r="D22" s="9"/>
      <c r="E22" s="9"/>
      <c r="F22" s="9"/>
      <c r="G22" s="9"/>
      <c r="H22" s="9"/>
      <c r="I22" s="9"/>
      <c r="J22" s="9"/>
      <c r="K22" s="68"/>
      <c r="L22" s="9"/>
      <c r="M22" s="9"/>
      <c r="N22" s="9"/>
      <c r="O22" s="9"/>
      <c r="P22" s="9"/>
      <c r="Q22" s="9"/>
      <c r="R22" s="9"/>
      <c r="S22" s="9"/>
      <c r="T22" s="9"/>
      <c r="U22" s="9"/>
      <c r="V22" s="69"/>
      <c r="W22" s="9"/>
      <c r="X22" s="9"/>
      <c r="Y22" s="23"/>
    </row>
    <row r="23" spans="1:25" ht="41" x14ac:dyDescent="0.35">
      <c r="A23" s="1"/>
      <c r="B23" s="9"/>
      <c r="C23" s="9"/>
      <c r="D23" s="9"/>
      <c r="G23" s="9"/>
      <c r="H23" s="9"/>
      <c r="K23" s="54" t="s">
        <v>9</v>
      </c>
      <c r="L23" s="24" t="s">
        <v>261</v>
      </c>
      <c r="M23" s="55" t="s">
        <v>262</v>
      </c>
      <c r="N23" s="54" t="s">
        <v>9</v>
      </c>
      <c r="O23" s="24" t="s">
        <v>261</v>
      </c>
      <c r="P23" s="55" t="s">
        <v>262</v>
      </c>
      <c r="Q23" s="54" t="s">
        <v>9</v>
      </c>
      <c r="R23" s="24" t="s">
        <v>261</v>
      </c>
      <c r="S23" s="55" t="s">
        <v>262</v>
      </c>
      <c r="T23" s="54" t="s">
        <v>9</v>
      </c>
      <c r="U23" s="24" t="s">
        <v>261</v>
      </c>
      <c r="V23" s="55" t="s">
        <v>262</v>
      </c>
      <c r="X23" s="9"/>
      <c r="Y23" s="23"/>
    </row>
    <row r="24" spans="1:25" ht="36.75" customHeight="1" x14ac:dyDescent="0.35">
      <c r="A24" s="1"/>
      <c r="B24" s="9"/>
      <c r="C24" s="9"/>
      <c r="D24" s="9"/>
      <c r="F24" s="297" t="s">
        <v>690</v>
      </c>
      <c r="G24" s="298" t="s">
        <v>33</v>
      </c>
      <c r="H24" s="298"/>
      <c r="I24" s="298"/>
      <c r="K24" s="56">
        <v>2</v>
      </c>
      <c r="L24" s="56">
        <v>3</v>
      </c>
      <c r="M24" s="295"/>
      <c r="N24" s="56">
        <v>2</v>
      </c>
      <c r="O24" s="40">
        <v>3</v>
      </c>
      <c r="P24" s="321"/>
      <c r="Q24" s="56">
        <v>2</v>
      </c>
      <c r="R24" s="40"/>
      <c r="S24" s="295"/>
      <c r="T24" s="56"/>
      <c r="U24" s="40"/>
      <c r="V24" s="295"/>
      <c r="X24" s="9"/>
      <c r="Y24" s="23"/>
    </row>
    <row r="25" spans="1:25" ht="19.5" customHeight="1" x14ac:dyDescent="0.35">
      <c r="A25" s="1"/>
      <c r="B25" s="9"/>
      <c r="C25" s="9"/>
      <c r="D25" s="9"/>
      <c r="F25" s="297"/>
      <c r="G25" s="298"/>
      <c r="H25" s="298"/>
      <c r="I25" s="298"/>
      <c r="K25" s="57"/>
      <c r="L25" s="43"/>
      <c r="M25" s="295"/>
      <c r="N25" s="57"/>
      <c r="O25" s="43"/>
      <c r="P25" s="321"/>
      <c r="Q25" s="57"/>
      <c r="R25" s="43"/>
      <c r="S25" s="295"/>
      <c r="T25" s="57"/>
      <c r="U25" s="43"/>
      <c r="V25" s="295"/>
      <c r="X25" s="9"/>
      <c r="Y25" s="23"/>
    </row>
    <row r="26" spans="1:25" ht="208.5" customHeight="1" x14ac:dyDescent="0.35">
      <c r="A26" s="1"/>
      <c r="B26" s="9"/>
      <c r="C26" s="9"/>
      <c r="D26" s="9"/>
      <c r="F26" s="297"/>
      <c r="G26" s="298" t="s">
        <v>242</v>
      </c>
      <c r="H26" s="298"/>
      <c r="I26" s="298"/>
      <c r="K26" s="58" t="s">
        <v>911</v>
      </c>
      <c r="L26" s="45"/>
      <c r="M26" s="295"/>
      <c r="N26" s="58" t="s">
        <v>912</v>
      </c>
      <c r="O26" s="45" t="s">
        <v>1165</v>
      </c>
      <c r="P26" s="321"/>
      <c r="Q26" s="58" t="s">
        <v>720</v>
      </c>
      <c r="R26" s="45"/>
      <c r="S26" s="295"/>
      <c r="T26" s="58"/>
      <c r="U26" s="45"/>
      <c r="V26" s="295"/>
      <c r="X26" s="9"/>
      <c r="Y26" s="23"/>
    </row>
    <row r="27" spans="1:25" ht="18" customHeight="1" x14ac:dyDescent="0.35">
      <c r="A27" s="1"/>
      <c r="B27" s="9"/>
      <c r="C27" s="9"/>
      <c r="D27" s="9"/>
      <c r="F27" s="297"/>
      <c r="G27" s="298" t="s">
        <v>266</v>
      </c>
      <c r="H27" s="298"/>
      <c r="I27" s="298"/>
      <c r="K27" s="59"/>
      <c r="L27" s="25"/>
      <c r="M27" s="60"/>
      <c r="N27" s="59"/>
      <c r="O27" s="25"/>
      <c r="P27" s="101"/>
      <c r="Q27" s="59"/>
      <c r="R27" s="25"/>
      <c r="S27" s="60"/>
      <c r="T27" s="59"/>
      <c r="U27" s="25"/>
      <c r="V27" s="60"/>
      <c r="X27" s="9"/>
      <c r="Y27" s="23"/>
    </row>
    <row r="28" spans="1:25" ht="18" customHeight="1" x14ac:dyDescent="0.35">
      <c r="A28" s="1"/>
      <c r="B28" s="9"/>
      <c r="C28" s="9"/>
      <c r="D28" s="9"/>
      <c r="F28" s="297"/>
      <c r="G28" s="298"/>
      <c r="H28" s="298"/>
      <c r="I28" s="298"/>
      <c r="K28" s="59"/>
      <c r="L28" s="25"/>
      <c r="M28" s="60"/>
      <c r="N28" s="59"/>
      <c r="O28" s="25"/>
      <c r="P28" s="101"/>
      <c r="Q28" s="59"/>
      <c r="R28" s="25"/>
      <c r="S28" s="60"/>
      <c r="T28" s="59"/>
      <c r="U28" s="25"/>
      <c r="V28" s="60"/>
      <c r="X28" s="9"/>
      <c r="Y28" s="23"/>
    </row>
    <row r="29" spans="1:25" ht="18" customHeight="1" x14ac:dyDescent="0.35">
      <c r="A29" s="1"/>
      <c r="B29" s="9"/>
      <c r="C29" s="9"/>
      <c r="D29" s="9"/>
      <c r="F29" s="297"/>
      <c r="G29" s="298"/>
      <c r="H29" s="298"/>
      <c r="I29" s="298"/>
      <c r="K29" s="59"/>
      <c r="L29" s="25"/>
      <c r="M29" s="60"/>
      <c r="N29" s="59"/>
      <c r="O29" s="25"/>
      <c r="P29" s="101"/>
      <c r="Q29" s="59"/>
      <c r="R29" s="25"/>
      <c r="S29" s="60"/>
      <c r="T29" s="59"/>
      <c r="U29" s="25"/>
      <c r="V29" s="60"/>
      <c r="X29" s="9"/>
      <c r="Y29" s="23"/>
    </row>
    <row r="30" spans="1:25" ht="18" customHeight="1" x14ac:dyDescent="0.35">
      <c r="A30" s="1"/>
      <c r="B30" s="9"/>
      <c r="C30" s="9"/>
      <c r="D30" s="9"/>
      <c r="F30" s="297"/>
      <c r="G30" s="298"/>
      <c r="H30" s="298"/>
      <c r="I30" s="298"/>
      <c r="K30" s="59"/>
      <c r="L30" s="25"/>
      <c r="M30" s="60"/>
      <c r="N30" s="59"/>
      <c r="O30" s="25"/>
      <c r="P30" s="101"/>
      <c r="Q30" s="59"/>
      <c r="R30" s="25"/>
      <c r="S30" s="60"/>
      <c r="T30" s="59"/>
      <c r="U30" s="25"/>
      <c r="V30" s="60"/>
      <c r="X30" s="9"/>
      <c r="Y30" s="23"/>
    </row>
    <row r="31" spans="1:25" ht="18" customHeight="1" x14ac:dyDescent="0.35">
      <c r="A31" s="1"/>
      <c r="B31" s="9"/>
      <c r="C31" s="9"/>
      <c r="D31" s="9"/>
      <c r="F31" s="297"/>
      <c r="G31" s="298"/>
      <c r="H31" s="298"/>
      <c r="I31" s="298"/>
      <c r="K31" s="59"/>
      <c r="L31" s="25"/>
      <c r="M31" s="60"/>
      <c r="N31" s="59"/>
      <c r="O31" s="25"/>
      <c r="P31" s="101"/>
      <c r="Q31" s="59"/>
      <c r="R31" s="25"/>
      <c r="S31" s="60"/>
      <c r="T31" s="59"/>
      <c r="U31" s="25"/>
      <c r="V31" s="60"/>
      <c r="X31" s="9"/>
      <c r="Y31" s="23"/>
    </row>
    <row r="32" spans="1:25" ht="18" customHeight="1" x14ac:dyDescent="0.35">
      <c r="A32" s="1"/>
      <c r="B32" s="9"/>
      <c r="C32" s="9"/>
      <c r="D32" s="9"/>
      <c r="F32" s="297"/>
      <c r="G32" s="298"/>
      <c r="H32" s="298"/>
      <c r="I32" s="298"/>
      <c r="K32" s="59"/>
      <c r="L32" s="25"/>
      <c r="M32" s="60"/>
      <c r="N32" s="59"/>
      <c r="O32" s="25"/>
      <c r="P32" s="101"/>
      <c r="Q32" s="59"/>
      <c r="R32" s="25"/>
      <c r="S32" s="60"/>
      <c r="T32" s="59"/>
      <c r="U32" s="25"/>
      <c r="V32" s="60"/>
      <c r="X32" s="9"/>
      <c r="Y32" s="23"/>
    </row>
    <row r="33" spans="1:25" ht="18" customHeight="1" x14ac:dyDescent="0.35">
      <c r="A33" s="1"/>
      <c r="B33" s="9"/>
      <c r="C33" s="9"/>
      <c r="D33" s="9"/>
      <c r="F33" s="297"/>
      <c r="G33" s="298"/>
      <c r="H33" s="298"/>
      <c r="I33" s="298"/>
      <c r="K33" s="59"/>
      <c r="L33" s="25"/>
      <c r="M33" s="60"/>
      <c r="N33" s="59"/>
      <c r="O33" s="25"/>
      <c r="P33" s="101"/>
      <c r="Q33" s="59"/>
      <c r="R33" s="25"/>
      <c r="S33" s="60"/>
      <c r="T33" s="59"/>
      <c r="U33" s="25"/>
      <c r="V33" s="60"/>
      <c r="X33" s="9"/>
      <c r="Y33" s="23"/>
    </row>
    <row r="34" spans="1:25" ht="18" customHeight="1" x14ac:dyDescent="0.35">
      <c r="A34" s="1"/>
      <c r="B34" s="9"/>
      <c r="C34" s="9"/>
      <c r="D34" s="9"/>
      <c r="F34" s="297"/>
      <c r="G34" s="298"/>
      <c r="H34" s="298"/>
      <c r="I34" s="298"/>
      <c r="K34" s="59"/>
      <c r="L34" s="25"/>
      <c r="M34" s="60"/>
      <c r="N34" s="59"/>
      <c r="O34" s="25"/>
      <c r="P34" s="101"/>
      <c r="Q34" s="59"/>
      <c r="R34" s="25"/>
      <c r="S34" s="60"/>
      <c r="T34" s="59"/>
      <c r="U34" s="25"/>
      <c r="V34" s="60"/>
      <c r="X34" s="9"/>
      <c r="Y34" s="23"/>
    </row>
    <row r="35" spans="1:25" ht="18" customHeight="1" x14ac:dyDescent="0.35">
      <c r="A35" s="1"/>
      <c r="B35" s="9"/>
      <c r="C35" s="9"/>
      <c r="D35" s="9"/>
      <c r="F35" s="297"/>
      <c r="G35" s="298"/>
      <c r="H35" s="298"/>
      <c r="I35" s="298"/>
      <c r="K35" s="59"/>
      <c r="L35" s="25"/>
      <c r="M35" s="60"/>
      <c r="N35" s="59"/>
      <c r="O35" s="25"/>
      <c r="P35" s="101"/>
      <c r="Q35" s="59"/>
      <c r="R35" s="25"/>
      <c r="S35" s="60"/>
      <c r="T35" s="59"/>
      <c r="U35" s="25"/>
      <c r="V35" s="60"/>
      <c r="X35" s="9"/>
      <c r="Y35" s="23"/>
    </row>
    <row r="36" spans="1:25" ht="18" customHeight="1" x14ac:dyDescent="0.35">
      <c r="A36" s="1"/>
      <c r="B36" s="9"/>
      <c r="C36" s="9"/>
      <c r="D36" s="9"/>
      <c r="F36" s="297"/>
      <c r="G36" s="298"/>
      <c r="H36" s="298"/>
      <c r="I36" s="298"/>
      <c r="K36" s="59"/>
      <c r="L36" s="25"/>
      <c r="M36" s="60"/>
      <c r="N36" s="59"/>
      <c r="O36" s="25"/>
      <c r="P36" s="101"/>
      <c r="Q36" s="59"/>
      <c r="R36" s="25"/>
      <c r="S36" s="60"/>
      <c r="T36" s="59"/>
      <c r="U36" s="25"/>
      <c r="V36" s="60"/>
      <c r="X36" s="9"/>
      <c r="Y36" s="23"/>
    </row>
    <row r="37" spans="1:25" ht="18" customHeight="1" x14ac:dyDescent="0.35">
      <c r="A37" s="1"/>
      <c r="B37" s="9"/>
      <c r="C37" s="9"/>
      <c r="D37" s="9"/>
      <c r="F37" s="297"/>
      <c r="G37" s="298"/>
      <c r="H37" s="298"/>
      <c r="I37" s="298"/>
      <c r="K37" s="59"/>
      <c r="L37" s="25"/>
      <c r="M37" s="60"/>
      <c r="N37" s="59"/>
      <c r="O37" s="25"/>
      <c r="P37" s="101"/>
      <c r="Q37" s="59"/>
      <c r="R37" s="25"/>
      <c r="S37" s="60"/>
      <c r="T37" s="59"/>
      <c r="U37" s="25"/>
      <c r="V37" s="60"/>
      <c r="X37" s="9"/>
      <c r="Y37" s="23"/>
    </row>
    <row r="38" spans="1:25" ht="18" customHeight="1" x14ac:dyDescent="0.35">
      <c r="A38" s="1"/>
      <c r="B38" s="9"/>
      <c r="C38" s="9"/>
      <c r="D38" s="9"/>
      <c r="F38" s="297"/>
      <c r="G38" s="298"/>
      <c r="H38" s="298"/>
      <c r="I38" s="298"/>
      <c r="K38" s="59"/>
      <c r="L38" s="25"/>
      <c r="M38" s="60"/>
      <c r="N38" s="59"/>
      <c r="O38" s="25"/>
      <c r="P38" s="101"/>
      <c r="Q38" s="59"/>
      <c r="R38" s="25"/>
      <c r="S38" s="60"/>
      <c r="T38" s="59"/>
      <c r="U38" s="25"/>
      <c r="V38" s="60"/>
      <c r="X38" s="9"/>
      <c r="Y38" s="23"/>
    </row>
    <row r="39" spans="1:25" ht="18" customHeight="1" x14ac:dyDescent="0.35">
      <c r="A39" s="1"/>
      <c r="B39" s="9"/>
      <c r="C39" s="9"/>
      <c r="D39" s="9"/>
      <c r="F39" s="297"/>
      <c r="G39" s="298"/>
      <c r="H39" s="298"/>
      <c r="I39" s="298"/>
      <c r="K39" s="59"/>
      <c r="L39" s="25"/>
      <c r="M39" s="60"/>
      <c r="N39" s="59"/>
      <c r="O39" s="25"/>
      <c r="P39" s="101"/>
      <c r="Q39" s="59"/>
      <c r="R39" s="25"/>
      <c r="S39" s="60"/>
      <c r="T39" s="59"/>
      <c r="U39" s="25"/>
      <c r="V39" s="60"/>
      <c r="X39" s="9"/>
      <c r="Y39" s="23"/>
    </row>
    <row r="40" spans="1:25" ht="18" customHeight="1" x14ac:dyDescent="0.35">
      <c r="A40" s="1"/>
      <c r="B40" s="9"/>
      <c r="C40" s="9"/>
      <c r="D40" s="9"/>
      <c r="F40" s="297"/>
      <c r="G40" s="298"/>
      <c r="H40" s="298"/>
      <c r="I40" s="298"/>
      <c r="K40" s="59"/>
      <c r="L40" s="25"/>
      <c r="M40" s="60"/>
      <c r="N40" s="59"/>
      <c r="O40" s="25"/>
      <c r="P40" s="101"/>
      <c r="Q40" s="59"/>
      <c r="R40" s="25"/>
      <c r="S40" s="60"/>
      <c r="T40" s="59"/>
      <c r="U40" s="25"/>
      <c r="V40" s="60"/>
      <c r="X40" s="9"/>
      <c r="Y40" s="23"/>
    </row>
    <row r="41" spans="1:25" ht="18" customHeight="1" x14ac:dyDescent="0.35">
      <c r="A41" s="1"/>
      <c r="B41" s="9"/>
      <c r="C41" s="9"/>
      <c r="D41" s="9"/>
      <c r="F41" s="297"/>
      <c r="G41" s="298"/>
      <c r="H41" s="298"/>
      <c r="I41" s="298"/>
      <c r="K41" s="59"/>
      <c r="L41" s="25"/>
      <c r="M41" s="60"/>
      <c r="N41" s="59"/>
      <c r="O41" s="25"/>
      <c r="P41" s="101"/>
      <c r="Q41" s="59"/>
      <c r="R41" s="25"/>
      <c r="S41" s="60"/>
      <c r="T41" s="59"/>
      <c r="U41" s="25"/>
      <c r="V41" s="60"/>
      <c r="X41" s="9"/>
      <c r="Y41" s="23"/>
    </row>
    <row r="42" spans="1:25" ht="18" customHeight="1" x14ac:dyDescent="0.35">
      <c r="A42" s="1"/>
      <c r="B42" s="9"/>
      <c r="C42" s="9"/>
      <c r="D42" s="9"/>
      <c r="F42" s="297"/>
      <c r="G42" s="298"/>
      <c r="H42" s="298"/>
      <c r="I42" s="298"/>
      <c r="K42" s="59"/>
      <c r="L42" s="25"/>
      <c r="M42" s="60"/>
      <c r="N42" s="59"/>
      <c r="O42" s="25"/>
      <c r="P42" s="101"/>
      <c r="Q42" s="59"/>
      <c r="R42" s="25"/>
      <c r="S42" s="60"/>
      <c r="T42" s="59"/>
      <c r="U42" s="25"/>
      <c r="V42" s="60"/>
      <c r="X42" s="9"/>
      <c r="Y42" s="23"/>
    </row>
    <row r="43" spans="1:25" ht="18" customHeight="1" x14ac:dyDescent="0.35">
      <c r="A43" s="1"/>
      <c r="B43" s="9"/>
      <c r="C43" s="9"/>
      <c r="D43" s="9"/>
      <c r="F43" s="297"/>
      <c r="G43" s="298"/>
      <c r="H43" s="298"/>
      <c r="I43" s="298"/>
      <c r="K43" s="59"/>
      <c r="L43" s="25"/>
      <c r="M43" s="60"/>
      <c r="N43" s="59"/>
      <c r="O43" s="25"/>
      <c r="P43" s="101"/>
      <c r="Q43" s="59"/>
      <c r="R43" s="25"/>
      <c r="S43" s="60"/>
      <c r="T43" s="59"/>
      <c r="U43" s="25"/>
      <c r="V43" s="60"/>
      <c r="X43" s="9"/>
      <c r="Y43" s="23"/>
    </row>
    <row r="44" spans="1:25" ht="18" customHeight="1" x14ac:dyDescent="0.35">
      <c r="A44" s="1"/>
      <c r="B44" s="9"/>
      <c r="C44" s="9"/>
      <c r="D44" s="9"/>
      <c r="F44" s="297"/>
      <c r="G44" s="298"/>
      <c r="H44" s="298"/>
      <c r="I44" s="298"/>
      <c r="K44" s="59"/>
      <c r="L44" s="25"/>
      <c r="M44" s="60"/>
      <c r="N44" s="59"/>
      <c r="O44" s="25"/>
      <c r="P44" s="101"/>
      <c r="Q44" s="59"/>
      <c r="R44" s="25"/>
      <c r="S44" s="60"/>
      <c r="T44" s="59"/>
      <c r="U44" s="25"/>
      <c r="V44" s="60"/>
      <c r="X44" s="9"/>
      <c r="Y44" s="23"/>
    </row>
    <row r="45" spans="1:25" ht="18" customHeight="1" x14ac:dyDescent="0.35">
      <c r="A45" s="1"/>
      <c r="B45" s="9"/>
      <c r="C45" s="9"/>
      <c r="D45" s="9"/>
      <c r="F45" s="297"/>
      <c r="G45" s="298"/>
      <c r="H45" s="298"/>
      <c r="I45" s="298"/>
      <c r="K45" s="59"/>
      <c r="L45" s="25"/>
      <c r="M45" s="60"/>
      <c r="N45" s="59"/>
      <c r="O45" s="25"/>
      <c r="P45" s="101"/>
      <c r="Q45" s="59"/>
      <c r="R45" s="25"/>
      <c r="S45" s="60"/>
      <c r="T45" s="59"/>
      <c r="U45" s="25"/>
      <c r="V45" s="60"/>
      <c r="X45" s="9"/>
      <c r="Y45" s="23"/>
    </row>
    <row r="46" spans="1:25" ht="18" customHeight="1" x14ac:dyDescent="0.35">
      <c r="A46" s="1"/>
      <c r="B46" s="9"/>
      <c r="C46" s="9"/>
      <c r="D46" s="9"/>
      <c r="F46" s="297"/>
      <c r="G46" s="298"/>
      <c r="H46" s="298"/>
      <c r="I46" s="298"/>
      <c r="K46" s="59"/>
      <c r="L46" s="25"/>
      <c r="M46" s="60"/>
      <c r="N46" s="59"/>
      <c r="O46" s="25"/>
      <c r="P46" s="101"/>
      <c r="Q46" s="59"/>
      <c r="R46" s="25"/>
      <c r="S46" s="60"/>
      <c r="T46" s="59"/>
      <c r="U46" s="25"/>
      <c r="V46" s="60"/>
      <c r="X46" s="9"/>
      <c r="Y46" s="23"/>
    </row>
    <row r="47" spans="1:25" ht="18" customHeight="1" x14ac:dyDescent="0.35">
      <c r="A47" s="1"/>
      <c r="B47" s="9"/>
      <c r="C47" s="9"/>
      <c r="D47" s="9"/>
      <c r="F47" s="297"/>
      <c r="G47" s="298"/>
      <c r="H47" s="298"/>
      <c r="I47" s="298"/>
      <c r="K47" s="59"/>
      <c r="L47" s="25"/>
      <c r="M47" s="60"/>
      <c r="N47" s="59"/>
      <c r="O47" s="25"/>
      <c r="P47" s="101"/>
      <c r="Q47" s="59"/>
      <c r="R47" s="25"/>
      <c r="S47" s="60"/>
      <c r="T47" s="59"/>
      <c r="U47" s="25"/>
      <c r="V47" s="60"/>
      <c r="X47" s="9"/>
      <c r="Y47" s="23"/>
    </row>
    <row r="48" spans="1:25" ht="18" customHeight="1" x14ac:dyDescent="0.35">
      <c r="A48" s="1"/>
      <c r="B48" s="9"/>
      <c r="C48" s="9"/>
      <c r="D48" s="9"/>
      <c r="F48" s="297"/>
      <c r="G48" s="298"/>
      <c r="H48" s="298"/>
      <c r="I48" s="298"/>
      <c r="K48" s="59"/>
      <c r="L48" s="25"/>
      <c r="M48" s="60"/>
      <c r="N48" s="59"/>
      <c r="O48" s="25"/>
      <c r="P48" s="101"/>
      <c r="Q48" s="59"/>
      <c r="R48" s="25"/>
      <c r="S48" s="60"/>
      <c r="T48" s="59"/>
      <c r="U48" s="25"/>
      <c r="V48" s="60"/>
      <c r="X48" s="9"/>
      <c r="Y48" s="23"/>
    </row>
    <row r="49" spans="1:25" ht="18" customHeight="1" x14ac:dyDescent="0.35">
      <c r="A49" s="1"/>
      <c r="B49" s="9"/>
      <c r="C49" s="9"/>
      <c r="D49" s="9"/>
      <c r="F49" s="297"/>
      <c r="G49" s="298"/>
      <c r="H49" s="298"/>
      <c r="I49" s="298"/>
      <c r="K49" s="59"/>
      <c r="L49" s="25"/>
      <c r="M49" s="60"/>
      <c r="N49" s="59"/>
      <c r="O49" s="25"/>
      <c r="P49" s="60"/>
      <c r="Q49" s="59"/>
      <c r="R49" s="25"/>
      <c r="S49" s="60"/>
      <c r="T49" s="59"/>
      <c r="U49" s="25"/>
      <c r="V49" s="60"/>
      <c r="X49" s="9"/>
      <c r="Y49" s="23"/>
    </row>
    <row r="50" spans="1:25" ht="14.5" x14ac:dyDescent="0.35">
      <c r="S50" s="1"/>
      <c r="V50" s="1"/>
    </row>
    <row r="51" spans="1:25" ht="15" customHeight="1" x14ac:dyDescent="0.35"/>
  </sheetData>
  <mergeCells count="63">
    <mergeCell ref="F24:F49"/>
    <mergeCell ref="G24:I25"/>
    <mergeCell ref="M24:M26"/>
    <mergeCell ref="P24:P26"/>
    <mergeCell ref="S24:S26"/>
    <mergeCell ref="V24:V26"/>
    <mergeCell ref="G26:I26"/>
    <mergeCell ref="G27:I49"/>
    <mergeCell ref="Q20:S20"/>
    <mergeCell ref="T20:V20"/>
    <mergeCell ref="K21:M21"/>
    <mergeCell ref="N21:P21"/>
    <mergeCell ref="Q21:S21"/>
    <mergeCell ref="T21:V21"/>
    <mergeCell ref="T18:V19"/>
    <mergeCell ref="E19:I19"/>
    <mergeCell ref="D20:D21"/>
    <mergeCell ref="E20:I21"/>
    <mergeCell ref="K20:M20"/>
    <mergeCell ref="N20:P20"/>
    <mergeCell ref="D15:I15"/>
    <mergeCell ref="B18:C21"/>
    <mergeCell ref="K18:M19"/>
    <mergeCell ref="N18:P19"/>
    <mergeCell ref="Q18:S19"/>
    <mergeCell ref="Q17:S17"/>
    <mergeCell ref="T17:V17"/>
    <mergeCell ref="S12:T12"/>
    <mergeCell ref="U12:V12"/>
    <mergeCell ref="L13:M13"/>
    <mergeCell ref="P13:Q13"/>
    <mergeCell ref="T13:U13"/>
    <mergeCell ref="L14:M15"/>
    <mergeCell ref="N14:N15"/>
    <mergeCell ref="O14:O15"/>
    <mergeCell ref="P14:Q15"/>
    <mergeCell ref="Q12:R12"/>
    <mergeCell ref="R14:R15"/>
    <mergeCell ref="S14:S15"/>
    <mergeCell ref="T14:U15"/>
    <mergeCell ref="V14:V15"/>
    <mergeCell ref="K12:L12"/>
    <mergeCell ref="M12:N12"/>
    <mergeCell ref="O12:P12"/>
    <mergeCell ref="K17:M17"/>
    <mergeCell ref="N17:P17"/>
    <mergeCell ref="K14:K15"/>
    <mergeCell ref="B7:C7"/>
    <mergeCell ref="M7:O8"/>
    <mergeCell ref="Q7:S8"/>
    <mergeCell ref="G12:G13"/>
    <mergeCell ref="D2:I2"/>
    <mergeCell ref="D3:I4"/>
    <mergeCell ref="K3:S4"/>
    <mergeCell ref="D5:I5"/>
    <mergeCell ref="K5:R5"/>
    <mergeCell ref="B10:C10"/>
    <mergeCell ref="B12:C15"/>
    <mergeCell ref="D12:D14"/>
    <mergeCell ref="E12:E14"/>
    <mergeCell ref="F12:F13"/>
    <mergeCell ref="H12:H13"/>
    <mergeCell ref="I12:I13"/>
  </mergeCells>
  <conditionalFormatting sqref="D15:I15">
    <cfRule type="containsText" dxfId="175" priority="9" operator="containsText" text="Finalizado">
      <formula>NOT(ISERROR(SEARCH("Finalizado",D15)))</formula>
    </cfRule>
    <cfRule type="containsText" dxfId="174" priority="10" operator="containsText" text="No Planificado">
      <formula>NOT(ISERROR(SEARCH("No Planificado",D15)))</formula>
    </cfRule>
    <cfRule type="containsText" dxfId="173" priority="11" operator="containsText" text="A Tiempo">
      <formula>NOT(ISERROR(SEARCH("A Tiempo",D15)))</formula>
    </cfRule>
    <cfRule type="containsText" dxfId="172" priority="12" operator="containsText" text="Retrasado">
      <formula>NOT(ISERROR(SEARCH("Retrasado",D15)))</formula>
    </cfRule>
  </conditionalFormatting>
  <conditionalFormatting sqref="F7:F8">
    <cfRule type="iconSet" priority="16">
      <iconSet showValue="0">
        <cfvo type="percent" val="0"/>
        <cfvo type="num" val="2"/>
        <cfvo type="num" val="3"/>
      </iconSet>
    </cfRule>
  </conditionalFormatting>
  <conditionalFormatting sqref="F12 F14">
    <cfRule type="iconSet" priority="14">
      <iconSet showValue="0">
        <cfvo type="percent" val="0"/>
        <cfvo type="num" val="2"/>
        <cfvo type="num" val="3"/>
      </iconSet>
    </cfRule>
  </conditionalFormatting>
  <conditionalFormatting sqref="G7:I8">
    <cfRule type="iconSet" priority="15">
      <iconSet showValue="0">
        <cfvo type="percent" val="0"/>
        <cfvo type="num" val="2"/>
        <cfvo type="num" val="3"/>
      </iconSet>
    </cfRule>
  </conditionalFormatting>
  <conditionalFormatting sqref="G12:I12 G14:I14">
    <cfRule type="iconSet" priority="13">
      <iconSet showValue="0">
        <cfvo type="percent" val="0"/>
        <cfvo type="num" val="2"/>
        <cfvo type="num" val="3"/>
      </iconSet>
    </cfRule>
  </conditionalFormatting>
  <conditionalFormatting sqref="K25:L25">
    <cfRule type="containsText" dxfId="171" priority="27" operator="containsText" text="PENDIENTE">
      <formula>NOT(ISERROR(SEARCH("PENDIENTE",K25)))</formula>
    </cfRule>
    <cfRule type="containsText" dxfId="170" priority="28" operator="containsText" text="NO VALIDADO">
      <formula>NOT(ISERROR(SEARCH("NO VALIDADO",K25)))</formula>
    </cfRule>
    <cfRule type="containsText" dxfId="169" priority="29" operator="containsText" text="VALIDADO">
      <formula>NOT(ISERROR(SEARCH("VALIDADO",K25)))</formula>
    </cfRule>
  </conditionalFormatting>
  <conditionalFormatting sqref="N24:O24 Q24">
    <cfRule type="iconSet" priority="1">
      <iconSet showValue="0">
        <cfvo type="percent" val="0"/>
        <cfvo type="num" val="2"/>
        <cfvo type="num" val="3"/>
      </iconSet>
    </cfRule>
  </conditionalFormatting>
  <conditionalFormatting sqref="N25:O25">
    <cfRule type="containsText" dxfId="168" priority="5" operator="containsText" text="PENDIENTE">
      <formula>NOT(ISERROR(SEARCH("PENDIENTE",N25)))</formula>
    </cfRule>
    <cfRule type="containsText" dxfId="167" priority="6" operator="containsText" text="NO VALIDADO">
      <formula>NOT(ISERROR(SEARCH("NO VALIDADO",N25)))</formula>
    </cfRule>
    <cfRule type="containsText" dxfId="166" priority="7" operator="containsText" text="VALIDADO">
      <formula>NOT(ISERROR(SEARCH("VALIDADO",N25)))</formula>
    </cfRule>
  </conditionalFormatting>
  <conditionalFormatting sqref="Q25:R25">
    <cfRule type="containsText" dxfId="165" priority="2" operator="containsText" text="PENDIENTE">
      <formula>NOT(ISERROR(SEARCH("PENDIENTE",Q25)))</formula>
    </cfRule>
    <cfRule type="containsText" dxfId="164" priority="3" operator="containsText" text="NO VALIDADO">
      <formula>NOT(ISERROR(SEARCH("NO VALIDADO",Q25)))</formula>
    </cfRule>
    <cfRule type="containsText" dxfId="163" priority="4" operator="containsText" text="VALIDADO">
      <formula>NOT(ISERROR(SEARCH("VALIDADO",Q25)))</formula>
    </cfRule>
  </conditionalFormatting>
  <conditionalFormatting sqref="R24 T24:U24 K24:L24">
    <cfRule type="iconSet" priority="17">
      <iconSet showValue="0">
        <cfvo type="percent" val="0"/>
        <cfvo type="num" val="2"/>
        <cfvo type="num" val="3"/>
      </iconSet>
    </cfRule>
  </conditionalFormatting>
  <conditionalFormatting sqref="T25:U25">
    <cfRule type="containsText" dxfId="162" priority="18" operator="containsText" text="PENDIENTE">
      <formula>NOT(ISERROR(SEARCH("PENDIENTE",T25)))</formula>
    </cfRule>
    <cfRule type="containsText" dxfId="161" priority="19" operator="containsText" text="NO VALIDADO">
      <formula>NOT(ISERROR(SEARCH("NO VALIDADO",T25)))</formula>
    </cfRule>
    <cfRule type="containsText" dxfId="160" priority="20" operator="containsText" text="VALIDADO">
      <formula>NOT(ISERROR(SEARCH("VALIDADO",T25)))</formula>
    </cfRule>
  </conditionalFormatting>
  <dataValidations count="6">
    <dataValidation type="list" allowBlank="1" showInputMessage="1" showErrorMessage="1" sqref="D10" xr:uid="{28F6AB8D-5FD2-4449-B97C-23CB21DACE89}">
      <formula1>"No Cumple, Parcial,Cumple,Más que Cumple,Mejor Práctica"</formula1>
    </dataValidation>
    <dataValidation type="list" allowBlank="1" showInputMessage="1" showErrorMessage="1" sqref="S10 Q10" xr:uid="{C46F79F4-40E1-4ACF-881E-B25031DE378A}">
      <formula1>"Junio,Julio,Agosto,Septiembre,Octubre"</formula1>
    </dataValidation>
    <dataValidation type="list" allowBlank="1" showInputMessage="1" showErrorMessage="1" sqref="O10" xr:uid="{43EB8E9A-64FA-4185-918B-A5E31B4D5160}">
      <formula1>"Alta,Baja,No Planificado"</formula1>
    </dataValidation>
    <dataValidation type="list" allowBlank="1" showInputMessage="1" showErrorMessage="1" sqref="AB14:AB15 R14:R15 N14:N15 V14:V15" xr:uid="{312F7C22-5544-4169-A1C9-948AC65B85D6}">
      <formula1>"No Cumple, Parcial, Cumple, Más que Cumple, Mejor Práctica"</formula1>
    </dataValidation>
    <dataValidation type="list" allowBlank="1" showInputMessage="1" showErrorMessage="1" sqref="M12 Q12 U12" xr:uid="{18661074-6A47-408E-BB9A-29A33BDA1AFC}">
      <formula1>"Mayo,Junio,Julio,Agosto,Septiembre,Octubre"</formula1>
    </dataValidation>
    <dataValidation type="list" allowBlank="1" showInputMessage="1" showErrorMessage="1" sqref="K14:K15 O14:O15 S14:S15" xr:uid="{6A44D6E0-4E28-4F7F-92BE-36AAE6CFF532}">
      <formula1>"No Iniciado, En Progreso,Finalizado"</formula1>
    </dataValidation>
  </dataValidations>
  <pageMargins left="0.511811024" right="0.511811024" top="0.78740157499999996" bottom="0.78740157499999996" header="0.31496062000000002" footer="0.31496062000000002"/>
  <pageSetup paperSize="9" orientation="portrait" r:id="rId1"/>
  <drawing r:id="rId2"/>
  <extLst>
    <ext xmlns:x14="http://schemas.microsoft.com/office/spreadsheetml/2009/9/main" uri="{78C0D931-6437-407d-A8EE-F0AAD7539E65}">
      <x14:conditionalFormattings>
        <x14:conditionalFormatting xmlns:xm="http://schemas.microsoft.com/office/excel/2006/main">
          <x14:cfRule type="iconSet" priority="8" id="{D103CAB5-972A-4FBC-B680-D0D25098E04D}">
            <x14:iconSet iconSet="3Stars" showValue="0">
              <x14:cfvo type="percent">
                <xm:f>0</xm:f>
              </x14:cfvo>
              <x14:cfvo type="num">
                <xm:f>2</xm:f>
              </x14:cfvo>
              <x14:cfvo type="num">
                <xm:f>3</xm:f>
              </x14:cfvo>
            </x14:iconSet>
          </x14:cfRule>
          <xm:sqref>M10</xm:sqref>
        </x14:conditionalFormatting>
      </x14:conditionalFormattings>
    </ext>
  </extLst>
</worksheet>
</file>

<file path=xl/worksheets/sheet6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5DBBCD7-AD99-4B69-B57D-7E77920F54DE}">
  <dimension ref="A1:AB51"/>
  <sheetViews>
    <sheetView showGridLines="0" zoomScale="50" zoomScaleNormal="50" workbookViewId="0">
      <pane xSplit="3" ySplit="4" topLeftCell="M11" activePane="bottomRight" state="frozen"/>
      <selection activeCell="O2" sqref="O2"/>
      <selection pane="topRight" activeCell="O2" sqref="O2"/>
      <selection pane="bottomLeft" activeCell="O2" sqref="O2"/>
      <selection pane="bottomRight" activeCell="U26" sqref="U26"/>
    </sheetView>
  </sheetViews>
  <sheetFormatPr defaultColWidth="0" defaultRowHeight="15" customHeight="1" zeroHeight="1" outlineLevelRow="2" outlineLevelCol="1" x14ac:dyDescent="0.35"/>
  <cols>
    <col min="1" max="1" width="1.26953125" customWidth="1"/>
    <col min="2" max="2" width="4.7265625" customWidth="1"/>
    <col min="3" max="3" width="20.1796875" customWidth="1"/>
    <col min="4" max="4" width="17.453125" customWidth="1" outlineLevel="1"/>
    <col min="5" max="5" width="10" customWidth="1" outlineLevel="1"/>
    <col min="6" max="8" width="6.1796875" customWidth="1" outlineLevel="1"/>
    <col min="9" max="9" width="6.26953125" customWidth="1" outlineLevel="1"/>
    <col min="10" max="10" width="2.1796875" customWidth="1"/>
    <col min="11" max="23" width="23" customWidth="1"/>
    <col min="24" max="24" width="17" hidden="1" customWidth="1"/>
    <col min="25" max="25" width="16.453125" hidden="1" customWidth="1"/>
    <col min="26" max="26" width="10.54296875" hidden="1" customWidth="1"/>
    <col min="27" max="27" width="16.81640625" hidden="1" customWidth="1"/>
    <col min="28" max="28" width="14.54296875" hidden="1" customWidth="1"/>
  </cols>
  <sheetData>
    <row r="1" spans="1:28" ht="11.25" customHeight="1" x14ac:dyDescent="0.35">
      <c r="A1" s="13"/>
      <c r="B1" s="13"/>
      <c r="C1" s="13"/>
      <c r="D1" s="13"/>
      <c r="E1" s="13"/>
      <c r="F1" s="13"/>
      <c r="G1" s="13"/>
      <c r="H1" s="13"/>
      <c r="I1" s="13"/>
      <c r="J1" s="13"/>
      <c r="K1" s="13"/>
      <c r="L1" s="13"/>
      <c r="M1" s="13"/>
      <c r="N1" s="13"/>
      <c r="O1" s="13"/>
      <c r="P1" s="13"/>
      <c r="Q1" s="13"/>
      <c r="R1" s="13"/>
      <c r="S1" s="13"/>
      <c r="T1" s="13"/>
      <c r="U1" s="13"/>
      <c r="V1" s="13"/>
      <c r="W1" s="13"/>
      <c r="X1" s="13"/>
      <c r="Y1" s="19"/>
      <c r="Z1" s="19"/>
      <c r="AA1" s="19"/>
    </row>
    <row r="2" spans="1:28" ht="43.5" customHeight="1" x14ac:dyDescent="0.5">
      <c r="A2" s="1"/>
      <c r="C2" s="11"/>
      <c r="D2" s="279" t="s">
        <v>0</v>
      </c>
      <c r="E2" s="279"/>
      <c r="F2" s="279"/>
      <c r="G2" s="279"/>
      <c r="H2" s="279"/>
      <c r="I2" s="279"/>
      <c r="J2" s="62"/>
      <c r="K2" s="62"/>
      <c r="L2" s="62"/>
      <c r="M2" s="62"/>
      <c r="N2" s="62"/>
      <c r="O2" s="62"/>
      <c r="P2" s="62"/>
      <c r="Q2" s="62"/>
      <c r="R2" s="62"/>
      <c r="S2" s="62"/>
      <c r="T2" s="62"/>
      <c r="U2" s="62"/>
      <c r="V2" s="62"/>
      <c r="W2" s="11"/>
      <c r="X2" s="11"/>
      <c r="Y2" s="20"/>
      <c r="Z2" s="20"/>
      <c r="AA2" s="20"/>
    </row>
    <row r="3" spans="1:28" ht="19.5" customHeight="1" x14ac:dyDescent="0.35">
      <c r="A3" s="1"/>
      <c r="C3" s="10"/>
      <c r="D3" s="280" t="s">
        <v>1</v>
      </c>
      <c r="E3" s="280"/>
      <c r="F3" s="280"/>
      <c r="G3" s="280"/>
      <c r="H3" s="280"/>
      <c r="I3" s="280"/>
      <c r="J3" s="63"/>
      <c r="K3" s="319" t="s">
        <v>913</v>
      </c>
      <c r="L3" s="319"/>
      <c r="M3" s="319"/>
      <c r="N3" s="319"/>
      <c r="O3" s="319"/>
      <c r="P3" s="319"/>
      <c r="Q3" s="319"/>
      <c r="R3" s="319"/>
      <c r="S3" s="319"/>
      <c r="T3" s="63"/>
      <c r="U3" s="63"/>
      <c r="V3" s="63"/>
      <c r="W3" s="10"/>
      <c r="X3" s="10"/>
      <c r="Y3" s="12"/>
      <c r="Z3" s="12"/>
      <c r="AA3" s="12"/>
    </row>
    <row r="4" spans="1:28" ht="35.25" customHeight="1" x14ac:dyDescent="0.35">
      <c r="A4" s="1"/>
      <c r="B4" s="1"/>
      <c r="C4" s="10"/>
      <c r="D4" s="281"/>
      <c r="E4" s="281"/>
      <c r="F4" s="281"/>
      <c r="G4" s="281"/>
      <c r="H4" s="281"/>
      <c r="I4" s="281"/>
      <c r="J4" s="61"/>
      <c r="K4" s="320"/>
      <c r="L4" s="320"/>
      <c r="M4" s="320"/>
      <c r="N4" s="320"/>
      <c r="O4" s="320"/>
      <c r="P4" s="320"/>
      <c r="Q4" s="320"/>
      <c r="R4" s="320"/>
      <c r="S4" s="320"/>
      <c r="T4" s="61"/>
      <c r="U4" s="61"/>
      <c r="V4" s="61"/>
      <c r="W4" s="61"/>
      <c r="X4" s="14"/>
      <c r="Y4" s="21"/>
      <c r="Z4" s="22"/>
      <c r="AA4" s="22"/>
    </row>
    <row r="5" spans="1:28" ht="32.5" x14ac:dyDescent="0.6">
      <c r="A5" s="1"/>
      <c r="B5" s="15"/>
      <c r="C5" s="13"/>
      <c r="D5" s="284" t="s">
        <v>218</v>
      </c>
      <c r="E5" s="284"/>
      <c r="F5" s="284"/>
      <c r="G5" s="284"/>
      <c r="H5" s="284"/>
      <c r="I5" s="284"/>
      <c r="J5" s="26"/>
      <c r="K5" s="284" t="s">
        <v>673</v>
      </c>
      <c r="L5" s="284"/>
      <c r="M5" s="284"/>
      <c r="N5" s="284"/>
      <c r="O5" s="284"/>
      <c r="P5" s="284"/>
      <c r="Q5" s="284"/>
      <c r="R5" s="284"/>
      <c r="S5" s="27"/>
      <c r="T5" s="25"/>
      <c r="U5" s="25"/>
      <c r="V5" s="25"/>
      <c r="W5" s="9"/>
      <c r="X5" s="9"/>
      <c r="Y5" s="23"/>
    </row>
    <row r="6" spans="1:28" ht="33" customHeight="1" x14ac:dyDescent="0.8">
      <c r="A6" s="1"/>
      <c r="B6" s="15"/>
      <c r="C6" s="15"/>
      <c r="D6" s="28" t="s">
        <v>296</v>
      </c>
      <c r="E6" s="28" t="s">
        <v>16</v>
      </c>
      <c r="F6" s="28" t="s">
        <v>19</v>
      </c>
      <c r="G6" s="28" t="s">
        <v>20</v>
      </c>
      <c r="H6" s="28" t="s">
        <v>21</v>
      </c>
      <c r="I6" s="28" t="s">
        <v>22</v>
      </c>
      <c r="J6" s="29"/>
      <c r="K6" s="44" t="s">
        <v>221</v>
      </c>
      <c r="L6" s="66"/>
      <c r="M6" s="30"/>
      <c r="N6" s="30"/>
      <c r="O6" s="30"/>
      <c r="P6" s="30"/>
      <c r="Q6" s="30"/>
      <c r="R6" s="31"/>
      <c r="S6" s="31"/>
      <c r="T6" s="25"/>
      <c r="U6" s="25"/>
      <c r="V6" s="25"/>
      <c r="W6" s="9"/>
      <c r="X6" s="9"/>
      <c r="Y6" s="23"/>
    </row>
    <row r="7" spans="1:28" ht="78" customHeight="1" outlineLevel="1" x14ac:dyDescent="0.35">
      <c r="A7" s="1"/>
      <c r="B7" s="267" t="s">
        <v>222</v>
      </c>
      <c r="C7" s="267"/>
      <c r="D7" s="67" t="str">
        <f>IF(F7="","",IF(AND(I7=3,H7=3,G7=3,F7=3),"Melhor Pratica",
IF(AND(H7=3,G7=3,F7=3),"Mais que cumpre",
IF(AND(G7=3,F7=3),"Cumpre",
IF(F7=3,"Parcial","Não cumpre")))))</f>
        <v>Cumpre</v>
      </c>
      <c r="E7" s="47">
        <f>IF($D7="Não cumpre",0,IF($D7="Parcial",$E$18*0.4,IF($D7="Cumpre",$E$18*0.7,IF($D7="Mais que cumpre",$E$18*0.85,IF($D7="Melhor Pratica",$E$18,0)))))</f>
        <v>1.3999999999999999E-2</v>
      </c>
      <c r="F7" s="48">
        <f>IF($K$24&lt;&gt;"",IF($K$24=3,3,IF($K$24=2,2,1)),"")</f>
        <v>3</v>
      </c>
      <c r="G7" s="48">
        <f>IF($N$24&lt;&gt;"",IF($N$24=3,3,IF($N$24=2,2,1)),"")</f>
        <v>3</v>
      </c>
      <c r="H7" s="48" t="str">
        <f>IF($Q$24&lt;&gt;"",IF($Q$24=3,3,IF($Q$24=2,2,1)),"")</f>
        <v/>
      </c>
      <c r="I7" s="48" t="str">
        <f>IF($T$24&lt;&gt;"",IF($T$24=3,3,IF($T$24=2,2,1)),"")</f>
        <v/>
      </c>
      <c r="J7" s="32"/>
      <c r="K7" s="49" t="s">
        <v>674</v>
      </c>
      <c r="L7" s="46" t="s">
        <v>224</v>
      </c>
      <c r="M7" s="271" t="s">
        <v>914</v>
      </c>
      <c r="N7" s="271"/>
      <c r="O7" s="271"/>
      <c r="P7" s="46" t="s">
        <v>226</v>
      </c>
      <c r="Q7" s="271"/>
      <c r="R7" s="271"/>
      <c r="S7" s="271"/>
      <c r="U7" s="25"/>
      <c r="V7" s="25"/>
      <c r="W7" s="9"/>
      <c r="X7" s="9"/>
      <c r="Y7" s="23"/>
    </row>
    <row r="8" spans="1:28" ht="14.25" customHeight="1" outlineLevel="1" x14ac:dyDescent="0.35">
      <c r="A8" s="1"/>
      <c r="B8" s="64"/>
      <c r="C8" s="64"/>
      <c r="D8" s="67"/>
      <c r="E8" s="47"/>
      <c r="F8" s="48"/>
      <c r="G8" s="48"/>
      <c r="H8" s="48"/>
      <c r="I8" s="48"/>
      <c r="J8" s="32"/>
      <c r="K8" s="49"/>
      <c r="L8" s="46"/>
      <c r="M8" s="271"/>
      <c r="N8" s="271"/>
      <c r="O8" s="271"/>
      <c r="P8" s="46"/>
      <c r="Q8" s="271"/>
      <c r="R8" s="271"/>
      <c r="S8" s="271"/>
      <c r="U8" s="25"/>
      <c r="V8" s="25"/>
      <c r="W8" s="9"/>
      <c r="X8" s="9"/>
      <c r="Y8" s="23"/>
    </row>
    <row r="9" spans="1:28" ht="9.75" customHeight="1" x14ac:dyDescent="0.45">
      <c r="A9" s="1"/>
      <c r="B9" s="1"/>
      <c r="C9" s="1"/>
      <c r="D9" s="34"/>
      <c r="E9" s="35"/>
      <c r="F9" s="35"/>
      <c r="G9" s="35"/>
      <c r="H9" s="35"/>
      <c r="I9" s="35"/>
      <c r="J9" s="35"/>
      <c r="K9" s="35"/>
      <c r="L9" s="35"/>
      <c r="M9" s="35"/>
      <c r="N9" s="35"/>
      <c r="O9" s="35"/>
      <c r="P9" s="35"/>
      <c r="Q9" s="92">
        <f>IF(Q10="Junho",6,IF(Q10="Julho",7,IF(Q10="Agosto",8,IF(Q10="Setembro",9,IF(Q10="Outubro",10,"")))))</f>
        <v>8</v>
      </c>
      <c r="R9" s="35"/>
      <c r="S9" s="92" t="str">
        <f>IF(S10="Junho",6,IF(S10="Julho",7,IF(S10="Agosto",8,IF(S10="Setembro",9,IF(S10="Outubro",10,"")))))</f>
        <v/>
      </c>
      <c r="T9" s="33"/>
      <c r="U9" s="33"/>
      <c r="V9" s="33"/>
      <c r="W9" s="1"/>
      <c r="X9" s="1"/>
    </row>
    <row r="10" spans="1:28" ht="59.25" customHeight="1" outlineLevel="1" x14ac:dyDescent="0.35">
      <c r="A10" s="1"/>
      <c r="B10" s="273" t="s">
        <v>676</v>
      </c>
      <c r="C10" s="273"/>
      <c r="D10" s="110" t="s">
        <v>228</v>
      </c>
      <c r="E10" s="51">
        <f>IF($D10="Não cumpre",0,IF($D10="Parcial",$E$18*0.4,IF($D10="Cumpre",$E$18*0.7,IF($D10="Mais que cumpre",$E$18*0.85,IF($D10="Melhor Pratica",$E$18,0)))))</f>
        <v>1.7000000000000001E-2</v>
      </c>
      <c r="F10" s="52" t="str">
        <f>IF(K20="D","D","-")</f>
        <v>-</v>
      </c>
      <c r="G10" s="52" t="str">
        <f>IF(N20="D","D","-")</f>
        <v>D</v>
      </c>
      <c r="H10" s="52" t="str">
        <f>IF(Q20="D","D","-")</f>
        <v>D</v>
      </c>
      <c r="I10" s="52" t="str">
        <f>IF(T20="D","D","-")</f>
        <v>D</v>
      </c>
      <c r="J10" s="32"/>
      <c r="K10" s="65" t="s">
        <v>677</v>
      </c>
      <c r="L10" s="50" t="s">
        <v>230</v>
      </c>
      <c r="M10" s="74">
        <v>3</v>
      </c>
      <c r="N10" s="50" t="s">
        <v>231</v>
      </c>
      <c r="O10" s="53" t="s">
        <v>696</v>
      </c>
      <c r="P10" s="50" t="s">
        <v>233</v>
      </c>
      <c r="Q10" s="91" t="s">
        <v>303</v>
      </c>
      <c r="R10" s="50" t="s">
        <v>235</v>
      </c>
      <c r="S10" s="91" t="s">
        <v>679</v>
      </c>
      <c r="T10" s="50" t="s">
        <v>237</v>
      </c>
      <c r="U10" s="53" t="s">
        <v>302</v>
      </c>
      <c r="V10" s="25"/>
      <c r="W10" s="9"/>
      <c r="X10" s="9"/>
      <c r="Y10" s="23"/>
    </row>
    <row r="11" spans="1:28" ht="20.5" x14ac:dyDescent="0.4">
      <c r="A11" s="1"/>
      <c r="B11" s="17"/>
      <c r="C11" s="17"/>
      <c r="D11" s="36"/>
      <c r="E11" s="31"/>
      <c r="F11" s="37"/>
      <c r="G11" s="37"/>
      <c r="H11" s="37"/>
      <c r="I11" s="37"/>
      <c r="J11" s="31"/>
      <c r="K11" s="25"/>
      <c r="L11" s="25"/>
      <c r="M11" s="25"/>
      <c r="N11" s="25"/>
      <c r="O11" s="25"/>
      <c r="P11" s="25"/>
      <c r="Q11" s="25"/>
      <c r="R11" s="25"/>
      <c r="S11" s="25"/>
      <c r="T11" s="25"/>
      <c r="U11" s="25"/>
      <c r="V11" s="25"/>
      <c r="W11" s="9"/>
      <c r="X11" s="9"/>
      <c r="Y11" s="23"/>
    </row>
    <row r="12" spans="1:28" ht="18" customHeight="1" outlineLevel="1" x14ac:dyDescent="0.35">
      <c r="A12" s="1"/>
      <c r="B12" s="274" t="s">
        <v>680</v>
      </c>
      <c r="C12" s="274"/>
      <c r="D12" s="276" t="str">
        <f>IF(F12="","",IF(AND(I12=3,H12=3,G12=3,F12=3),"Melhor Pratica",
IF(AND(H12=3,G12=3,F12=3),"Mais que cumpre",
IF(AND(G12=3,F12=3),"Cumpre",
IF(F12=3,"Parcial","Não cumpre")))))</f>
        <v>Melhor Pratica</v>
      </c>
      <c r="E12" s="277">
        <f>IF($D12="Não cumpre",0,IF($D12="Parcial",$E$18*0.4,IF($D12="Cumpre",$E$18*0.7,IF($D12="Mais que cumpre",$E$18*0.85,IF($D12="Melhor Pratica",$E$18,0)))))</f>
        <v>0.02</v>
      </c>
      <c r="F12" s="272">
        <f>IF($L$24&lt;&gt;"",IF($L$24=3,3,IF($L$24=2,2,1)),"")</f>
        <v>3</v>
      </c>
      <c r="G12" s="272">
        <f>IF($O$24&lt;&gt;"",IF($O$24=3,3,IF($O$24=2,2,1)),"")</f>
        <v>3</v>
      </c>
      <c r="H12" s="272">
        <f>IF($R$24&lt;&gt;"",IF($R$24=3,3,IF($R$24=2,2,1)),"")</f>
        <v>3</v>
      </c>
      <c r="I12" s="272">
        <f>IF($U$24&lt;&gt;"",IF($U$24=3,3,IF($U$24=2,2,1)),"")</f>
        <v>3</v>
      </c>
      <c r="J12" s="32"/>
      <c r="K12" s="305" t="s">
        <v>240</v>
      </c>
      <c r="L12" s="278"/>
      <c r="M12" s="285"/>
      <c r="N12" s="286"/>
      <c r="O12" s="305" t="s">
        <v>240</v>
      </c>
      <c r="P12" s="278"/>
      <c r="Q12" s="285"/>
      <c r="R12" s="286"/>
      <c r="S12" s="278" t="s">
        <v>240</v>
      </c>
      <c r="T12" s="278"/>
      <c r="U12" s="318"/>
      <c r="V12" s="318"/>
      <c r="W12" s="9"/>
      <c r="X12" s="9"/>
      <c r="Y12" s="23"/>
      <c r="Z12" s="2"/>
      <c r="AA12" s="2"/>
      <c r="AB12" s="2"/>
    </row>
    <row r="13" spans="1:28" ht="35.25" customHeight="1" outlineLevel="1" x14ac:dyDescent="0.35">
      <c r="A13" s="1"/>
      <c r="B13" s="275"/>
      <c r="C13" s="275"/>
      <c r="D13" s="276"/>
      <c r="E13" s="277"/>
      <c r="F13" s="272"/>
      <c r="G13" s="272"/>
      <c r="H13" s="272"/>
      <c r="I13" s="272"/>
      <c r="J13" s="32"/>
      <c r="K13" s="168" t="s">
        <v>33</v>
      </c>
      <c r="L13" s="287" t="s">
        <v>242</v>
      </c>
      <c r="M13" s="287"/>
      <c r="N13" s="169" t="s">
        <v>243</v>
      </c>
      <c r="O13" s="168" t="s">
        <v>33</v>
      </c>
      <c r="P13" s="287" t="s">
        <v>242</v>
      </c>
      <c r="Q13" s="287"/>
      <c r="R13" s="169" t="s">
        <v>243</v>
      </c>
      <c r="S13" s="100" t="s">
        <v>33</v>
      </c>
      <c r="T13" s="287" t="s">
        <v>242</v>
      </c>
      <c r="U13" s="287"/>
      <c r="V13" s="100" t="s">
        <v>243</v>
      </c>
      <c r="W13" s="1"/>
      <c r="X13" s="1"/>
      <c r="Z13" s="3"/>
      <c r="AA13" s="4"/>
      <c r="AB13" s="5"/>
    </row>
    <row r="14" spans="1:28" ht="18.75" customHeight="1" outlineLevel="1" x14ac:dyDescent="0.35">
      <c r="A14" s="1"/>
      <c r="B14" s="275"/>
      <c r="C14" s="275"/>
      <c r="D14" s="276"/>
      <c r="E14" s="277"/>
      <c r="F14" s="38"/>
      <c r="G14" s="38"/>
      <c r="H14" s="38"/>
      <c r="I14" s="38"/>
      <c r="J14" s="32"/>
      <c r="K14" s="270"/>
      <c r="L14" s="292"/>
      <c r="M14" s="292"/>
      <c r="N14" s="269"/>
      <c r="O14" s="270"/>
      <c r="P14" s="292"/>
      <c r="Q14" s="292"/>
      <c r="R14" s="269"/>
      <c r="S14" s="268"/>
      <c r="T14" s="292"/>
      <c r="U14" s="292"/>
      <c r="V14" s="268"/>
      <c r="W14" s="1"/>
      <c r="X14" s="1"/>
      <c r="Z14" s="6"/>
      <c r="AA14" s="7"/>
      <c r="AB14" s="8"/>
    </row>
    <row r="15" spans="1:28" ht="21" customHeight="1" outlineLevel="1" x14ac:dyDescent="0.35">
      <c r="A15" s="1"/>
      <c r="B15" s="275"/>
      <c r="C15" s="275"/>
      <c r="D15" s="288" t="str">
        <f>IF(S10&lt;&gt;"",IF(OR(S14="finalizado",O14="finalizado",K14="finalizado"),"Finalizado",
IF(OR(AND(S10=U12,S14&lt;&gt;"finalizado"),AND(S10=Q12,O14&lt;&gt;"finalizado"),AND(S10=M12,K14&lt;&gt;"finalizado")),"Atrasado","À Tempo")),"Não Planificado")</f>
        <v>À Tempo</v>
      </c>
      <c r="E15" s="288"/>
      <c r="F15" s="288"/>
      <c r="G15" s="288"/>
      <c r="H15" s="288"/>
      <c r="I15" s="288"/>
      <c r="J15" s="26"/>
      <c r="K15" s="270"/>
      <c r="L15" s="292"/>
      <c r="M15" s="292"/>
      <c r="N15" s="269"/>
      <c r="O15" s="270"/>
      <c r="P15" s="292"/>
      <c r="Q15" s="292"/>
      <c r="R15" s="269"/>
      <c r="S15" s="268"/>
      <c r="T15" s="292"/>
      <c r="U15" s="292"/>
      <c r="V15" s="268"/>
      <c r="W15" s="1"/>
      <c r="X15" s="1"/>
      <c r="Z15" s="6"/>
      <c r="AA15" s="7"/>
      <c r="AB15" s="7"/>
    </row>
    <row r="16" spans="1:28" ht="21" customHeight="1" x14ac:dyDescent="0.4">
      <c r="A16" s="1"/>
      <c r="B16" s="17"/>
      <c r="C16" s="17"/>
      <c r="D16" s="9"/>
      <c r="E16" s="86" t="str">
        <f>IF(COUNTA(F16:I16)=0,"NBC","BC")</f>
        <v>BC</v>
      </c>
      <c r="F16" s="86" t="s">
        <v>248</v>
      </c>
      <c r="G16" s="86" t="s">
        <v>248</v>
      </c>
      <c r="H16" s="86"/>
      <c r="I16" s="9"/>
      <c r="J16" s="16"/>
      <c r="K16" s="9"/>
      <c r="L16" s="9"/>
      <c r="M16" s="9"/>
      <c r="N16" s="9"/>
      <c r="O16" s="9"/>
      <c r="P16" s="9"/>
      <c r="Q16" s="9"/>
      <c r="R16" s="9"/>
      <c r="S16" s="9"/>
      <c r="T16" s="9"/>
      <c r="U16" s="9"/>
      <c r="V16" s="9"/>
      <c r="W16" s="9"/>
      <c r="X16" s="9"/>
      <c r="Y16" s="23"/>
    </row>
    <row r="17" spans="1:25" ht="21" customHeight="1" x14ac:dyDescent="0.4">
      <c r="A17" s="1"/>
      <c r="B17" s="17"/>
      <c r="C17" s="17"/>
      <c r="D17" s="9"/>
      <c r="E17" s="9"/>
      <c r="F17" s="9"/>
      <c r="G17" s="9"/>
      <c r="H17" s="9"/>
      <c r="I17" s="9"/>
      <c r="J17" s="16"/>
      <c r="K17" s="290" t="s">
        <v>246</v>
      </c>
      <c r="L17" s="291"/>
      <c r="M17" s="296"/>
      <c r="N17" s="290" t="s">
        <v>247</v>
      </c>
      <c r="O17" s="291"/>
      <c r="P17" s="296"/>
      <c r="Q17" s="290" t="s">
        <v>681</v>
      </c>
      <c r="R17" s="291"/>
      <c r="S17" s="296"/>
      <c r="T17" s="290" t="s">
        <v>682</v>
      </c>
      <c r="U17" s="291"/>
      <c r="V17" s="296"/>
      <c r="W17" s="9"/>
      <c r="X17" s="9"/>
      <c r="Y17" s="23"/>
    </row>
    <row r="18" spans="1:25" ht="20.25" customHeight="1" outlineLevel="2" x14ac:dyDescent="0.35">
      <c r="A18" s="1"/>
      <c r="B18" s="289" t="s">
        <v>316</v>
      </c>
      <c r="C18" s="289"/>
      <c r="D18" s="42" t="s">
        <v>16</v>
      </c>
      <c r="E18" s="39">
        <v>0.02</v>
      </c>
      <c r="F18" s="127"/>
      <c r="G18" s="127"/>
      <c r="H18" s="127"/>
      <c r="I18" s="127"/>
      <c r="J18" s="9"/>
      <c r="K18" s="270" t="s">
        <v>915</v>
      </c>
      <c r="L18" s="268"/>
      <c r="M18" s="269"/>
      <c r="N18" s="270" t="s">
        <v>916</v>
      </c>
      <c r="O18" s="268"/>
      <c r="P18" s="269"/>
      <c r="Q18" s="270" t="s">
        <v>917</v>
      </c>
      <c r="R18" s="268"/>
      <c r="S18" s="269"/>
      <c r="T18" s="270" t="s">
        <v>918</v>
      </c>
      <c r="U18" s="268"/>
      <c r="V18" s="269"/>
      <c r="W18" s="9"/>
      <c r="X18" s="9"/>
      <c r="Y18" s="23"/>
    </row>
    <row r="19" spans="1:25" ht="141.75" customHeight="1" outlineLevel="2" x14ac:dyDescent="0.35">
      <c r="A19" s="1"/>
      <c r="B19" s="289"/>
      <c r="C19" s="289"/>
      <c r="D19" s="42" t="s">
        <v>255</v>
      </c>
      <c r="E19" s="311" t="s">
        <v>919</v>
      </c>
      <c r="F19" s="311"/>
      <c r="G19" s="311"/>
      <c r="H19" s="311"/>
      <c r="I19" s="311"/>
      <c r="J19" s="25"/>
      <c r="K19" s="270"/>
      <c r="L19" s="268"/>
      <c r="M19" s="269"/>
      <c r="N19" s="270"/>
      <c r="O19" s="268"/>
      <c r="P19" s="269"/>
      <c r="Q19" s="270"/>
      <c r="R19" s="268"/>
      <c r="S19" s="269"/>
      <c r="T19" s="270"/>
      <c r="U19" s="268"/>
      <c r="V19" s="269"/>
      <c r="W19" s="9"/>
      <c r="X19" s="9"/>
      <c r="Y19" s="23"/>
    </row>
    <row r="20" spans="1:25" ht="18.75" customHeight="1" outlineLevel="2" x14ac:dyDescent="0.35">
      <c r="A20" s="1"/>
      <c r="B20" s="289"/>
      <c r="C20" s="289"/>
      <c r="D20" s="293" t="s">
        <v>37</v>
      </c>
      <c r="E20" s="294" t="s">
        <v>111</v>
      </c>
      <c r="F20" s="294"/>
      <c r="G20" s="294"/>
      <c r="H20" s="294"/>
      <c r="I20" s="294"/>
      <c r="J20" s="25"/>
      <c r="K20" s="270"/>
      <c r="L20" s="268"/>
      <c r="M20" s="269"/>
      <c r="N20" s="270" t="s">
        <v>307</v>
      </c>
      <c r="O20" s="268"/>
      <c r="P20" s="269"/>
      <c r="Q20" s="270" t="s">
        <v>307</v>
      </c>
      <c r="R20" s="268"/>
      <c r="S20" s="269"/>
      <c r="T20" s="270" t="s">
        <v>307</v>
      </c>
      <c r="U20" s="268"/>
      <c r="V20" s="269"/>
      <c r="W20" s="9"/>
      <c r="X20" s="9"/>
      <c r="Y20" s="23"/>
    </row>
    <row r="21" spans="1:25" ht="40.5" customHeight="1" outlineLevel="2" x14ac:dyDescent="0.35">
      <c r="A21" s="18">
        <v>5.0000000000000001E-3</v>
      </c>
      <c r="B21" s="289"/>
      <c r="C21" s="289"/>
      <c r="D21" s="293"/>
      <c r="E21" s="294"/>
      <c r="F21" s="294"/>
      <c r="G21" s="294"/>
      <c r="H21" s="294"/>
      <c r="I21" s="294"/>
      <c r="J21" s="25"/>
      <c r="K21" s="270" t="s">
        <v>920</v>
      </c>
      <c r="L21" s="268"/>
      <c r="M21" s="269"/>
      <c r="N21" s="270" t="s">
        <v>921</v>
      </c>
      <c r="O21" s="268"/>
      <c r="P21" s="269"/>
      <c r="Q21" s="270" t="s">
        <v>593</v>
      </c>
      <c r="R21" s="268"/>
      <c r="S21" s="269"/>
      <c r="T21" s="270" t="s">
        <v>922</v>
      </c>
      <c r="U21" s="268"/>
      <c r="V21" s="269"/>
      <c r="W21" s="9"/>
      <c r="X21" s="9"/>
      <c r="Y21" s="23"/>
    </row>
    <row r="22" spans="1:25" ht="14.5" x14ac:dyDescent="0.35">
      <c r="A22" s="1"/>
      <c r="B22" s="9"/>
      <c r="C22" s="9"/>
      <c r="D22" s="9"/>
      <c r="E22" s="9"/>
      <c r="F22" s="9"/>
      <c r="G22" s="9"/>
      <c r="H22" s="9"/>
      <c r="I22" s="9"/>
      <c r="J22" s="9"/>
      <c r="K22" s="68"/>
      <c r="L22" s="9"/>
      <c r="M22" s="9"/>
      <c r="N22" s="9"/>
      <c r="O22" s="9"/>
      <c r="P22" s="9"/>
      <c r="Q22" s="9"/>
      <c r="R22" s="9"/>
      <c r="S22" s="9"/>
      <c r="T22" s="9"/>
      <c r="U22" s="9"/>
      <c r="V22" s="69"/>
      <c r="W22" s="9"/>
      <c r="X22" s="9"/>
      <c r="Y22" s="23"/>
    </row>
    <row r="23" spans="1:25" ht="41" x14ac:dyDescent="0.35">
      <c r="A23" s="1"/>
      <c r="B23" s="9"/>
      <c r="C23" s="9"/>
      <c r="D23" s="9"/>
      <c r="G23" s="9"/>
      <c r="H23" s="9"/>
      <c r="K23" s="54" t="s">
        <v>9</v>
      </c>
      <c r="L23" s="24" t="s">
        <v>261</v>
      </c>
      <c r="M23" s="55" t="s">
        <v>262</v>
      </c>
      <c r="N23" s="54" t="s">
        <v>9</v>
      </c>
      <c r="O23" s="24" t="s">
        <v>261</v>
      </c>
      <c r="P23" s="55" t="s">
        <v>262</v>
      </c>
      <c r="Q23" s="54" t="s">
        <v>9</v>
      </c>
      <c r="R23" s="24" t="s">
        <v>261</v>
      </c>
      <c r="S23" s="55" t="s">
        <v>262</v>
      </c>
      <c r="T23" s="54" t="s">
        <v>9</v>
      </c>
      <c r="U23" s="24" t="s">
        <v>261</v>
      </c>
      <c r="V23" s="55" t="s">
        <v>262</v>
      </c>
      <c r="X23" s="9"/>
      <c r="Y23" s="23"/>
    </row>
    <row r="24" spans="1:25" ht="36.75" customHeight="1" x14ac:dyDescent="0.35">
      <c r="A24" s="1"/>
      <c r="B24" s="9"/>
      <c r="C24" s="9"/>
      <c r="D24" s="9"/>
      <c r="F24" s="297" t="s">
        <v>690</v>
      </c>
      <c r="G24" s="298" t="s">
        <v>33</v>
      </c>
      <c r="H24" s="298"/>
      <c r="I24" s="298"/>
      <c r="K24" s="56">
        <v>3</v>
      </c>
      <c r="L24" s="40">
        <v>3</v>
      </c>
      <c r="M24" s="295"/>
      <c r="N24" s="56">
        <v>3</v>
      </c>
      <c r="O24" s="40">
        <v>3</v>
      </c>
      <c r="P24" s="295"/>
      <c r="Q24" s="56"/>
      <c r="R24" s="40">
        <v>3</v>
      </c>
      <c r="S24" s="295"/>
      <c r="T24" s="56"/>
      <c r="U24" s="40">
        <v>3</v>
      </c>
      <c r="V24" s="295"/>
      <c r="X24" s="9"/>
      <c r="Y24" s="23"/>
    </row>
    <row r="25" spans="1:25" ht="19.5" customHeight="1" x14ac:dyDescent="0.35">
      <c r="A25" s="1"/>
      <c r="B25" s="9"/>
      <c r="C25" s="9"/>
      <c r="D25" s="9"/>
      <c r="F25" s="297"/>
      <c r="G25" s="298"/>
      <c r="H25" s="298"/>
      <c r="I25" s="298"/>
      <c r="K25" s="57"/>
      <c r="L25" s="43"/>
      <c r="M25" s="295"/>
      <c r="N25" s="57"/>
      <c r="O25" s="43"/>
      <c r="P25" s="295"/>
      <c r="Q25" s="57"/>
      <c r="R25" s="43"/>
      <c r="S25" s="295"/>
      <c r="T25" s="57"/>
      <c r="U25" s="43"/>
      <c r="V25" s="295"/>
      <c r="X25" s="9"/>
      <c r="Y25" s="23"/>
    </row>
    <row r="26" spans="1:25" ht="208.5" customHeight="1" x14ac:dyDescent="0.35">
      <c r="A26" s="1"/>
      <c r="B26" s="9"/>
      <c r="C26" s="9"/>
      <c r="D26" s="9"/>
      <c r="F26" s="297"/>
      <c r="G26" s="298" t="s">
        <v>242</v>
      </c>
      <c r="H26" s="298"/>
      <c r="I26" s="298"/>
      <c r="K26" s="58" t="s">
        <v>923</v>
      </c>
      <c r="L26" s="45"/>
      <c r="M26" s="295"/>
      <c r="N26" s="58" t="s">
        <v>924</v>
      </c>
      <c r="O26" s="45" t="s">
        <v>1166</v>
      </c>
      <c r="P26" s="295"/>
      <c r="Q26" s="58"/>
      <c r="R26" s="45" t="s">
        <v>1167</v>
      </c>
      <c r="S26" s="295"/>
      <c r="T26" s="58"/>
      <c r="U26" s="45" t="s">
        <v>1168</v>
      </c>
      <c r="V26" s="295"/>
      <c r="X26" s="9"/>
      <c r="Y26" s="23"/>
    </row>
    <row r="27" spans="1:25" ht="18" customHeight="1" x14ac:dyDescent="0.35">
      <c r="A27" s="1"/>
      <c r="B27" s="9"/>
      <c r="C27" s="9"/>
      <c r="D27" s="9"/>
      <c r="F27" s="297"/>
      <c r="G27" s="298" t="s">
        <v>266</v>
      </c>
      <c r="H27" s="298"/>
      <c r="I27" s="298"/>
      <c r="K27" s="59"/>
      <c r="L27" s="25"/>
      <c r="M27" s="60"/>
      <c r="N27" s="59"/>
      <c r="O27" s="25"/>
      <c r="P27" s="101"/>
      <c r="Q27" s="59"/>
      <c r="R27" s="25"/>
      <c r="S27" s="60"/>
      <c r="T27" s="59"/>
      <c r="U27" s="25"/>
      <c r="V27" s="60"/>
      <c r="X27" s="9"/>
      <c r="Y27" s="23"/>
    </row>
    <row r="28" spans="1:25" ht="18" customHeight="1" x14ac:dyDescent="0.35">
      <c r="A28" s="1"/>
      <c r="B28" s="9"/>
      <c r="C28" s="9"/>
      <c r="D28" s="9"/>
      <c r="F28" s="297"/>
      <c r="G28" s="298"/>
      <c r="H28" s="298"/>
      <c r="I28" s="298"/>
      <c r="K28" s="59"/>
      <c r="L28" s="25"/>
      <c r="M28" s="60"/>
      <c r="N28" s="59"/>
      <c r="O28" s="25"/>
      <c r="P28" s="101"/>
      <c r="Q28" s="59"/>
      <c r="R28" s="25"/>
      <c r="S28" s="60"/>
      <c r="T28" s="59"/>
      <c r="U28" s="25"/>
      <c r="V28" s="60"/>
      <c r="X28" s="9"/>
      <c r="Y28" s="23"/>
    </row>
    <row r="29" spans="1:25" ht="18" customHeight="1" x14ac:dyDescent="0.35">
      <c r="A29" s="1"/>
      <c r="B29" s="9"/>
      <c r="C29" s="9"/>
      <c r="D29" s="9"/>
      <c r="F29" s="297"/>
      <c r="G29" s="298"/>
      <c r="H29" s="298"/>
      <c r="I29" s="298"/>
      <c r="K29" s="59"/>
      <c r="L29" s="25"/>
      <c r="M29" s="60"/>
      <c r="N29" s="59"/>
      <c r="O29" s="25"/>
      <c r="P29" s="101"/>
      <c r="Q29" s="59"/>
      <c r="R29" s="25"/>
      <c r="S29" s="60"/>
      <c r="T29" s="59"/>
      <c r="U29" s="25"/>
      <c r="V29" s="60"/>
      <c r="X29" s="9"/>
      <c r="Y29" s="23"/>
    </row>
    <row r="30" spans="1:25" ht="18" customHeight="1" x14ac:dyDescent="0.35">
      <c r="A30" s="1"/>
      <c r="B30" s="9"/>
      <c r="C30" s="9"/>
      <c r="D30" s="9"/>
      <c r="F30" s="297"/>
      <c r="G30" s="298"/>
      <c r="H30" s="298"/>
      <c r="I30" s="298"/>
      <c r="K30" s="59"/>
      <c r="L30" s="25"/>
      <c r="M30" s="60"/>
      <c r="N30" s="59"/>
      <c r="O30" s="25"/>
      <c r="P30" s="101"/>
      <c r="Q30" s="59"/>
      <c r="R30" s="25"/>
      <c r="S30" s="60"/>
      <c r="T30" s="59"/>
      <c r="U30" s="25"/>
      <c r="V30" s="60"/>
      <c r="X30" s="9"/>
      <c r="Y30" s="23"/>
    </row>
    <row r="31" spans="1:25" ht="18" customHeight="1" x14ac:dyDescent="0.35">
      <c r="A31" s="1"/>
      <c r="B31" s="9"/>
      <c r="C31" s="9"/>
      <c r="D31" s="9"/>
      <c r="F31" s="297"/>
      <c r="G31" s="298"/>
      <c r="H31" s="298"/>
      <c r="I31" s="298"/>
      <c r="K31" s="59"/>
      <c r="L31" s="25"/>
      <c r="M31" s="60"/>
      <c r="N31" s="59"/>
      <c r="O31" s="25"/>
      <c r="P31" s="101"/>
      <c r="Q31" s="59"/>
      <c r="R31" s="25"/>
      <c r="S31" s="60"/>
      <c r="T31" s="59"/>
      <c r="U31" s="25"/>
      <c r="V31" s="60"/>
      <c r="X31" s="9"/>
      <c r="Y31" s="23"/>
    </row>
    <row r="32" spans="1:25" ht="18" customHeight="1" x14ac:dyDescent="0.35">
      <c r="A32" s="1"/>
      <c r="B32" s="9"/>
      <c r="C32" s="9"/>
      <c r="D32" s="9"/>
      <c r="F32" s="297"/>
      <c r="G32" s="298"/>
      <c r="H32" s="298"/>
      <c r="I32" s="298"/>
      <c r="K32" s="59"/>
      <c r="L32" s="25"/>
      <c r="M32" s="60"/>
      <c r="N32" s="59"/>
      <c r="O32" s="25"/>
      <c r="P32" s="101"/>
      <c r="Q32" s="59"/>
      <c r="R32" s="25"/>
      <c r="S32" s="60"/>
      <c r="T32" s="59"/>
      <c r="U32" s="25"/>
      <c r="V32" s="60"/>
      <c r="X32" s="9"/>
      <c r="Y32" s="23"/>
    </row>
    <row r="33" spans="1:25" ht="18" customHeight="1" x14ac:dyDescent="0.35">
      <c r="A33" s="1"/>
      <c r="B33" s="9"/>
      <c r="C33" s="9"/>
      <c r="D33" s="9"/>
      <c r="F33" s="297"/>
      <c r="G33" s="298"/>
      <c r="H33" s="298"/>
      <c r="I33" s="298"/>
      <c r="K33" s="59"/>
      <c r="L33" s="25"/>
      <c r="M33" s="60"/>
      <c r="N33" s="59"/>
      <c r="O33" s="25"/>
      <c r="P33" s="101"/>
      <c r="Q33" s="59"/>
      <c r="R33" s="25"/>
      <c r="S33" s="60"/>
      <c r="T33" s="59"/>
      <c r="U33" s="25"/>
      <c r="V33" s="60"/>
      <c r="X33" s="9"/>
      <c r="Y33" s="23"/>
    </row>
    <row r="34" spans="1:25" ht="18" customHeight="1" x14ac:dyDescent="0.35">
      <c r="A34" s="1"/>
      <c r="B34" s="9"/>
      <c r="C34" s="9"/>
      <c r="D34" s="9"/>
      <c r="F34" s="297"/>
      <c r="G34" s="298"/>
      <c r="H34" s="298"/>
      <c r="I34" s="298"/>
      <c r="K34" s="59"/>
      <c r="L34" s="25"/>
      <c r="M34" s="60"/>
      <c r="N34" s="59"/>
      <c r="O34" s="25"/>
      <c r="P34" s="101"/>
      <c r="Q34" s="59"/>
      <c r="R34" s="25"/>
      <c r="S34" s="60"/>
      <c r="T34" s="59"/>
      <c r="U34" s="25"/>
      <c r="V34" s="60"/>
      <c r="X34" s="9"/>
      <c r="Y34" s="23"/>
    </row>
    <row r="35" spans="1:25" ht="18" customHeight="1" x14ac:dyDescent="0.35">
      <c r="A35" s="1"/>
      <c r="B35" s="9"/>
      <c r="C35" s="9"/>
      <c r="D35" s="9"/>
      <c r="F35" s="297"/>
      <c r="G35" s="298"/>
      <c r="H35" s="298"/>
      <c r="I35" s="298"/>
      <c r="K35" s="59"/>
      <c r="L35" s="25"/>
      <c r="M35" s="60"/>
      <c r="N35" s="59"/>
      <c r="O35" s="25"/>
      <c r="P35" s="101"/>
      <c r="Q35" s="59"/>
      <c r="R35" s="25"/>
      <c r="S35" s="60"/>
      <c r="T35" s="59"/>
      <c r="U35" s="25"/>
      <c r="V35" s="60"/>
      <c r="X35" s="9"/>
      <c r="Y35" s="23"/>
    </row>
    <row r="36" spans="1:25" ht="18" customHeight="1" x14ac:dyDescent="0.35">
      <c r="A36" s="1"/>
      <c r="B36" s="9"/>
      <c r="C36" s="9"/>
      <c r="D36" s="9"/>
      <c r="F36" s="297"/>
      <c r="G36" s="298"/>
      <c r="H36" s="298"/>
      <c r="I36" s="298"/>
      <c r="K36" s="59"/>
      <c r="L36" s="25"/>
      <c r="M36" s="60"/>
      <c r="N36" s="59"/>
      <c r="O36" s="25"/>
      <c r="P36" s="101"/>
      <c r="Q36" s="59"/>
      <c r="R36" s="25"/>
      <c r="S36" s="60"/>
      <c r="T36" s="59"/>
      <c r="U36" s="25"/>
      <c r="V36" s="60"/>
      <c r="X36" s="9"/>
      <c r="Y36" s="23"/>
    </row>
    <row r="37" spans="1:25" ht="18" customHeight="1" x14ac:dyDescent="0.35">
      <c r="A37" s="1"/>
      <c r="B37" s="9"/>
      <c r="C37" s="9"/>
      <c r="D37" s="9"/>
      <c r="F37" s="297"/>
      <c r="G37" s="298"/>
      <c r="H37" s="298"/>
      <c r="I37" s="298"/>
      <c r="K37" s="59"/>
      <c r="L37" s="25"/>
      <c r="M37" s="60"/>
      <c r="N37" s="59"/>
      <c r="O37" s="25"/>
      <c r="P37" s="101"/>
      <c r="Q37" s="59"/>
      <c r="R37" s="25"/>
      <c r="S37" s="60"/>
      <c r="T37" s="59"/>
      <c r="U37" s="25"/>
      <c r="V37" s="60"/>
      <c r="X37" s="9"/>
      <c r="Y37" s="23"/>
    </row>
    <row r="38" spans="1:25" ht="18" customHeight="1" x14ac:dyDescent="0.35">
      <c r="A38" s="1"/>
      <c r="B38" s="9"/>
      <c r="C38" s="9"/>
      <c r="D38" s="9"/>
      <c r="F38" s="297"/>
      <c r="G38" s="298"/>
      <c r="H38" s="298"/>
      <c r="I38" s="298"/>
      <c r="K38" s="59"/>
      <c r="L38" s="25"/>
      <c r="M38" s="60"/>
      <c r="N38" s="59"/>
      <c r="O38" s="25"/>
      <c r="P38" s="101"/>
      <c r="Q38" s="59"/>
      <c r="R38" s="25"/>
      <c r="S38" s="60"/>
      <c r="T38" s="59"/>
      <c r="U38" s="25"/>
      <c r="V38" s="60"/>
      <c r="X38" s="9"/>
      <c r="Y38" s="23"/>
    </row>
    <row r="39" spans="1:25" ht="18" customHeight="1" x14ac:dyDescent="0.35">
      <c r="A39" s="1"/>
      <c r="B39" s="9"/>
      <c r="C39" s="9"/>
      <c r="D39" s="9"/>
      <c r="F39" s="297"/>
      <c r="G39" s="298"/>
      <c r="H39" s="298"/>
      <c r="I39" s="298"/>
      <c r="K39" s="59"/>
      <c r="L39" s="25"/>
      <c r="M39" s="60"/>
      <c r="N39" s="59"/>
      <c r="O39" s="25"/>
      <c r="P39" s="101"/>
      <c r="Q39" s="59"/>
      <c r="R39" s="25"/>
      <c r="S39" s="60"/>
      <c r="T39" s="59"/>
      <c r="U39" s="25"/>
      <c r="V39" s="60"/>
      <c r="X39" s="9"/>
      <c r="Y39" s="23"/>
    </row>
    <row r="40" spans="1:25" ht="18" customHeight="1" x14ac:dyDescent="0.35">
      <c r="A40" s="1"/>
      <c r="B40" s="9"/>
      <c r="C40" s="9"/>
      <c r="D40" s="9"/>
      <c r="F40" s="297"/>
      <c r="G40" s="298"/>
      <c r="H40" s="298"/>
      <c r="I40" s="298"/>
      <c r="K40" s="59"/>
      <c r="L40" s="25"/>
      <c r="M40" s="60"/>
      <c r="N40" s="59"/>
      <c r="O40" s="25"/>
      <c r="P40" s="101"/>
      <c r="Q40" s="59"/>
      <c r="R40" s="25"/>
      <c r="S40" s="60"/>
      <c r="T40" s="59"/>
      <c r="U40" s="25"/>
      <c r="V40" s="60"/>
      <c r="X40" s="9"/>
      <c r="Y40" s="23"/>
    </row>
    <row r="41" spans="1:25" ht="18" customHeight="1" x14ac:dyDescent="0.35">
      <c r="A41" s="1"/>
      <c r="B41" s="9"/>
      <c r="C41" s="9"/>
      <c r="D41" s="9"/>
      <c r="F41" s="297"/>
      <c r="G41" s="298"/>
      <c r="H41" s="298"/>
      <c r="I41" s="298"/>
      <c r="K41" s="59"/>
      <c r="L41" s="25"/>
      <c r="M41" s="60"/>
      <c r="N41" s="59"/>
      <c r="O41" s="25"/>
      <c r="P41" s="101"/>
      <c r="Q41" s="59"/>
      <c r="R41" s="25"/>
      <c r="S41" s="60"/>
      <c r="T41" s="59"/>
      <c r="U41" s="25"/>
      <c r="V41" s="60"/>
      <c r="X41" s="9"/>
      <c r="Y41" s="23"/>
    </row>
    <row r="42" spans="1:25" ht="18" customHeight="1" x14ac:dyDescent="0.35">
      <c r="A42" s="1"/>
      <c r="B42" s="9"/>
      <c r="C42" s="9"/>
      <c r="D42" s="9"/>
      <c r="F42" s="297"/>
      <c r="G42" s="298"/>
      <c r="H42" s="298"/>
      <c r="I42" s="298"/>
      <c r="K42" s="59"/>
      <c r="L42" s="25"/>
      <c r="M42" s="60"/>
      <c r="N42" s="59"/>
      <c r="O42" s="25"/>
      <c r="P42" s="101"/>
      <c r="Q42" s="59"/>
      <c r="R42" s="25"/>
      <c r="S42" s="60"/>
      <c r="T42" s="59"/>
      <c r="U42" s="25"/>
      <c r="V42" s="60"/>
      <c r="X42" s="9"/>
      <c r="Y42" s="23"/>
    </row>
    <row r="43" spans="1:25" ht="18" customHeight="1" x14ac:dyDescent="0.35">
      <c r="A43" s="1"/>
      <c r="B43" s="9"/>
      <c r="C43" s="9"/>
      <c r="D43" s="9"/>
      <c r="F43" s="297"/>
      <c r="G43" s="298"/>
      <c r="H43" s="298"/>
      <c r="I43" s="298"/>
      <c r="K43" s="59"/>
      <c r="L43" s="25"/>
      <c r="M43" s="60"/>
      <c r="N43" s="59"/>
      <c r="O43" s="25"/>
      <c r="P43" s="101"/>
      <c r="Q43" s="59"/>
      <c r="R43" s="25"/>
      <c r="S43" s="60"/>
      <c r="T43" s="59"/>
      <c r="U43" s="25"/>
      <c r="V43" s="60"/>
      <c r="X43" s="9"/>
      <c r="Y43" s="23"/>
    </row>
    <row r="44" spans="1:25" ht="18" customHeight="1" x14ac:dyDescent="0.35">
      <c r="A44" s="1"/>
      <c r="B44" s="9"/>
      <c r="C44" s="9"/>
      <c r="D44" s="9"/>
      <c r="F44" s="297"/>
      <c r="G44" s="298"/>
      <c r="H44" s="298"/>
      <c r="I44" s="298"/>
      <c r="K44" s="59"/>
      <c r="L44" s="25"/>
      <c r="M44" s="60"/>
      <c r="N44" s="59"/>
      <c r="O44" s="25"/>
      <c r="P44" s="101"/>
      <c r="Q44" s="59"/>
      <c r="R44" s="25"/>
      <c r="S44" s="60"/>
      <c r="T44" s="59"/>
      <c r="U44" s="25"/>
      <c r="V44" s="60"/>
      <c r="X44" s="9"/>
      <c r="Y44" s="23"/>
    </row>
    <row r="45" spans="1:25" ht="18" customHeight="1" x14ac:dyDescent="0.35">
      <c r="A45" s="1"/>
      <c r="B45" s="9"/>
      <c r="C45" s="9"/>
      <c r="D45" s="9"/>
      <c r="F45" s="297"/>
      <c r="G45" s="298"/>
      <c r="H45" s="298"/>
      <c r="I45" s="298"/>
      <c r="K45" s="59"/>
      <c r="L45" s="25"/>
      <c r="M45" s="60"/>
      <c r="N45" s="59"/>
      <c r="O45" s="25"/>
      <c r="P45" s="101"/>
      <c r="Q45" s="59"/>
      <c r="R45" s="25"/>
      <c r="S45" s="60"/>
      <c r="T45" s="59"/>
      <c r="U45" s="25"/>
      <c r="V45" s="60"/>
      <c r="X45" s="9"/>
      <c r="Y45" s="23"/>
    </row>
    <row r="46" spans="1:25" ht="18" customHeight="1" x14ac:dyDescent="0.35">
      <c r="A46" s="1"/>
      <c r="B46" s="9"/>
      <c r="C46" s="9"/>
      <c r="D46" s="9"/>
      <c r="F46" s="297"/>
      <c r="G46" s="298"/>
      <c r="H46" s="298"/>
      <c r="I46" s="298"/>
      <c r="K46" s="59"/>
      <c r="L46" s="25"/>
      <c r="M46" s="60"/>
      <c r="N46" s="59"/>
      <c r="O46" s="25"/>
      <c r="P46" s="101"/>
      <c r="Q46" s="59"/>
      <c r="R46" s="25"/>
      <c r="S46" s="60"/>
      <c r="T46" s="59"/>
      <c r="U46" s="25"/>
      <c r="V46" s="60"/>
      <c r="X46" s="9"/>
      <c r="Y46" s="23"/>
    </row>
    <row r="47" spans="1:25" ht="18" customHeight="1" x14ac:dyDescent="0.35">
      <c r="A47" s="1"/>
      <c r="B47" s="9"/>
      <c r="C47" s="9"/>
      <c r="D47" s="9"/>
      <c r="F47" s="297"/>
      <c r="G47" s="298"/>
      <c r="H47" s="298"/>
      <c r="I47" s="298"/>
      <c r="K47" s="59"/>
      <c r="L47" s="25"/>
      <c r="M47" s="60"/>
      <c r="N47" s="59"/>
      <c r="O47" s="25"/>
      <c r="P47" s="101"/>
      <c r="Q47" s="59"/>
      <c r="R47" s="25"/>
      <c r="S47" s="60"/>
      <c r="T47" s="59"/>
      <c r="U47" s="25"/>
      <c r="V47" s="60"/>
      <c r="X47" s="9"/>
      <c r="Y47" s="23"/>
    </row>
    <row r="48" spans="1:25" ht="18" customHeight="1" x14ac:dyDescent="0.35">
      <c r="A48" s="1"/>
      <c r="B48" s="9"/>
      <c r="C48" s="9"/>
      <c r="D48" s="9"/>
      <c r="F48" s="297"/>
      <c r="G48" s="298"/>
      <c r="H48" s="298"/>
      <c r="I48" s="298"/>
      <c r="K48" s="59"/>
      <c r="L48" s="25"/>
      <c r="M48" s="60"/>
      <c r="N48" s="59"/>
      <c r="O48" s="25"/>
      <c r="P48" s="101"/>
      <c r="Q48" s="59"/>
      <c r="R48" s="25"/>
      <c r="S48" s="60"/>
      <c r="T48" s="59"/>
      <c r="U48" s="25"/>
      <c r="V48" s="60"/>
      <c r="X48" s="9"/>
      <c r="Y48" s="23"/>
    </row>
    <row r="49" spans="1:25" ht="18" customHeight="1" x14ac:dyDescent="0.35">
      <c r="A49" s="1"/>
      <c r="B49" s="9"/>
      <c r="C49" s="9"/>
      <c r="D49" s="9"/>
      <c r="F49" s="297"/>
      <c r="G49" s="298"/>
      <c r="H49" s="298"/>
      <c r="I49" s="298"/>
      <c r="K49" s="59"/>
      <c r="L49" s="25"/>
      <c r="M49" s="60"/>
      <c r="N49" s="59"/>
      <c r="O49" s="25"/>
      <c r="P49" s="60"/>
      <c r="Q49" s="59"/>
      <c r="R49" s="25"/>
      <c r="S49" s="60"/>
      <c r="T49" s="59"/>
      <c r="U49" s="25"/>
      <c r="V49" s="60"/>
      <c r="X49" s="9"/>
      <c r="Y49" s="23"/>
    </row>
    <row r="50" spans="1:25" ht="14.5" x14ac:dyDescent="0.35">
      <c r="S50" s="1"/>
      <c r="V50" s="1"/>
    </row>
    <row r="51" spans="1:25" ht="15" customHeight="1" x14ac:dyDescent="0.35"/>
  </sheetData>
  <mergeCells count="63">
    <mergeCell ref="F24:F49"/>
    <mergeCell ref="G24:I25"/>
    <mergeCell ref="M24:M26"/>
    <mergeCell ref="P24:P26"/>
    <mergeCell ref="S24:S26"/>
    <mergeCell ref="V24:V26"/>
    <mergeCell ref="G26:I26"/>
    <mergeCell ref="G27:I49"/>
    <mergeCell ref="Q20:S20"/>
    <mergeCell ref="T20:V20"/>
    <mergeCell ref="K21:M21"/>
    <mergeCell ref="N21:P21"/>
    <mergeCell ref="Q21:S21"/>
    <mergeCell ref="T21:V21"/>
    <mergeCell ref="T18:V19"/>
    <mergeCell ref="E19:I19"/>
    <mergeCell ref="D20:D21"/>
    <mergeCell ref="E20:I21"/>
    <mergeCell ref="K20:M20"/>
    <mergeCell ref="N20:P20"/>
    <mergeCell ref="D15:I15"/>
    <mergeCell ref="B18:C21"/>
    <mergeCell ref="K18:M19"/>
    <mergeCell ref="N18:P19"/>
    <mergeCell ref="Q18:S19"/>
    <mergeCell ref="Q17:S17"/>
    <mergeCell ref="T17:V17"/>
    <mergeCell ref="S12:T12"/>
    <mergeCell ref="U12:V12"/>
    <mergeCell ref="L13:M13"/>
    <mergeCell ref="P13:Q13"/>
    <mergeCell ref="T13:U13"/>
    <mergeCell ref="L14:M15"/>
    <mergeCell ref="N14:N15"/>
    <mergeCell ref="O14:O15"/>
    <mergeCell ref="P14:Q15"/>
    <mergeCell ref="Q12:R12"/>
    <mergeCell ref="R14:R15"/>
    <mergeCell ref="S14:S15"/>
    <mergeCell ref="T14:U15"/>
    <mergeCell ref="V14:V15"/>
    <mergeCell ref="K12:L12"/>
    <mergeCell ref="M12:N12"/>
    <mergeCell ref="O12:P12"/>
    <mergeCell ref="K17:M17"/>
    <mergeCell ref="N17:P17"/>
    <mergeCell ref="K14:K15"/>
    <mergeCell ref="B7:C7"/>
    <mergeCell ref="M7:O8"/>
    <mergeCell ref="Q7:S8"/>
    <mergeCell ref="G12:G13"/>
    <mergeCell ref="D2:I2"/>
    <mergeCell ref="D3:I4"/>
    <mergeCell ref="K3:S4"/>
    <mergeCell ref="D5:I5"/>
    <mergeCell ref="K5:R5"/>
    <mergeCell ref="B10:C10"/>
    <mergeCell ref="B12:C15"/>
    <mergeCell ref="D12:D14"/>
    <mergeCell ref="E12:E14"/>
    <mergeCell ref="F12:F13"/>
    <mergeCell ref="H12:H13"/>
    <mergeCell ref="I12:I13"/>
  </mergeCells>
  <conditionalFormatting sqref="D15:I15">
    <cfRule type="containsText" dxfId="159" priority="2" operator="containsText" text="Finalizado">
      <formula>NOT(ISERROR(SEARCH("Finalizado",D15)))</formula>
    </cfRule>
    <cfRule type="containsText" dxfId="158" priority="3" operator="containsText" text="No Planificado">
      <formula>NOT(ISERROR(SEARCH("No Planificado",D15)))</formula>
    </cfRule>
    <cfRule type="containsText" dxfId="157" priority="4" operator="containsText" text="A Tiempo">
      <formula>NOT(ISERROR(SEARCH("A Tiempo",D15)))</formula>
    </cfRule>
    <cfRule type="containsText" dxfId="156" priority="5" operator="containsText" text="Retrasado">
      <formula>NOT(ISERROR(SEARCH("Retrasado",D15)))</formula>
    </cfRule>
  </conditionalFormatting>
  <conditionalFormatting sqref="F7:F8">
    <cfRule type="iconSet" priority="9">
      <iconSet showValue="0">
        <cfvo type="percent" val="0"/>
        <cfvo type="num" val="2"/>
        <cfvo type="num" val="3"/>
      </iconSet>
    </cfRule>
  </conditionalFormatting>
  <conditionalFormatting sqref="F12 F14">
    <cfRule type="iconSet" priority="7">
      <iconSet showValue="0">
        <cfvo type="percent" val="0"/>
        <cfvo type="num" val="2"/>
        <cfvo type="num" val="3"/>
      </iconSet>
    </cfRule>
  </conditionalFormatting>
  <conditionalFormatting sqref="G7:I8">
    <cfRule type="iconSet" priority="8">
      <iconSet showValue="0">
        <cfvo type="percent" val="0"/>
        <cfvo type="num" val="2"/>
        <cfvo type="num" val="3"/>
      </iconSet>
    </cfRule>
  </conditionalFormatting>
  <conditionalFormatting sqref="G12:I12 G14:I14">
    <cfRule type="iconSet" priority="6">
      <iconSet showValue="0">
        <cfvo type="percent" val="0"/>
        <cfvo type="num" val="2"/>
        <cfvo type="num" val="3"/>
      </iconSet>
    </cfRule>
  </conditionalFormatting>
  <conditionalFormatting sqref="K24:L24 N24:O24 Q24:R24 T24:U24">
    <cfRule type="iconSet" priority="10">
      <iconSet showValue="0">
        <cfvo type="percent" val="0"/>
        <cfvo type="num" val="2"/>
        <cfvo type="num" val="3"/>
      </iconSet>
    </cfRule>
  </conditionalFormatting>
  <conditionalFormatting sqref="K25:L25">
    <cfRule type="containsText" dxfId="155" priority="20" operator="containsText" text="PENDIENTE">
      <formula>NOT(ISERROR(SEARCH("PENDIENTE",K25)))</formula>
    </cfRule>
    <cfRule type="containsText" dxfId="154" priority="21" operator="containsText" text="NO VALIDADO">
      <formula>NOT(ISERROR(SEARCH("NO VALIDADO",K25)))</formula>
    </cfRule>
    <cfRule type="containsText" dxfId="153" priority="22" operator="containsText" text="VALIDADO">
      <formula>NOT(ISERROR(SEARCH("VALIDADO",K25)))</formula>
    </cfRule>
  </conditionalFormatting>
  <conditionalFormatting sqref="N25:O25">
    <cfRule type="containsText" dxfId="152" priority="17" operator="containsText" text="PENDIENTE">
      <formula>NOT(ISERROR(SEARCH("PENDIENTE",N25)))</formula>
    </cfRule>
    <cfRule type="containsText" dxfId="151" priority="18" operator="containsText" text="NO VALIDADO">
      <formula>NOT(ISERROR(SEARCH("NO VALIDADO",N25)))</formula>
    </cfRule>
    <cfRule type="containsText" dxfId="150" priority="19" operator="containsText" text="VALIDADO">
      <formula>NOT(ISERROR(SEARCH("VALIDADO",N25)))</formula>
    </cfRule>
  </conditionalFormatting>
  <conditionalFormatting sqref="Q25:R25">
    <cfRule type="containsText" dxfId="149" priority="14" operator="containsText" text="PENDIENTE">
      <formula>NOT(ISERROR(SEARCH("PENDIENTE",Q25)))</formula>
    </cfRule>
    <cfRule type="containsText" dxfId="148" priority="15" operator="containsText" text="NO VALIDADO">
      <formula>NOT(ISERROR(SEARCH("NO VALIDADO",Q25)))</formula>
    </cfRule>
    <cfRule type="containsText" dxfId="147" priority="16" operator="containsText" text="VALIDADO">
      <formula>NOT(ISERROR(SEARCH("VALIDADO",Q25)))</formula>
    </cfRule>
  </conditionalFormatting>
  <conditionalFormatting sqref="T25:U25">
    <cfRule type="containsText" dxfId="146" priority="11" operator="containsText" text="PENDIENTE">
      <formula>NOT(ISERROR(SEARCH("PENDIENTE",T25)))</formula>
    </cfRule>
    <cfRule type="containsText" dxfId="145" priority="12" operator="containsText" text="NO VALIDADO">
      <formula>NOT(ISERROR(SEARCH("NO VALIDADO",T25)))</formula>
    </cfRule>
    <cfRule type="containsText" dxfId="144" priority="13" operator="containsText" text="VALIDADO">
      <formula>NOT(ISERROR(SEARCH("VALIDADO",T25)))</formula>
    </cfRule>
  </conditionalFormatting>
  <dataValidations count="6">
    <dataValidation type="list" allowBlank="1" showInputMessage="1" showErrorMessage="1" sqref="K14:K15 O14:O15 S14:S15" xr:uid="{F2A0978A-6FF1-439E-A844-AE964D986164}">
      <formula1>"No Iniciado, En Progreso,Finalizado"</formula1>
    </dataValidation>
    <dataValidation type="list" allowBlank="1" showInputMessage="1" showErrorMessage="1" sqref="M12 Q12 U12" xr:uid="{85D2D3F5-B0EF-4AD2-A578-975F2CAD4094}">
      <formula1>"Mayo,Junio,Julio,Agosto,Septiembre,Octubre"</formula1>
    </dataValidation>
    <dataValidation type="list" allowBlank="1" showInputMessage="1" showErrorMessage="1" sqref="AB14:AB15 R14:R15 N14:N15 V14:V15" xr:uid="{58C3F38B-68CD-4FFB-8B88-026108EC7D4E}">
      <formula1>"No Cumple, Parcial, Cumple, Más que Cumple, Mejor Práctica"</formula1>
    </dataValidation>
    <dataValidation type="list" allowBlank="1" showInputMessage="1" showErrorMessage="1" sqref="O10" xr:uid="{8C650CB2-49F5-493A-BB20-94BB3C876A01}">
      <formula1>"Alta,Baja,No Planificado"</formula1>
    </dataValidation>
    <dataValidation type="list" allowBlank="1" showInputMessage="1" showErrorMessage="1" sqref="S10 Q10" xr:uid="{F1C78AFF-3BBC-4486-8623-92873D92310A}">
      <formula1>"Junio,Julio,Agosto,Septiembre,Octubre"</formula1>
    </dataValidation>
    <dataValidation type="list" allowBlank="1" showInputMessage="1" showErrorMessage="1" sqref="D10" xr:uid="{CD3941D2-64C1-4B8C-AC59-441E8D12AA59}">
      <formula1>"No Cumple, Parcial,Cumple,Más que Cumple,Mejor Práctica"</formula1>
    </dataValidation>
  </dataValidations>
  <pageMargins left="0.511811024" right="0.511811024" top="0.78740157499999996" bottom="0.78740157499999996" header="0.31496062000000002" footer="0.31496062000000002"/>
  <pageSetup paperSize="9" orientation="portrait" r:id="rId1"/>
  <drawing r:id="rId2"/>
  <extLst>
    <ext xmlns:x14="http://schemas.microsoft.com/office/spreadsheetml/2009/9/main" uri="{78C0D931-6437-407d-A8EE-F0AAD7539E65}">
      <x14:conditionalFormattings>
        <x14:conditionalFormatting xmlns:xm="http://schemas.microsoft.com/office/excel/2006/main">
          <x14:cfRule type="iconSet" priority="1" id="{83B6088B-9A20-4F81-99D1-5B6F50467EC1}">
            <x14:iconSet iconSet="3Stars" showValue="0">
              <x14:cfvo type="percent">
                <xm:f>0</xm:f>
              </x14:cfvo>
              <x14:cfvo type="num">
                <xm:f>2</xm:f>
              </x14:cfvo>
              <x14:cfvo type="num">
                <xm:f>3</xm:f>
              </x14:cfvo>
            </x14:iconSet>
          </x14:cfRule>
          <xm:sqref>M10</xm:sqref>
        </x14:conditionalFormatting>
      </x14:conditionalFormattings>
    </ext>
  </extLst>
</worksheet>
</file>

<file path=xl/worksheets/sheet7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1AB3F08-EC89-4E29-87F4-82411250705A}">
  <dimension ref="A1:AB51"/>
  <sheetViews>
    <sheetView showGridLines="0" zoomScale="50" zoomScaleNormal="50" workbookViewId="0">
      <pane xSplit="3" ySplit="4" topLeftCell="H11" activePane="bottomRight" state="frozen"/>
      <selection activeCell="O2" sqref="O2"/>
      <selection pane="topRight" activeCell="O2" sqref="O2"/>
      <selection pane="bottomLeft" activeCell="O2" sqref="O2"/>
      <selection pane="bottomRight" activeCell="S24" sqref="S24:S26"/>
    </sheetView>
  </sheetViews>
  <sheetFormatPr defaultColWidth="0" defaultRowHeight="15" customHeight="1" zeroHeight="1" outlineLevelRow="2" outlineLevelCol="1" x14ac:dyDescent="0.35"/>
  <cols>
    <col min="1" max="1" width="1.26953125" customWidth="1"/>
    <col min="2" max="2" width="4.7265625" customWidth="1"/>
    <col min="3" max="3" width="20.1796875" customWidth="1"/>
    <col min="4" max="4" width="17.453125" customWidth="1" outlineLevel="1"/>
    <col min="5" max="5" width="10" customWidth="1" outlineLevel="1"/>
    <col min="6" max="8" width="6.1796875" customWidth="1" outlineLevel="1"/>
    <col min="9" max="9" width="6.26953125" customWidth="1" outlineLevel="1"/>
    <col min="10" max="10" width="2.1796875" customWidth="1"/>
    <col min="11" max="23" width="23" customWidth="1"/>
    <col min="24" max="24" width="17" hidden="1" customWidth="1"/>
    <col min="25" max="25" width="16.453125" hidden="1" customWidth="1"/>
    <col min="26" max="26" width="10.54296875" hidden="1" customWidth="1"/>
    <col min="27" max="27" width="16.81640625" hidden="1" customWidth="1"/>
    <col min="28" max="28" width="14.54296875" hidden="1" customWidth="1"/>
  </cols>
  <sheetData>
    <row r="1" spans="1:28" ht="11.25" customHeight="1" x14ac:dyDescent="0.35">
      <c r="A1" s="13"/>
      <c r="B1" s="13"/>
      <c r="C1" s="13"/>
      <c r="D1" s="13"/>
      <c r="E1" s="13"/>
      <c r="F1" s="13"/>
      <c r="G1" s="13"/>
      <c r="H1" s="13"/>
      <c r="I1" s="13"/>
      <c r="J1" s="13"/>
      <c r="K1" s="13"/>
      <c r="L1" s="13"/>
      <c r="M1" s="13"/>
      <c r="N1" s="13"/>
      <c r="O1" s="13"/>
      <c r="P1" s="13"/>
      <c r="Q1" s="13"/>
      <c r="R1" s="13"/>
      <c r="S1" s="13"/>
      <c r="T1" s="13"/>
      <c r="U1" s="13"/>
      <c r="V1" s="13"/>
      <c r="W1" s="13"/>
      <c r="X1" s="13"/>
      <c r="Y1" s="19"/>
      <c r="Z1" s="19"/>
      <c r="AA1" s="19"/>
    </row>
    <row r="2" spans="1:28" ht="43.5" customHeight="1" x14ac:dyDescent="0.5">
      <c r="A2" s="1"/>
      <c r="C2" s="11"/>
      <c r="D2" s="279" t="s">
        <v>0</v>
      </c>
      <c r="E2" s="279"/>
      <c r="F2" s="279"/>
      <c r="G2" s="279"/>
      <c r="H2" s="279"/>
      <c r="I2" s="279"/>
      <c r="J2" s="62"/>
      <c r="K2" s="62"/>
      <c r="L2" s="62"/>
      <c r="M2" s="62"/>
      <c r="N2" s="62"/>
      <c r="O2" s="62"/>
      <c r="P2" s="62"/>
      <c r="Q2" s="62"/>
      <c r="R2" s="62"/>
      <c r="S2" s="62"/>
      <c r="T2" s="62"/>
      <c r="U2" s="62"/>
      <c r="V2" s="62"/>
      <c r="W2" s="11"/>
      <c r="X2" s="11"/>
      <c r="Y2" s="20"/>
      <c r="Z2" s="20"/>
      <c r="AA2" s="20"/>
    </row>
    <row r="3" spans="1:28" ht="19.5" customHeight="1" x14ac:dyDescent="0.35">
      <c r="A3" s="1"/>
      <c r="C3" s="10"/>
      <c r="D3" s="280" t="s">
        <v>1</v>
      </c>
      <c r="E3" s="280"/>
      <c r="F3" s="280"/>
      <c r="G3" s="280"/>
      <c r="H3" s="280"/>
      <c r="I3" s="280"/>
      <c r="J3" s="63"/>
      <c r="K3" s="319" t="s">
        <v>925</v>
      </c>
      <c r="L3" s="319"/>
      <c r="M3" s="319"/>
      <c r="N3" s="319"/>
      <c r="O3" s="319"/>
      <c r="P3" s="319"/>
      <c r="Q3" s="319"/>
      <c r="R3" s="319"/>
      <c r="S3" s="319"/>
      <c r="T3" s="63"/>
      <c r="U3" s="63"/>
      <c r="V3" s="63"/>
      <c r="W3" s="10"/>
      <c r="X3" s="10"/>
      <c r="Y3" s="12"/>
      <c r="Z3" s="12"/>
      <c r="AA3" s="12"/>
    </row>
    <row r="4" spans="1:28" ht="35.25" customHeight="1" x14ac:dyDescent="0.35">
      <c r="A4" s="1"/>
      <c r="B4" s="1"/>
      <c r="C4" s="10"/>
      <c r="D4" s="281"/>
      <c r="E4" s="281"/>
      <c r="F4" s="281"/>
      <c r="G4" s="281"/>
      <c r="H4" s="281"/>
      <c r="I4" s="281"/>
      <c r="J4" s="61"/>
      <c r="K4" s="320"/>
      <c r="L4" s="320"/>
      <c r="M4" s="320"/>
      <c r="N4" s="320"/>
      <c r="O4" s="320"/>
      <c r="P4" s="320"/>
      <c r="Q4" s="320"/>
      <c r="R4" s="320"/>
      <c r="S4" s="320"/>
      <c r="T4" s="61"/>
      <c r="U4" s="61"/>
      <c r="V4" s="61"/>
      <c r="W4" s="61"/>
      <c r="X4" s="14"/>
      <c r="Y4" s="21"/>
      <c r="Z4" s="22"/>
      <c r="AA4" s="22"/>
    </row>
    <row r="5" spans="1:28" ht="32.5" x14ac:dyDescent="0.6">
      <c r="A5" s="1"/>
      <c r="B5" s="15"/>
      <c r="C5" s="13"/>
      <c r="D5" s="284" t="s">
        <v>218</v>
      </c>
      <c r="E5" s="284"/>
      <c r="F5" s="284"/>
      <c r="G5" s="284"/>
      <c r="H5" s="284"/>
      <c r="I5" s="284"/>
      <c r="J5" s="26"/>
      <c r="K5" s="284" t="s">
        <v>673</v>
      </c>
      <c r="L5" s="284"/>
      <c r="M5" s="284"/>
      <c r="N5" s="284"/>
      <c r="O5" s="284"/>
      <c r="P5" s="284"/>
      <c r="Q5" s="284"/>
      <c r="R5" s="284"/>
      <c r="S5" s="27"/>
      <c r="T5" s="25"/>
      <c r="U5" s="25"/>
      <c r="V5" s="25"/>
      <c r="W5" s="9"/>
      <c r="X5" s="9"/>
      <c r="Y5" s="23"/>
    </row>
    <row r="6" spans="1:28" ht="33" customHeight="1" x14ac:dyDescent="0.8">
      <c r="A6" s="1"/>
      <c r="B6" s="15"/>
      <c r="C6" s="15"/>
      <c r="D6" s="28" t="s">
        <v>296</v>
      </c>
      <c r="E6" s="28" t="s">
        <v>16</v>
      </c>
      <c r="F6" s="28" t="s">
        <v>19</v>
      </c>
      <c r="G6" s="28" t="s">
        <v>20</v>
      </c>
      <c r="H6" s="28" t="s">
        <v>21</v>
      </c>
      <c r="I6" s="28" t="s">
        <v>22</v>
      </c>
      <c r="J6" s="29"/>
      <c r="K6" s="44" t="s">
        <v>221</v>
      </c>
      <c r="L6" s="66"/>
      <c r="M6" s="30"/>
      <c r="N6" s="30"/>
      <c r="O6" s="30"/>
      <c r="P6" s="30"/>
      <c r="Q6" s="30"/>
      <c r="R6" s="31"/>
      <c r="S6" s="31"/>
      <c r="T6" s="25"/>
      <c r="U6" s="25"/>
      <c r="V6" s="25"/>
      <c r="W6" s="9"/>
      <c r="X6" s="9"/>
      <c r="Y6" s="23"/>
    </row>
    <row r="7" spans="1:28" ht="78" customHeight="1" outlineLevel="1" x14ac:dyDescent="0.35">
      <c r="A7" s="1"/>
      <c r="B7" s="267" t="s">
        <v>222</v>
      </c>
      <c r="C7" s="267"/>
      <c r="D7" s="67" t="str">
        <f>IF(F7="","",IF(AND(I7=3,H7=3,G7=3,F7=3),"Melhor Pratica",
IF(AND(H7=3,G7=3,F7=3),"Mais que cumpre",
IF(AND(G7=3,F7=3),"Cumpre",
IF(F7=3,"Parcial","Não cumpre")))))</f>
        <v>Parcial</v>
      </c>
      <c r="E7" s="47">
        <f>IF($D7="Não cumpre",0,IF($D7="Parcial",$E$18*0.4,IF($D7="Cumpre",$E$18*0.7,IF($D7="Mais que cumpre",$E$18*0.85,IF($D7="Melhor Pratica",$E$18,0)))))</f>
        <v>1.0000000000000002E-2</v>
      </c>
      <c r="F7" s="48">
        <f>IF($K$24&lt;&gt;"",IF($K$24=3,3,IF($K$24=2,2,1)),"")</f>
        <v>3</v>
      </c>
      <c r="G7" s="48" t="str">
        <f>IF($N$24&lt;&gt;"",IF($N$24=3,3,IF($N$24=2,2,1)),"")</f>
        <v/>
      </c>
      <c r="H7" s="48" t="str">
        <f>IF($Q$24&lt;&gt;"",IF($Q$24=3,3,IF($Q$24=2,2,1)),"")</f>
        <v/>
      </c>
      <c r="I7" s="48" t="str">
        <f>IF($T$24&lt;&gt;"",IF($T$24=3,3,IF($T$24=2,2,1)),"")</f>
        <v/>
      </c>
      <c r="J7" s="32"/>
      <c r="K7" s="49" t="s">
        <v>674</v>
      </c>
      <c r="L7" s="46" t="s">
        <v>224</v>
      </c>
      <c r="M7" s="271" t="s">
        <v>926</v>
      </c>
      <c r="N7" s="271"/>
      <c r="O7" s="271"/>
      <c r="P7" s="46" t="s">
        <v>226</v>
      </c>
      <c r="Q7" s="271"/>
      <c r="R7" s="271"/>
      <c r="S7" s="271"/>
      <c r="U7" s="25"/>
      <c r="V7" s="25"/>
      <c r="W7" s="9"/>
      <c r="X7" s="9"/>
      <c r="Y7" s="23"/>
    </row>
    <row r="8" spans="1:28" ht="14.25" customHeight="1" outlineLevel="1" x14ac:dyDescent="0.35">
      <c r="A8" s="1"/>
      <c r="B8" s="64"/>
      <c r="C8" s="64"/>
      <c r="D8" s="67"/>
      <c r="E8" s="47"/>
      <c r="F8" s="48"/>
      <c r="G8" s="48"/>
      <c r="H8" s="48"/>
      <c r="I8" s="48"/>
      <c r="J8" s="32"/>
      <c r="K8" s="49"/>
      <c r="L8" s="46"/>
      <c r="M8" s="271"/>
      <c r="N8" s="271"/>
      <c r="O8" s="271"/>
      <c r="P8" s="46"/>
      <c r="Q8" s="271"/>
      <c r="R8" s="271"/>
      <c r="S8" s="271"/>
      <c r="U8" s="25"/>
      <c r="V8" s="25"/>
      <c r="W8" s="9"/>
      <c r="X8" s="9"/>
      <c r="Y8" s="23"/>
    </row>
    <row r="9" spans="1:28" ht="9.75" customHeight="1" x14ac:dyDescent="0.45">
      <c r="A9" s="1"/>
      <c r="B9" s="1"/>
      <c r="C9" s="1"/>
      <c r="D9" s="34"/>
      <c r="E9" s="35"/>
      <c r="F9" s="35"/>
      <c r="G9" s="35"/>
      <c r="H9" s="35"/>
      <c r="I9" s="35"/>
      <c r="J9" s="35"/>
      <c r="K9" s="35"/>
      <c r="L9" s="35"/>
      <c r="M9" s="35"/>
      <c r="N9" s="35"/>
      <c r="O9" s="35"/>
      <c r="P9" s="35"/>
      <c r="Q9" s="92" t="str">
        <f>IF(Q10="Junho",6,IF(Q10="Julho",7,IF(Q10="Agosto",8,IF(Q10="Setembro",9,IF(Q10="Outubro",10,"")))))</f>
        <v/>
      </c>
      <c r="R9" s="35"/>
      <c r="S9" s="92" t="str">
        <f>IF(S10="Junho",6,IF(S10="Julho",7,IF(S10="Agosto",8,IF(S10="Setembro",9,IF(S10="Outubro",10,"")))))</f>
        <v/>
      </c>
      <c r="T9" s="33"/>
      <c r="U9" s="33"/>
      <c r="V9" s="33"/>
      <c r="W9" s="1"/>
      <c r="X9" s="1"/>
    </row>
    <row r="10" spans="1:28" ht="59.25" customHeight="1" outlineLevel="1" x14ac:dyDescent="0.35">
      <c r="A10" s="1"/>
      <c r="B10" s="273" t="s">
        <v>676</v>
      </c>
      <c r="C10" s="273"/>
      <c r="D10" s="110" t="s">
        <v>247</v>
      </c>
      <c r="E10" s="51">
        <f>IF($D10="Não cumpre",0,IF($D10="Parcial",$E$18*0.4,IF($D10="Cumpre",$E$18*0.7,IF($D10="Mais que cumpre",$E$18*0.85,IF($D10="Melhor Pratica",$E$18,0)))))</f>
        <v>1.7499999999999998E-2</v>
      </c>
      <c r="F10" s="52" t="str">
        <f>IF(K20="D","D","-")</f>
        <v>D</v>
      </c>
      <c r="G10" s="52" t="str">
        <f>IF(N20="D","D","-")</f>
        <v>D</v>
      </c>
      <c r="H10" s="52" t="str">
        <f>IF(Q20="D","D","-")</f>
        <v>D</v>
      </c>
      <c r="I10" s="52" t="str">
        <f>IF(T20="D","D","-")</f>
        <v>D</v>
      </c>
      <c r="J10" s="32"/>
      <c r="K10" s="65" t="s">
        <v>677</v>
      </c>
      <c r="L10" s="50" t="s">
        <v>230</v>
      </c>
      <c r="M10" s="74">
        <v>2</v>
      </c>
      <c r="N10" s="50" t="s">
        <v>231</v>
      </c>
      <c r="O10" s="53" t="s">
        <v>343</v>
      </c>
      <c r="P10" s="50" t="s">
        <v>233</v>
      </c>
      <c r="Q10" s="91" t="s">
        <v>678</v>
      </c>
      <c r="R10" s="50" t="s">
        <v>235</v>
      </c>
      <c r="S10" s="91" t="s">
        <v>710</v>
      </c>
      <c r="T10" s="50" t="s">
        <v>237</v>
      </c>
      <c r="U10" s="53" t="s">
        <v>355</v>
      </c>
      <c r="V10" s="25"/>
      <c r="W10" s="9"/>
      <c r="X10" s="9"/>
      <c r="Y10" s="23"/>
    </row>
    <row r="11" spans="1:28" ht="20.5" x14ac:dyDescent="0.4">
      <c r="A11" s="1"/>
      <c r="B11" s="17"/>
      <c r="C11" s="17"/>
      <c r="D11" s="36"/>
      <c r="E11" s="31"/>
      <c r="F11" s="37"/>
      <c r="G11" s="37"/>
      <c r="H11" s="37"/>
      <c r="I11" s="37"/>
      <c r="J11" s="31"/>
      <c r="K11" s="25"/>
      <c r="L11" s="25"/>
      <c r="M11" s="25"/>
      <c r="N11" s="25"/>
      <c r="O11" s="25"/>
      <c r="P11" s="25"/>
      <c r="Q11" s="25"/>
      <c r="R11" s="25"/>
      <c r="S11" s="25"/>
      <c r="T11" s="25"/>
      <c r="U11" s="25"/>
      <c r="V11" s="25"/>
      <c r="W11" s="9"/>
      <c r="X11" s="9"/>
      <c r="Y11" s="23"/>
    </row>
    <row r="12" spans="1:28" ht="18" customHeight="1" outlineLevel="1" x14ac:dyDescent="0.35">
      <c r="A12" s="1"/>
      <c r="B12" s="274" t="s">
        <v>680</v>
      </c>
      <c r="C12" s="274"/>
      <c r="D12" s="276" t="str">
        <f>IF(F12="","",IF(AND(I12=3,H12=3,G12=3,F12=3),"Melhor Pratica",
IF(AND(H12=3,G12=3,F12=3),"Mais que cumpre",
IF(AND(G12=3,F12=3),"Cumpre",
IF(F12=3,"Parcial","Não cumpre")))))</f>
        <v>Mais que cumpre</v>
      </c>
      <c r="E12" s="277">
        <f>IF($D12="Não cumpre",0,IF($D12="Parcial",$E$18*0.4,IF($D12="Cumpre",$E$18*0.7,IF($D12="Mais que cumpre",$E$18*0.85,IF($D12="Melhor Pratica",$E$18,0)))))</f>
        <v>2.1250000000000002E-2</v>
      </c>
      <c r="F12" s="272">
        <f>IF($L$24&lt;&gt;"",IF($L$24=3,3,IF($L$24=2,2,1)),"")</f>
        <v>3</v>
      </c>
      <c r="G12" s="272">
        <f>IF($O$24&lt;&gt;"",IF($O$24=3,3,IF($O$24=2,2,1)),"")</f>
        <v>3</v>
      </c>
      <c r="H12" s="272">
        <f>IF($R$24&lt;&gt;"",IF($R$24=3,3,IF($R$24=2,2,1)),"")</f>
        <v>3</v>
      </c>
      <c r="I12" s="272" t="str">
        <f>IF($U$24&lt;&gt;"",IF($U$24=3,3,IF($U$24=2,2,1)),"")</f>
        <v/>
      </c>
      <c r="J12" s="32"/>
      <c r="K12" s="305" t="s">
        <v>240</v>
      </c>
      <c r="L12" s="278"/>
      <c r="M12" s="285" t="s">
        <v>678</v>
      </c>
      <c r="N12" s="286"/>
      <c r="O12" s="305" t="s">
        <v>240</v>
      </c>
      <c r="P12" s="278"/>
      <c r="Q12" s="285"/>
      <c r="R12" s="286"/>
      <c r="S12" s="278" t="s">
        <v>240</v>
      </c>
      <c r="T12" s="278"/>
      <c r="U12" s="318"/>
      <c r="V12" s="318"/>
      <c r="W12" s="9"/>
      <c r="X12" s="9"/>
      <c r="Y12" s="23"/>
      <c r="Z12" s="2"/>
      <c r="AA12" s="2"/>
      <c r="AB12" s="2"/>
    </row>
    <row r="13" spans="1:28" ht="35.25" customHeight="1" outlineLevel="1" x14ac:dyDescent="0.35">
      <c r="A13" s="1"/>
      <c r="B13" s="275"/>
      <c r="C13" s="275"/>
      <c r="D13" s="276"/>
      <c r="E13" s="277"/>
      <c r="F13" s="272"/>
      <c r="G13" s="272"/>
      <c r="H13" s="272"/>
      <c r="I13" s="272"/>
      <c r="J13" s="32"/>
      <c r="K13" s="168" t="s">
        <v>33</v>
      </c>
      <c r="L13" s="287" t="s">
        <v>242</v>
      </c>
      <c r="M13" s="287"/>
      <c r="N13" s="169" t="s">
        <v>243</v>
      </c>
      <c r="O13" s="168" t="s">
        <v>33</v>
      </c>
      <c r="P13" s="287" t="s">
        <v>242</v>
      </c>
      <c r="Q13" s="287"/>
      <c r="R13" s="169" t="s">
        <v>243</v>
      </c>
      <c r="S13" s="100" t="s">
        <v>33</v>
      </c>
      <c r="T13" s="287" t="s">
        <v>242</v>
      </c>
      <c r="U13" s="287"/>
      <c r="V13" s="100" t="s">
        <v>243</v>
      </c>
      <c r="W13" s="1"/>
      <c r="X13" s="1"/>
      <c r="Z13" s="3"/>
      <c r="AA13" s="4"/>
      <c r="AB13" s="5"/>
    </row>
    <row r="14" spans="1:28" ht="18.75" customHeight="1" outlineLevel="1" x14ac:dyDescent="0.35">
      <c r="A14" s="1"/>
      <c r="B14" s="275"/>
      <c r="C14" s="275"/>
      <c r="D14" s="276"/>
      <c r="E14" s="277"/>
      <c r="F14" s="38"/>
      <c r="G14" s="38"/>
      <c r="H14" s="38"/>
      <c r="I14" s="38"/>
      <c r="J14" s="32"/>
      <c r="K14" s="270" t="s">
        <v>1030</v>
      </c>
      <c r="L14" s="292"/>
      <c r="M14" s="292"/>
      <c r="N14" s="269" t="s">
        <v>1054</v>
      </c>
      <c r="O14" s="270"/>
      <c r="P14" s="292"/>
      <c r="Q14" s="292"/>
      <c r="R14" s="269"/>
      <c r="S14" s="268"/>
      <c r="T14" s="292"/>
      <c r="U14" s="292"/>
      <c r="V14" s="268"/>
      <c r="W14" s="1"/>
      <c r="X14" s="1"/>
      <c r="Z14" s="6"/>
      <c r="AA14" s="7"/>
      <c r="AB14" s="8"/>
    </row>
    <row r="15" spans="1:28" ht="21" customHeight="1" outlineLevel="1" x14ac:dyDescent="0.35">
      <c r="A15" s="1"/>
      <c r="B15" s="275"/>
      <c r="C15" s="275"/>
      <c r="D15" s="288" t="str">
        <f>IF(S10&lt;&gt;"",IF(OR(S14="finalizado",O14="finalizado",K14="finalizado"),"Finalizado",
IF(OR(AND(S10=U12,S14&lt;&gt;"finalizado"),AND(S10=Q12,O14&lt;&gt;"finalizado"),AND(S10=M12,K14&lt;&gt;"finalizado")),"Atrasado","À Tempo")),"Não Planificado")</f>
        <v>À Tempo</v>
      </c>
      <c r="E15" s="288"/>
      <c r="F15" s="288"/>
      <c r="G15" s="288"/>
      <c r="H15" s="288"/>
      <c r="I15" s="288"/>
      <c r="J15" s="26"/>
      <c r="K15" s="270"/>
      <c r="L15" s="292"/>
      <c r="M15" s="292"/>
      <c r="N15" s="269"/>
      <c r="O15" s="270"/>
      <c r="P15" s="292"/>
      <c r="Q15" s="292"/>
      <c r="R15" s="269"/>
      <c r="S15" s="268"/>
      <c r="T15" s="292"/>
      <c r="U15" s="292"/>
      <c r="V15" s="268"/>
      <c r="W15" s="1"/>
      <c r="X15" s="1"/>
      <c r="Z15" s="6"/>
      <c r="AA15" s="7"/>
      <c r="AB15" s="7"/>
    </row>
    <row r="16" spans="1:28" ht="21" customHeight="1" x14ac:dyDescent="0.4">
      <c r="A16" s="1"/>
      <c r="B16" s="17"/>
      <c r="C16" s="17"/>
      <c r="D16" s="9"/>
      <c r="E16" s="86" t="str">
        <f>IF(COUNTA(F16:I16)=0,"NBC","BC")</f>
        <v>NBC</v>
      </c>
      <c r="F16" s="86"/>
      <c r="G16" s="86"/>
      <c r="H16" s="86"/>
      <c r="I16" s="9"/>
      <c r="J16" s="16"/>
      <c r="K16" s="9"/>
      <c r="L16" s="9"/>
      <c r="M16" s="9"/>
      <c r="N16" s="9"/>
      <c r="O16" s="9"/>
      <c r="P16" s="9"/>
      <c r="Q16" s="9"/>
      <c r="R16" s="9"/>
      <c r="S16" s="9"/>
      <c r="T16" s="9"/>
      <c r="U16" s="9"/>
      <c r="V16" s="9"/>
      <c r="W16" s="9"/>
      <c r="X16" s="9"/>
      <c r="Y16" s="23"/>
    </row>
    <row r="17" spans="1:25" ht="21" customHeight="1" x14ac:dyDescent="0.4">
      <c r="A17" s="1"/>
      <c r="B17" s="17"/>
      <c r="C17" s="17"/>
      <c r="D17" s="9"/>
      <c r="E17" s="9"/>
      <c r="F17" s="9"/>
      <c r="G17" s="9"/>
      <c r="H17" s="9"/>
      <c r="I17" s="9"/>
      <c r="J17" s="16"/>
      <c r="K17" s="290" t="s">
        <v>246</v>
      </c>
      <c r="L17" s="291"/>
      <c r="M17" s="296"/>
      <c r="N17" s="290" t="s">
        <v>247</v>
      </c>
      <c r="O17" s="291"/>
      <c r="P17" s="296"/>
      <c r="Q17" s="290" t="s">
        <v>681</v>
      </c>
      <c r="R17" s="291"/>
      <c r="S17" s="296"/>
      <c r="T17" s="290" t="s">
        <v>682</v>
      </c>
      <c r="U17" s="291"/>
      <c r="V17" s="296"/>
      <c r="W17" s="9"/>
      <c r="X17" s="9"/>
      <c r="Y17" s="23"/>
    </row>
    <row r="18" spans="1:25" ht="20.25" customHeight="1" outlineLevel="2" x14ac:dyDescent="0.35">
      <c r="A18" s="1"/>
      <c r="B18" s="289" t="s">
        <v>316</v>
      </c>
      <c r="C18" s="289"/>
      <c r="D18" s="42" t="s">
        <v>16</v>
      </c>
      <c r="E18" s="39">
        <v>2.5000000000000001E-2</v>
      </c>
      <c r="F18" s="127"/>
      <c r="G18" s="127"/>
      <c r="H18" s="127"/>
      <c r="I18" s="127"/>
      <c r="J18" s="9"/>
      <c r="K18" s="270" t="s">
        <v>927</v>
      </c>
      <c r="L18" s="268"/>
      <c r="M18" s="269"/>
      <c r="N18" s="270" t="s">
        <v>928</v>
      </c>
      <c r="O18" s="268"/>
      <c r="P18" s="269"/>
      <c r="Q18" s="270" t="s">
        <v>929</v>
      </c>
      <c r="R18" s="268"/>
      <c r="S18" s="269"/>
      <c r="T18" s="270" t="s">
        <v>930</v>
      </c>
      <c r="U18" s="268"/>
      <c r="V18" s="269"/>
      <c r="W18" s="9"/>
      <c r="X18" s="9"/>
      <c r="Y18" s="23"/>
    </row>
    <row r="19" spans="1:25" ht="141.75" customHeight="1" outlineLevel="2" x14ac:dyDescent="0.35">
      <c r="A19" s="1"/>
      <c r="B19" s="289"/>
      <c r="C19" s="289"/>
      <c r="D19" s="42" t="s">
        <v>255</v>
      </c>
      <c r="E19" s="311" t="s">
        <v>931</v>
      </c>
      <c r="F19" s="311"/>
      <c r="G19" s="311"/>
      <c r="H19" s="311"/>
      <c r="I19" s="311"/>
      <c r="J19" s="25"/>
      <c r="K19" s="270"/>
      <c r="L19" s="268"/>
      <c r="M19" s="269"/>
      <c r="N19" s="270"/>
      <c r="O19" s="268"/>
      <c r="P19" s="269"/>
      <c r="Q19" s="270"/>
      <c r="R19" s="268"/>
      <c r="S19" s="269"/>
      <c r="T19" s="270"/>
      <c r="U19" s="268"/>
      <c r="V19" s="269"/>
      <c r="W19" s="9"/>
      <c r="X19" s="9"/>
      <c r="Y19" s="23"/>
    </row>
    <row r="20" spans="1:25" ht="18.75" customHeight="1" outlineLevel="2" x14ac:dyDescent="0.35">
      <c r="A20" s="1"/>
      <c r="B20" s="289"/>
      <c r="C20" s="289"/>
      <c r="D20" s="293" t="s">
        <v>37</v>
      </c>
      <c r="E20" s="294" t="s">
        <v>134</v>
      </c>
      <c r="F20" s="294"/>
      <c r="G20" s="294"/>
      <c r="H20" s="294"/>
      <c r="I20" s="294"/>
      <c r="J20" s="25"/>
      <c r="K20" s="270" t="s">
        <v>307</v>
      </c>
      <c r="L20" s="268"/>
      <c r="M20" s="269"/>
      <c r="N20" s="270" t="s">
        <v>307</v>
      </c>
      <c r="O20" s="268"/>
      <c r="P20" s="269"/>
      <c r="Q20" s="270" t="s">
        <v>307</v>
      </c>
      <c r="R20" s="268"/>
      <c r="S20" s="269"/>
      <c r="T20" s="270" t="s">
        <v>307</v>
      </c>
      <c r="U20" s="268"/>
      <c r="V20" s="269"/>
      <c r="W20" s="9"/>
      <c r="X20" s="9"/>
      <c r="Y20" s="23"/>
    </row>
    <row r="21" spans="1:25" ht="40.5" customHeight="1" outlineLevel="2" x14ac:dyDescent="0.35">
      <c r="A21" s="18">
        <v>5.0000000000000001E-3</v>
      </c>
      <c r="B21" s="289"/>
      <c r="C21" s="289"/>
      <c r="D21" s="293"/>
      <c r="E21" s="294"/>
      <c r="F21" s="294"/>
      <c r="G21" s="294"/>
      <c r="H21" s="294"/>
      <c r="I21" s="294"/>
      <c r="J21" s="25"/>
      <c r="K21" s="270" t="s">
        <v>592</v>
      </c>
      <c r="L21" s="268"/>
      <c r="M21" s="269"/>
      <c r="N21" s="270" t="s">
        <v>592</v>
      </c>
      <c r="O21" s="268"/>
      <c r="P21" s="269"/>
      <c r="Q21" s="270" t="s">
        <v>932</v>
      </c>
      <c r="R21" s="268"/>
      <c r="S21" s="269"/>
      <c r="T21" s="270" t="s">
        <v>933</v>
      </c>
      <c r="U21" s="268"/>
      <c r="V21" s="269"/>
      <c r="W21" s="9"/>
      <c r="X21" s="9"/>
      <c r="Y21" s="23"/>
    </row>
    <row r="22" spans="1:25" ht="14.5" x14ac:dyDescent="0.35">
      <c r="A22" s="1"/>
      <c r="B22" s="9"/>
      <c r="C22" s="9"/>
      <c r="D22" s="9"/>
      <c r="E22" s="9"/>
      <c r="F22" s="9"/>
      <c r="G22" s="9"/>
      <c r="H22" s="9"/>
      <c r="I22" s="9"/>
      <c r="J22" s="9"/>
      <c r="K22" s="68"/>
      <c r="L22" s="9"/>
      <c r="M22" s="9"/>
      <c r="N22" s="9"/>
      <c r="O22" s="9"/>
      <c r="P22" s="9"/>
      <c r="Q22" s="9"/>
      <c r="R22" s="9"/>
      <c r="S22" s="9"/>
      <c r="T22" s="9"/>
      <c r="U22" s="9"/>
      <c r="V22" s="69"/>
      <c r="W22" s="9"/>
      <c r="X22" s="9"/>
      <c r="Y22" s="23"/>
    </row>
    <row r="23" spans="1:25" ht="41" x14ac:dyDescent="0.35">
      <c r="A23" s="1"/>
      <c r="B23" s="9"/>
      <c r="C23" s="9"/>
      <c r="D23" s="9"/>
      <c r="G23" s="9"/>
      <c r="H23" s="9"/>
      <c r="K23" s="54" t="s">
        <v>9</v>
      </c>
      <c r="L23" s="24" t="s">
        <v>261</v>
      </c>
      <c r="M23" s="55" t="s">
        <v>262</v>
      </c>
      <c r="N23" s="54" t="s">
        <v>9</v>
      </c>
      <c r="O23" s="24" t="s">
        <v>261</v>
      </c>
      <c r="P23" s="55" t="s">
        <v>262</v>
      </c>
      <c r="Q23" s="54" t="s">
        <v>9</v>
      </c>
      <c r="R23" s="24" t="s">
        <v>261</v>
      </c>
      <c r="S23" s="55" t="s">
        <v>262</v>
      </c>
      <c r="T23" s="54" t="s">
        <v>9</v>
      </c>
      <c r="U23" s="24" t="s">
        <v>261</v>
      </c>
      <c r="V23" s="55" t="s">
        <v>262</v>
      </c>
      <c r="X23" s="9"/>
      <c r="Y23" s="23"/>
    </row>
    <row r="24" spans="1:25" ht="36.75" customHeight="1" x14ac:dyDescent="0.35">
      <c r="A24" s="1"/>
      <c r="B24" s="9"/>
      <c r="C24" s="9"/>
      <c r="D24" s="9"/>
      <c r="F24" s="297" t="s">
        <v>690</v>
      </c>
      <c r="G24" s="298" t="s">
        <v>33</v>
      </c>
      <c r="H24" s="298"/>
      <c r="I24" s="298"/>
      <c r="K24" s="56">
        <v>3</v>
      </c>
      <c r="L24" s="40">
        <v>3</v>
      </c>
      <c r="M24" s="295"/>
      <c r="N24" s="56"/>
      <c r="O24" s="40">
        <v>3</v>
      </c>
      <c r="P24" s="295"/>
      <c r="Q24" s="56"/>
      <c r="R24" s="40">
        <v>3</v>
      </c>
      <c r="S24" s="295"/>
      <c r="T24" s="56"/>
      <c r="U24" s="40"/>
      <c r="V24" s="295"/>
      <c r="X24" s="9"/>
      <c r="Y24" s="23"/>
    </row>
    <row r="25" spans="1:25" ht="19.5" customHeight="1" x14ac:dyDescent="0.35">
      <c r="A25" s="1"/>
      <c r="B25" s="9"/>
      <c r="C25" s="9"/>
      <c r="D25" s="9"/>
      <c r="F25" s="297"/>
      <c r="G25" s="298"/>
      <c r="H25" s="298"/>
      <c r="I25" s="298"/>
      <c r="K25" s="57"/>
      <c r="L25" s="43"/>
      <c r="M25" s="295"/>
      <c r="N25" s="57"/>
      <c r="O25" s="43"/>
      <c r="P25" s="295"/>
      <c r="Q25" s="57"/>
      <c r="R25" s="43"/>
      <c r="S25" s="295"/>
      <c r="T25" s="57"/>
      <c r="U25" s="43"/>
      <c r="V25" s="295"/>
      <c r="X25" s="9"/>
      <c r="Y25" s="23"/>
    </row>
    <row r="26" spans="1:25" ht="208.5" customHeight="1" x14ac:dyDescent="0.35">
      <c r="A26" s="1"/>
      <c r="B26" s="9"/>
      <c r="C26" s="9"/>
      <c r="D26" s="9"/>
      <c r="F26" s="297"/>
      <c r="G26" s="298" t="s">
        <v>242</v>
      </c>
      <c r="H26" s="298"/>
      <c r="I26" s="298"/>
      <c r="K26" s="58" t="s">
        <v>1041</v>
      </c>
      <c r="L26" s="45" t="s">
        <v>1166</v>
      </c>
      <c r="M26" s="295"/>
      <c r="N26" s="58"/>
      <c r="O26" s="45" t="s">
        <v>1169</v>
      </c>
      <c r="P26" s="295"/>
      <c r="Q26" s="58"/>
      <c r="R26" s="45" t="s">
        <v>1170</v>
      </c>
      <c r="S26" s="295"/>
      <c r="T26" s="58"/>
      <c r="U26" s="45"/>
      <c r="V26" s="295"/>
      <c r="X26" s="9"/>
      <c r="Y26" s="23"/>
    </row>
    <row r="27" spans="1:25" ht="18" customHeight="1" x14ac:dyDescent="0.35">
      <c r="A27" s="1"/>
      <c r="B27" s="9"/>
      <c r="C27" s="9"/>
      <c r="D27" s="9"/>
      <c r="F27" s="297"/>
      <c r="G27" s="298" t="s">
        <v>266</v>
      </c>
      <c r="H27" s="298"/>
      <c r="I27" s="298"/>
      <c r="K27" s="59"/>
      <c r="L27" s="25"/>
      <c r="M27" s="60"/>
      <c r="N27" s="59"/>
      <c r="O27" s="25"/>
      <c r="P27" s="101"/>
      <c r="Q27" s="59"/>
      <c r="R27" s="25"/>
      <c r="S27" s="60"/>
      <c r="T27" s="59"/>
      <c r="U27" s="25"/>
      <c r="V27" s="60"/>
      <c r="X27" s="9"/>
      <c r="Y27" s="23"/>
    </row>
    <row r="28" spans="1:25" ht="18" customHeight="1" x14ac:dyDescent="0.35">
      <c r="A28" s="1"/>
      <c r="B28" s="9"/>
      <c r="C28" s="9"/>
      <c r="D28" s="9"/>
      <c r="F28" s="297"/>
      <c r="G28" s="298"/>
      <c r="H28" s="298"/>
      <c r="I28" s="298"/>
      <c r="K28" s="59"/>
      <c r="L28" s="25"/>
      <c r="M28" s="60"/>
      <c r="N28" s="59"/>
      <c r="O28" s="25"/>
      <c r="P28" s="101"/>
      <c r="Q28" s="59"/>
      <c r="R28" s="25"/>
      <c r="S28" s="60"/>
      <c r="T28" s="59"/>
      <c r="U28" s="25"/>
      <c r="V28" s="60"/>
      <c r="X28" s="9"/>
      <c r="Y28" s="23"/>
    </row>
    <row r="29" spans="1:25" ht="18" customHeight="1" x14ac:dyDescent="0.35">
      <c r="A29" s="1"/>
      <c r="B29" s="9"/>
      <c r="C29" s="9"/>
      <c r="D29" s="9"/>
      <c r="F29" s="297"/>
      <c r="G29" s="298"/>
      <c r="H29" s="298"/>
      <c r="I29" s="298"/>
      <c r="K29" s="59"/>
      <c r="L29" s="25"/>
      <c r="M29" s="60"/>
      <c r="N29" s="59"/>
      <c r="O29" s="25"/>
      <c r="P29" s="101"/>
      <c r="Q29" s="59"/>
      <c r="R29" s="25"/>
      <c r="S29" s="60"/>
      <c r="T29" s="59"/>
      <c r="U29" s="25"/>
      <c r="V29" s="60"/>
      <c r="X29" s="9"/>
      <c r="Y29" s="23"/>
    </row>
    <row r="30" spans="1:25" ht="18" customHeight="1" x14ac:dyDescent="0.35">
      <c r="A30" s="1"/>
      <c r="B30" s="9"/>
      <c r="C30" s="9"/>
      <c r="D30" s="9"/>
      <c r="F30" s="297"/>
      <c r="G30" s="298"/>
      <c r="H30" s="298"/>
      <c r="I30" s="298"/>
      <c r="K30" s="59"/>
      <c r="L30" s="25"/>
      <c r="M30" s="60"/>
      <c r="N30" s="59"/>
      <c r="O30" s="25"/>
      <c r="P30" s="101"/>
      <c r="Q30" s="59"/>
      <c r="R30" s="25"/>
      <c r="S30" s="60"/>
      <c r="T30" s="59"/>
      <c r="U30" s="25"/>
      <c r="V30" s="60"/>
      <c r="X30" s="9"/>
      <c r="Y30" s="23"/>
    </row>
    <row r="31" spans="1:25" ht="18" customHeight="1" x14ac:dyDescent="0.35">
      <c r="A31" s="1"/>
      <c r="B31" s="9"/>
      <c r="C31" s="9"/>
      <c r="D31" s="9"/>
      <c r="F31" s="297"/>
      <c r="G31" s="298"/>
      <c r="H31" s="298"/>
      <c r="I31" s="298"/>
      <c r="K31" s="59"/>
      <c r="L31" s="25"/>
      <c r="M31" s="60"/>
      <c r="N31" s="59"/>
      <c r="O31" s="25"/>
      <c r="P31" s="101"/>
      <c r="Q31" s="59"/>
      <c r="R31" s="25"/>
      <c r="S31" s="60"/>
      <c r="T31" s="59"/>
      <c r="U31" s="25"/>
      <c r="V31" s="60"/>
      <c r="X31" s="9"/>
      <c r="Y31" s="23"/>
    </row>
    <row r="32" spans="1:25" ht="18" customHeight="1" x14ac:dyDescent="0.35">
      <c r="A32" s="1"/>
      <c r="B32" s="9"/>
      <c r="C32" s="9"/>
      <c r="D32" s="9"/>
      <c r="F32" s="297"/>
      <c r="G32" s="298"/>
      <c r="H32" s="298"/>
      <c r="I32" s="298"/>
      <c r="K32" s="59"/>
      <c r="L32" s="25"/>
      <c r="M32" s="60"/>
      <c r="N32" s="59"/>
      <c r="O32" s="25"/>
      <c r="P32" s="101"/>
      <c r="Q32" s="59"/>
      <c r="R32" s="25"/>
      <c r="S32" s="60"/>
      <c r="T32" s="59"/>
      <c r="U32" s="25"/>
      <c r="V32" s="60"/>
      <c r="X32" s="9"/>
      <c r="Y32" s="23"/>
    </row>
    <row r="33" spans="1:25" ht="18" customHeight="1" x14ac:dyDescent="0.35">
      <c r="A33" s="1"/>
      <c r="B33" s="9"/>
      <c r="C33" s="9"/>
      <c r="D33" s="9"/>
      <c r="F33" s="297"/>
      <c r="G33" s="298"/>
      <c r="H33" s="298"/>
      <c r="I33" s="298"/>
      <c r="K33" s="59"/>
      <c r="L33" s="25"/>
      <c r="M33" s="60"/>
      <c r="N33" s="59"/>
      <c r="O33" s="25"/>
      <c r="P33" s="101"/>
      <c r="Q33" s="59"/>
      <c r="R33" s="25"/>
      <c r="S33" s="60"/>
      <c r="T33" s="59"/>
      <c r="U33" s="25"/>
      <c r="V33" s="60"/>
      <c r="X33" s="9"/>
      <c r="Y33" s="23"/>
    </row>
    <row r="34" spans="1:25" ht="18" customHeight="1" x14ac:dyDescent="0.35">
      <c r="A34" s="1"/>
      <c r="B34" s="9"/>
      <c r="C34" s="9"/>
      <c r="D34" s="9"/>
      <c r="F34" s="297"/>
      <c r="G34" s="298"/>
      <c r="H34" s="298"/>
      <c r="I34" s="298"/>
      <c r="K34" s="59"/>
      <c r="L34" s="25"/>
      <c r="M34" s="60"/>
      <c r="N34" s="59"/>
      <c r="O34" s="25"/>
      <c r="P34" s="101"/>
      <c r="Q34" s="59"/>
      <c r="R34" s="25"/>
      <c r="S34" s="60"/>
      <c r="T34" s="59"/>
      <c r="U34" s="25"/>
      <c r="V34" s="60"/>
      <c r="X34" s="9"/>
      <c r="Y34" s="23"/>
    </row>
    <row r="35" spans="1:25" ht="18" customHeight="1" x14ac:dyDescent="0.35">
      <c r="A35" s="1"/>
      <c r="B35" s="9"/>
      <c r="C35" s="9"/>
      <c r="D35" s="9"/>
      <c r="F35" s="297"/>
      <c r="G35" s="298"/>
      <c r="H35" s="298"/>
      <c r="I35" s="298"/>
      <c r="K35" s="59"/>
      <c r="L35" s="25"/>
      <c r="M35" s="60"/>
      <c r="N35" s="59"/>
      <c r="O35" s="25"/>
      <c r="P35" s="101"/>
      <c r="Q35" s="59"/>
      <c r="R35" s="25"/>
      <c r="S35" s="60"/>
      <c r="T35" s="59"/>
      <c r="U35" s="25"/>
      <c r="V35" s="60"/>
      <c r="X35" s="9"/>
      <c r="Y35" s="23"/>
    </row>
    <row r="36" spans="1:25" ht="18" customHeight="1" x14ac:dyDescent="0.35">
      <c r="A36" s="1"/>
      <c r="B36" s="9"/>
      <c r="C36" s="9"/>
      <c r="D36" s="9"/>
      <c r="F36" s="297"/>
      <c r="G36" s="298"/>
      <c r="H36" s="298"/>
      <c r="I36" s="298"/>
      <c r="K36" s="59"/>
      <c r="L36" s="25"/>
      <c r="M36" s="60"/>
      <c r="N36" s="59"/>
      <c r="O36" s="25"/>
      <c r="P36" s="101"/>
      <c r="Q36" s="59"/>
      <c r="R36" s="25"/>
      <c r="S36" s="60"/>
      <c r="T36" s="59"/>
      <c r="U36" s="25"/>
      <c r="V36" s="60"/>
      <c r="X36" s="9"/>
      <c r="Y36" s="23"/>
    </row>
    <row r="37" spans="1:25" ht="18" customHeight="1" x14ac:dyDescent="0.35">
      <c r="A37" s="1"/>
      <c r="B37" s="9"/>
      <c r="C37" s="9"/>
      <c r="D37" s="9"/>
      <c r="F37" s="297"/>
      <c r="G37" s="298"/>
      <c r="H37" s="298"/>
      <c r="I37" s="298"/>
      <c r="K37" s="59"/>
      <c r="L37" s="25"/>
      <c r="M37" s="60"/>
      <c r="N37" s="59"/>
      <c r="O37" s="25"/>
      <c r="P37" s="101"/>
      <c r="Q37" s="59"/>
      <c r="R37" s="25"/>
      <c r="S37" s="60"/>
      <c r="T37" s="59"/>
      <c r="U37" s="25"/>
      <c r="V37" s="60"/>
      <c r="X37" s="9"/>
      <c r="Y37" s="23"/>
    </row>
    <row r="38" spans="1:25" ht="18" customHeight="1" x14ac:dyDescent="0.35">
      <c r="A38" s="1"/>
      <c r="B38" s="9"/>
      <c r="C38" s="9"/>
      <c r="D38" s="9"/>
      <c r="F38" s="297"/>
      <c r="G38" s="298"/>
      <c r="H38" s="298"/>
      <c r="I38" s="298"/>
      <c r="K38" s="59"/>
      <c r="L38" s="25"/>
      <c r="M38" s="60"/>
      <c r="N38" s="59"/>
      <c r="O38" s="25"/>
      <c r="P38" s="101"/>
      <c r="Q38" s="59"/>
      <c r="R38" s="25"/>
      <c r="S38" s="60"/>
      <c r="T38" s="59"/>
      <c r="U38" s="25"/>
      <c r="V38" s="60"/>
      <c r="X38" s="9"/>
      <c r="Y38" s="23"/>
    </row>
    <row r="39" spans="1:25" ht="18" customHeight="1" x14ac:dyDescent="0.35">
      <c r="A39" s="1"/>
      <c r="B39" s="9"/>
      <c r="C39" s="9"/>
      <c r="D39" s="9"/>
      <c r="F39" s="297"/>
      <c r="G39" s="298"/>
      <c r="H39" s="298"/>
      <c r="I39" s="298"/>
      <c r="K39" s="59"/>
      <c r="L39" s="25"/>
      <c r="M39" s="60"/>
      <c r="N39" s="59"/>
      <c r="O39" s="25"/>
      <c r="P39" s="101"/>
      <c r="Q39" s="59"/>
      <c r="R39" s="25"/>
      <c r="S39" s="60"/>
      <c r="T39" s="59"/>
      <c r="U39" s="25"/>
      <c r="V39" s="60"/>
      <c r="X39" s="9"/>
      <c r="Y39" s="23"/>
    </row>
    <row r="40" spans="1:25" ht="18" customHeight="1" x14ac:dyDescent="0.35">
      <c r="A40" s="1"/>
      <c r="B40" s="9"/>
      <c r="C40" s="9"/>
      <c r="D40" s="9"/>
      <c r="F40" s="297"/>
      <c r="G40" s="298"/>
      <c r="H40" s="298"/>
      <c r="I40" s="298"/>
      <c r="K40" s="59"/>
      <c r="L40" s="25"/>
      <c r="M40" s="60"/>
      <c r="N40" s="59"/>
      <c r="O40" s="25"/>
      <c r="P40" s="101"/>
      <c r="Q40" s="59"/>
      <c r="R40" s="25"/>
      <c r="S40" s="60"/>
      <c r="T40" s="59"/>
      <c r="U40" s="25"/>
      <c r="V40" s="60"/>
      <c r="X40" s="9"/>
      <c r="Y40" s="23"/>
    </row>
    <row r="41" spans="1:25" ht="18" customHeight="1" x14ac:dyDescent="0.35">
      <c r="A41" s="1"/>
      <c r="B41" s="9"/>
      <c r="C41" s="9"/>
      <c r="D41" s="9"/>
      <c r="F41" s="297"/>
      <c r="G41" s="298"/>
      <c r="H41" s="298"/>
      <c r="I41" s="298"/>
      <c r="K41" s="59"/>
      <c r="L41" s="25"/>
      <c r="M41" s="60"/>
      <c r="N41" s="59"/>
      <c r="O41" s="25"/>
      <c r="P41" s="101"/>
      <c r="Q41" s="59"/>
      <c r="R41" s="25"/>
      <c r="S41" s="60"/>
      <c r="T41" s="59"/>
      <c r="U41" s="25"/>
      <c r="V41" s="60"/>
      <c r="X41" s="9"/>
      <c r="Y41" s="23"/>
    </row>
    <row r="42" spans="1:25" ht="18" customHeight="1" x14ac:dyDescent="0.35">
      <c r="A42" s="1"/>
      <c r="B42" s="9"/>
      <c r="C42" s="9"/>
      <c r="D42" s="9"/>
      <c r="F42" s="297"/>
      <c r="G42" s="298"/>
      <c r="H42" s="298"/>
      <c r="I42" s="298"/>
      <c r="K42" s="59"/>
      <c r="L42" s="25"/>
      <c r="M42" s="60"/>
      <c r="N42" s="59"/>
      <c r="O42" s="25"/>
      <c r="P42" s="101"/>
      <c r="Q42" s="59"/>
      <c r="R42" s="25"/>
      <c r="S42" s="60"/>
      <c r="T42" s="59"/>
      <c r="U42" s="25"/>
      <c r="V42" s="60"/>
      <c r="X42" s="9"/>
      <c r="Y42" s="23"/>
    </row>
    <row r="43" spans="1:25" ht="18" customHeight="1" x14ac:dyDescent="0.35">
      <c r="A43" s="1"/>
      <c r="B43" s="9"/>
      <c r="C43" s="9"/>
      <c r="D43" s="9"/>
      <c r="F43" s="297"/>
      <c r="G43" s="298"/>
      <c r="H43" s="298"/>
      <c r="I43" s="298"/>
      <c r="K43" s="59"/>
      <c r="L43" s="25"/>
      <c r="M43" s="60"/>
      <c r="N43" s="59"/>
      <c r="O43" s="25"/>
      <c r="P43" s="101"/>
      <c r="Q43" s="59"/>
      <c r="R43" s="25"/>
      <c r="S43" s="60"/>
      <c r="T43" s="59"/>
      <c r="U43" s="25"/>
      <c r="V43" s="60"/>
      <c r="X43" s="9"/>
      <c r="Y43" s="23"/>
    </row>
    <row r="44" spans="1:25" ht="18" customHeight="1" x14ac:dyDescent="0.35">
      <c r="A44" s="1"/>
      <c r="B44" s="9"/>
      <c r="C44" s="9"/>
      <c r="D44" s="9"/>
      <c r="F44" s="297"/>
      <c r="G44" s="298"/>
      <c r="H44" s="298"/>
      <c r="I44" s="298"/>
      <c r="K44" s="59"/>
      <c r="L44" s="25"/>
      <c r="M44" s="60"/>
      <c r="N44" s="59"/>
      <c r="O44" s="25"/>
      <c r="P44" s="101"/>
      <c r="Q44" s="59"/>
      <c r="R44" s="25"/>
      <c r="S44" s="60"/>
      <c r="T44" s="59"/>
      <c r="U44" s="25"/>
      <c r="V44" s="60"/>
      <c r="X44" s="9"/>
      <c r="Y44" s="23"/>
    </row>
    <row r="45" spans="1:25" ht="18" customHeight="1" x14ac:dyDescent="0.35">
      <c r="A45" s="1"/>
      <c r="B45" s="9"/>
      <c r="C45" s="9"/>
      <c r="D45" s="9"/>
      <c r="F45" s="297"/>
      <c r="G45" s="298"/>
      <c r="H45" s="298"/>
      <c r="I45" s="298"/>
      <c r="K45" s="59"/>
      <c r="L45" s="25"/>
      <c r="M45" s="60"/>
      <c r="N45" s="59"/>
      <c r="O45" s="25"/>
      <c r="P45" s="101"/>
      <c r="Q45" s="59"/>
      <c r="R45" s="25"/>
      <c r="S45" s="60"/>
      <c r="T45" s="59"/>
      <c r="U45" s="25"/>
      <c r="V45" s="60"/>
      <c r="X45" s="9"/>
      <c r="Y45" s="23"/>
    </row>
    <row r="46" spans="1:25" ht="18" customHeight="1" x14ac:dyDescent="0.35">
      <c r="A46" s="1"/>
      <c r="B46" s="9"/>
      <c r="C46" s="9"/>
      <c r="D46" s="9"/>
      <c r="F46" s="297"/>
      <c r="G46" s="298"/>
      <c r="H46" s="298"/>
      <c r="I46" s="298"/>
      <c r="K46" s="59"/>
      <c r="L46" s="25"/>
      <c r="M46" s="60"/>
      <c r="N46" s="59"/>
      <c r="O46" s="25"/>
      <c r="P46" s="101"/>
      <c r="Q46" s="59"/>
      <c r="R46" s="25"/>
      <c r="S46" s="60"/>
      <c r="T46" s="59"/>
      <c r="U46" s="25"/>
      <c r="V46" s="60"/>
      <c r="X46" s="9"/>
      <c r="Y46" s="23"/>
    </row>
    <row r="47" spans="1:25" ht="18" customHeight="1" x14ac:dyDescent="0.35">
      <c r="A47" s="1"/>
      <c r="B47" s="9"/>
      <c r="C47" s="9"/>
      <c r="D47" s="9"/>
      <c r="F47" s="297"/>
      <c r="G47" s="298"/>
      <c r="H47" s="298"/>
      <c r="I47" s="298"/>
      <c r="K47" s="59"/>
      <c r="L47" s="25"/>
      <c r="M47" s="60"/>
      <c r="N47" s="59"/>
      <c r="O47" s="25"/>
      <c r="P47" s="101"/>
      <c r="Q47" s="59"/>
      <c r="R47" s="25"/>
      <c r="S47" s="60"/>
      <c r="T47" s="59"/>
      <c r="U47" s="25"/>
      <c r="V47" s="60"/>
      <c r="X47" s="9"/>
      <c r="Y47" s="23"/>
    </row>
    <row r="48" spans="1:25" ht="18" customHeight="1" x14ac:dyDescent="0.35">
      <c r="A48" s="1"/>
      <c r="B48" s="9"/>
      <c r="C48" s="9"/>
      <c r="D48" s="9"/>
      <c r="F48" s="297"/>
      <c r="G48" s="298"/>
      <c r="H48" s="298"/>
      <c r="I48" s="298"/>
      <c r="K48" s="59"/>
      <c r="L48" s="25"/>
      <c r="M48" s="60"/>
      <c r="N48" s="59"/>
      <c r="O48" s="25"/>
      <c r="P48" s="101"/>
      <c r="Q48" s="59"/>
      <c r="R48" s="25"/>
      <c r="S48" s="60"/>
      <c r="T48" s="59"/>
      <c r="U48" s="25"/>
      <c r="V48" s="60"/>
      <c r="X48" s="9"/>
      <c r="Y48" s="23"/>
    </row>
    <row r="49" spans="1:25" ht="18" customHeight="1" x14ac:dyDescent="0.35">
      <c r="A49" s="1"/>
      <c r="B49" s="9"/>
      <c r="C49" s="9"/>
      <c r="D49" s="9"/>
      <c r="F49" s="297"/>
      <c r="G49" s="298"/>
      <c r="H49" s="298"/>
      <c r="I49" s="298"/>
      <c r="K49" s="59"/>
      <c r="L49" s="25"/>
      <c r="M49" s="60"/>
      <c r="N49" s="59"/>
      <c r="O49" s="25"/>
      <c r="P49" s="60"/>
      <c r="Q49" s="59"/>
      <c r="R49" s="25"/>
      <c r="S49" s="60"/>
      <c r="T49" s="59"/>
      <c r="U49" s="25"/>
      <c r="V49" s="60"/>
      <c r="X49" s="9"/>
      <c r="Y49" s="23"/>
    </row>
    <row r="50" spans="1:25" ht="14.5" x14ac:dyDescent="0.35">
      <c r="S50" s="1"/>
      <c r="V50" s="1"/>
    </row>
    <row r="51" spans="1:25" ht="15" customHeight="1" x14ac:dyDescent="0.35"/>
  </sheetData>
  <mergeCells count="63">
    <mergeCell ref="F24:F49"/>
    <mergeCell ref="G24:I25"/>
    <mergeCell ref="M24:M26"/>
    <mergeCell ref="P24:P26"/>
    <mergeCell ref="S24:S26"/>
    <mergeCell ref="V24:V26"/>
    <mergeCell ref="G26:I26"/>
    <mergeCell ref="G27:I49"/>
    <mergeCell ref="Q20:S20"/>
    <mergeCell ref="T20:V20"/>
    <mergeCell ref="K21:M21"/>
    <mergeCell ref="N21:P21"/>
    <mergeCell ref="Q21:S21"/>
    <mergeCell ref="T21:V21"/>
    <mergeCell ref="T18:V19"/>
    <mergeCell ref="E19:I19"/>
    <mergeCell ref="D20:D21"/>
    <mergeCell ref="E20:I21"/>
    <mergeCell ref="K20:M20"/>
    <mergeCell ref="N20:P20"/>
    <mergeCell ref="D15:I15"/>
    <mergeCell ref="B18:C21"/>
    <mergeCell ref="K18:M19"/>
    <mergeCell ref="N18:P19"/>
    <mergeCell ref="Q18:S19"/>
    <mergeCell ref="Q17:S17"/>
    <mergeCell ref="T17:V17"/>
    <mergeCell ref="S12:T12"/>
    <mergeCell ref="U12:V12"/>
    <mergeCell ref="L13:M13"/>
    <mergeCell ref="P13:Q13"/>
    <mergeCell ref="T13:U13"/>
    <mergeCell ref="L14:M15"/>
    <mergeCell ref="N14:N15"/>
    <mergeCell ref="O14:O15"/>
    <mergeCell ref="P14:Q15"/>
    <mergeCell ref="Q12:R12"/>
    <mergeCell ref="R14:R15"/>
    <mergeCell ref="S14:S15"/>
    <mergeCell ref="T14:U15"/>
    <mergeCell ref="V14:V15"/>
    <mergeCell ref="K12:L12"/>
    <mergeCell ref="M12:N12"/>
    <mergeCell ref="O12:P12"/>
    <mergeCell ref="K17:M17"/>
    <mergeCell ref="N17:P17"/>
    <mergeCell ref="K14:K15"/>
    <mergeCell ref="B7:C7"/>
    <mergeCell ref="M7:O8"/>
    <mergeCell ref="Q7:S8"/>
    <mergeCell ref="G12:G13"/>
    <mergeCell ref="D2:I2"/>
    <mergeCell ref="D3:I4"/>
    <mergeCell ref="K3:S4"/>
    <mergeCell ref="D5:I5"/>
    <mergeCell ref="K5:R5"/>
    <mergeCell ref="B10:C10"/>
    <mergeCell ref="B12:C15"/>
    <mergeCell ref="D12:D14"/>
    <mergeCell ref="E12:E14"/>
    <mergeCell ref="F12:F13"/>
    <mergeCell ref="H12:H13"/>
    <mergeCell ref="I12:I13"/>
  </mergeCells>
  <conditionalFormatting sqref="D15:I15">
    <cfRule type="containsText" dxfId="143" priority="2" operator="containsText" text="Finalizado">
      <formula>NOT(ISERROR(SEARCH("Finalizado",D15)))</formula>
    </cfRule>
    <cfRule type="containsText" dxfId="142" priority="3" operator="containsText" text="No Planificado">
      <formula>NOT(ISERROR(SEARCH("No Planificado",D15)))</formula>
    </cfRule>
    <cfRule type="containsText" dxfId="141" priority="4" operator="containsText" text="A Tiempo">
      <formula>NOT(ISERROR(SEARCH("A Tiempo",D15)))</formula>
    </cfRule>
    <cfRule type="containsText" dxfId="140" priority="5" operator="containsText" text="Retrasado">
      <formula>NOT(ISERROR(SEARCH("Retrasado",D15)))</formula>
    </cfRule>
  </conditionalFormatting>
  <conditionalFormatting sqref="F7:F8">
    <cfRule type="iconSet" priority="9">
      <iconSet showValue="0">
        <cfvo type="percent" val="0"/>
        <cfvo type="num" val="2"/>
        <cfvo type="num" val="3"/>
      </iconSet>
    </cfRule>
  </conditionalFormatting>
  <conditionalFormatting sqref="F12 F14">
    <cfRule type="iconSet" priority="7">
      <iconSet showValue="0">
        <cfvo type="percent" val="0"/>
        <cfvo type="num" val="2"/>
        <cfvo type="num" val="3"/>
      </iconSet>
    </cfRule>
  </conditionalFormatting>
  <conditionalFormatting sqref="G7:I8">
    <cfRule type="iconSet" priority="8">
      <iconSet showValue="0">
        <cfvo type="percent" val="0"/>
        <cfvo type="num" val="2"/>
        <cfvo type="num" val="3"/>
      </iconSet>
    </cfRule>
  </conditionalFormatting>
  <conditionalFormatting sqref="G12:I12 G14:I14">
    <cfRule type="iconSet" priority="6">
      <iconSet showValue="0">
        <cfvo type="percent" val="0"/>
        <cfvo type="num" val="2"/>
        <cfvo type="num" val="3"/>
      </iconSet>
    </cfRule>
  </conditionalFormatting>
  <conditionalFormatting sqref="K24:L24 N24:O24 Q24:R24 T24:U24">
    <cfRule type="iconSet" priority="10">
      <iconSet showValue="0">
        <cfvo type="percent" val="0"/>
        <cfvo type="num" val="2"/>
        <cfvo type="num" val="3"/>
      </iconSet>
    </cfRule>
  </conditionalFormatting>
  <conditionalFormatting sqref="K25:L25">
    <cfRule type="containsText" dxfId="139" priority="20" operator="containsText" text="PENDIENTE">
      <formula>NOT(ISERROR(SEARCH("PENDIENTE",K25)))</formula>
    </cfRule>
    <cfRule type="containsText" dxfId="138" priority="21" operator="containsText" text="NO VALIDADO">
      <formula>NOT(ISERROR(SEARCH("NO VALIDADO",K25)))</formula>
    </cfRule>
    <cfRule type="containsText" dxfId="137" priority="22" operator="containsText" text="VALIDADO">
      <formula>NOT(ISERROR(SEARCH("VALIDADO",K25)))</formula>
    </cfRule>
  </conditionalFormatting>
  <conditionalFormatting sqref="N25:O25">
    <cfRule type="containsText" dxfId="136" priority="17" operator="containsText" text="PENDIENTE">
      <formula>NOT(ISERROR(SEARCH("PENDIENTE",N25)))</formula>
    </cfRule>
    <cfRule type="containsText" dxfId="135" priority="18" operator="containsText" text="NO VALIDADO">
      <formula>NOT(ISERROR(SEARCH("NO VALIDADO",N25)))</formula>
    </cfRule>
    <cfRule type="containsText" dxfId="134" priority="19" operator="containsText" text="VALIDADO">
      <formula>NOT(ISERROR(SEARCH("VALIDADO",N25)))</formula>
    </cfRule>
  </conditionalFormatting>
  <conditionalFormatting sqref="Q25:R25">
    <cfRule type="containsText" dxfId="133" priority="14" operator="containsText" text="PENDIENTE">
      <formula>NOT(ISERROR(SEARCH("PENDIENTE",Q25)))</formula>
    </cfRule>
    <cfRule type="containsText" dxfId="132" priority="15" operator="containsText" text="NO VALIDADO">
      <formula>NOT(ISERROR(SEARCH("NO VALIDADO",Q25)))</formula>
    </cfRule>
    <cfRule type="containsText" dxfId="131" priority="16" operator="containsText" text="VALIDADO">
      <formula>NOT(ISERROR(SEARCH("VALIDADO",Q25)))</formula>
    </cfRule>
  </conditionalFormatting>
  <conditionalFormatting sqref="T25:U25">
    <cfRule type="containsText" dxfId="130" priority="11" operator="containsText" text="PENDIENTE">
      <formula>NOT(ISERROR(SEARCH("PENDIENTE",T25)))</formula>
    </cfRule>
    <cfRule type="containsText" dxfId="129" priority="12" operator="containsText" text="NO VALIDADO">
      <formula>NOT(ISERROR(SEARCH("NO VALIDADO",T25)))</formula>
    </cfRule>
    <cfRule type="containsText" dxfId="128" priority="13" operator="containsText" text="VALIDADO">
      <formula>NOT(ISERROR(SEARCH("VALIDADO",T25)))</formula>
    </cfRule>
  </conditionalFormatting>
  <dataValidations count="6">
    <dataValidation type="list" allowBlank="1" showInputMessage="1" showErrorMessage="1" sqref="D10" xr:uid="{84C96D4E-28EE-4E38-94F1-074909D35F94}">
      <formula1>"No Cumple, Parcial,Cumple,Más que Cumple,Mejor Práctica"</formula1>
    </dataValidation>
    <dataValidation type="list" allowBlank="1" showInputMessage="1" showErrorMessage="1" sqref="S10 Q10" xr:uid="{B063FA67-6B58-4960-8447-C53AE769398F}">
      <formula1>"Junio,Julio,Agosto,Septiembre,Octubre"</formula1>
    </dataValidation>
    <dataValidation type="list" allowBlank="1" showInputMessage="1" showErrorMessage="1" sqref="O10" xr:uid="{5CAD2B7D-E2F1-4C64-8A4A-D41D951BC0F7}">
      <formula1>"Alta,Baja,No Planificado"</formula1>
    </dataValidation>
    <dataValidation type="list" allowBlank="1" showInputMessage="1" showErrorMessage="1" sqref="AB14:AB15 R14:R15 N14:N15 V14:V15" xr:uid="{DDA2449E-804E-4174-A340-BC7DDFDD632D}">
      <formula1>"No Cumple, Parcial, Cumple, Más que Cumple, Mejor Práctica"</formula1>
    </dataValidation>
    <dataValidation type="list" allowBlank="1" showInputMessage="1" showErrorMessage="1" sqref="M12 Q12 U12" xr:uid="{81613E8B-852C-4EB7-8A5F-0D419F00C5DF}">
      <formula1>"Mayo,Junio,Julio,Agosto,Septiembre,Octubre"</formula1>
    </dataValidation>
    <dataValidation type="list" allowBlank="1" showInputMessage="1" showErrorMessage="1" sqref="K14:K15 O14:O15 S14:S15" xr:uid="{6884D4B8-BD51-4E83-828B-6597EF736FAD}">
      <formula1>"No Iniciado, En Progreso,Finalizado"</formula1>
    </dataValidation>
  </dataValidations>
  <pageMargins left="0.511811024" right="0.511811024" top="0.78740157499999996" bottom="0.78740157499999996" header="0.31496062000000002" footer="0.31496062000000002"/>
  <pageSetup paperSize="9" orientation="portrait" r:id="rId1"/>
  <drawing r:id="rId2"/>
  <extLst>
    <ext xmlns:x14="http://schemas.microsoft.com/office/spreadsheetml/2009/9/main" uri="{78C0D931-6437-407d-A8EE-F0AAD7539E65}">
      <x14:conditionalFormattings>
        <x14:conditionalFormatting xmlns:xm="http://schemas.microsoft.com/office/excel/2006/main">
          <x14:cfRule type="iconSet" priority="1" id="{5E5B5443-897D-45E8-BEA2-A3C29C3B783B}">
            <x14:iconSet iconSet="3Stars" showValue="0">
              <x14:cfvo type="percent">
                <xm:f>0</xm:f>
              </x14:cfvo>
              <x14:cfvo type="num">
                <xm:f>2</xm:f>
              </x14:cfvo>
              <x14:cfvo type="num">
                <xm:f>3</xm:f>
              </x14:cfvo>
            </x14:iconSet>
          </x14:cfRule>
          <xm:sqref>M10</xm:sqref>
        </x14:conditionalFormatting>
      </x14:conditionalFormattings>
    </ext>
  </extLst>
</worksheet>
</file>

<file path=xl/worksheets/sheet7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45117AD-60AA-4FCC-8167-BBFAD33A692F}">
  <dimension ref="A1:AB51"/>
  <sheetViews>
    <sheetView showGridLines="0" zoomScale="50" zoomScaleNormal="50" workbookViewId="0">
      <pane xSplit="3" ySplit="4" topLeftCell="D19" activePane="bottomRight" state="frozen"/>
      <selection activeCell="O2" sqref="O2"/>
      <selection pane="topRight" activeCell="O2" sqref="O2"/>
      <selection pane="bottomLeft" activeCell="O2" sqref="O2"/>
      <selection pane="bottomRight" activeCell="P24" sqref="P24:P26"/>
    </sheetView>
  </sheetViews>
  <sheetFormatPr defaultColWidth="0" defaultRowHeight="15" customHeight="1" zeroHeight="1" outlineLevelRow="2" outlineLevelCol="1" x14ac:dyDescent="0.35"/>
  <cols>
    <col min="1" max="1" width="1.26953125" customWidth="1"/>
    <col min="2" max="2" width="4.7265625" customWidth="1"/>
    <col min="3" max="3" width="20.1796875" customWidth="1"/>
    <col min="4" max="4" width="17.453125" customWidth="1" outlineLevel="1"/>
    <col min="5" max="5" width="10" customWidth="1" outlineLevel="1"/>
    <col min="6" max="8" width="6.1796875" customWidth="1" outlineLevel="1"/>
    <col min="9" max="9" width="6.26953125" customWidth="1" outlineLevel="1"/>
    <col min="10" max="10" width="2.1796875" customWidth="1"/>
    <col min="11" max="23" width="23" customWidth="1"/>
    <col min="24" max="24" width="17" hidden="1" customWidth="1"/>
    <col min="25" max="25" width="16.453125" hidden="1" customWidth="1"/>
    <col min="26" max="26" width="10.54296875" hidden="1" customWidth="1"/>
    <col min="27" max="27" width="16.81640625" hidden="1" customWidth="1"/>
    <col min="28" max="28" width="14.54296875" hidden="1" customWidth="1"/>
  </cols>
  <sheetData>
    <row r="1" spans="1:28" ht="11.25" customHeight="1" x14ac:dyDescent="0.35">
      <c r="A1" s="13"/>
      <c r="B1" s="13"/>
      <c r="C1" s="13"/>
      <c r="D1" s="13"/>
      <c r="E1" s="13"/>
      <c r="F1" s="13"/>
      <c r="G1" s="13"/>
      <c r="H1" s="13"/>
      <c r="I1" s="13"/>
      <c r="J1" s="13"/>
      <c r="K1" s="13"/>
      <c r="L1" s="13"/>
      <c r="M1" s="13"/>
      <c r="N1" s="13"/>
      <c r="O1" s="13"/>
      <c r="P1" s="13"/>
      <c r="Q1" s="13"/>
      <c r="R1" s="13"/>
      <c r="S1" s="13"/>
      <c r="T1" s="13"/>
      <c r="U1" s="13"/>
      <c r="V1" s="13"/>
      <c r="W1" s="13"/>
      <c r="X1" s="13"/>
      <c r="Y1" s="19"/>
      <c r="Z1" s="19"/>
      <c r="AA1" s="19"/>
    </row>
    <row r="2" spans="1:28" ht="43.5" customHeight="1" x14ac:dyDescent="0.5">
      <c r="A2" s="1"/>
      <c r="C2" s="11"/>
      <c r="D2" s="279" t="s">
        <v>0</v>
      </c>
      <c r="E2" s="279"/>
      <c r="F2" s="279"/>
      <c r="G2" s="279"/>
      <c r="H2" s="279"/>
      <c r="I2" s="279"/>
      <c r="J2" s="62"/>
      <c r="K2" s="62"/>
      <c r="L2" s="62"/>
      <c r="M2" s="62"/>
      <c r="N2" s="62"/>
      <c r="O2" s="62"/>
      <c r="P2" s="62"/>
      <c r="Q2" s="62"/>
      <c r="R2" s="62"/>
      <c r="S2" s="62"/>
      <c r="T2" s="62"/>
      <c r="U2" s="62"/>
      <c r="V2" s="62"/>
      <c r="W2" s="11"/>
      <c r="X2" s="11"/>
      <c r="Y2" s="20"/>
      <c r="Z2" s="20"/>
      <c r="AA2" s="20"/>
    </row>
    <row r="3" spans="1:28" ht="19.5" customHeight="1" x14ac:dyDescent="0.35">
      <c r="A3" s="1"/>
      <c r="C3" s="10"/>
      <c r="D3" s="280" t="s">
        <v>1</v>
      </c>
      <c r="E3" s="280"/>
      <c r="F3" s="280"/>
      <c r="G3" s="280"/>
      <c r="H3" s="280"/>
      <c r="I3" s="280"/>
      <c r="J3" s="63"/>
      <c r="K3" s="319" t="s">
        <v>934</v>
      </c>
      <c r="L3" s="319"/>
      <c r="M3" s="319"/>
      <c r="N3" s="319"/>
      <c r="O3" s="319"/>
      <c r="P3" s="319"/>
      <c r="Q3" s="319"/>
      <c r="R3" s="319"/>
      <c r="S3" s="319"/>
      <c r="T3" s="63"/>
      <c r="U3" s="63"/>
      <c r="V3" s="63"/>
      <c r="W3" s="10"/>
      <c r="X3" s="10"/>
      <c r="Y3" s="12"/>
      <c r="Z3" s="12"/>
      <c r="AA3" s="12"/>
    </row>
    <row r="4" spans="1:28" ht="35.25" customHeight="1" x14ac:dyDescent="0.35">
      <c r="A4" s="1"/>
      <c r="B4" s="1"/>
      <c r="C4" s="10"/>
      <c r="D4" s="281"/>
      <c r="E4" s="281"/>
      <c r="F4" s="281"/>
      <c r="G4" s="281"/>
      <c r="H4" s="281"/>
      <c r="I4" s="281"/>
      <c r="J4" s="61"/>
      <c r="K4" s="320"/>
      <c r="L4" s="320"/>
      <c r="M4" s="320"/>
      <c r="N4" s="320"/>
      <c r="O4" s="320"/>
      <c r="P4" s="320"/>
      <c r="Q4" s="320"/>
      <c r="R4" s="320"/>
      <c r="S4" s="320"/>
      <c r="T4" s="61"/>
      <c r="U4" s="61"/>
      <c r="V4" s="61"/>
      <c r="W4" s="61"/>
      <c r="X4" s="14"/>
      <c r="Y4" s="21"/>
      <c r="Z4" s="22"/>
      <c r="AA4" s="22"/>
    </row>
    <row r="5" spans="1:28" ht="32.5" x14ac:dyDescent="0.6">
      <c r="A5" s="1"/>
      <c r="B5" s="15"/>
      <c r="C5" s="13"/>
      <c r="D5" s="284" t="s">
        <v>218</v>
      </c>
      <c r="E5" s="284"/>
      <c r="F5" s="284"/>
      <c r="G5" s="284"/>
      <c r="H5" s="284"/>
      <c r="I5" s="284"/>
      <c r="J5" s="26"/>
      <c r="K5" s="284" t="s">
        <v>673</v>
      </c>
      <c r="L5" s="284"/>
      <c r="M5" s="284"/>
      <c r="N5" s="284"/>
      <c r="O5" s="284"/>
      <c r="P5" s="284"/>
      <c r="Q5" s="284"/>
      <c r="R5" s="284"/>
      <c r="S5" s="27"/>
      <c r="T5" s="25"/>
      <c r="U5" s="25"/>
      <c r="V5" s="25"/>
      <c r="W5" s="9"/>
      <c r="X5" s="9"/>
      <c r="Y5" s="23"/>
    </row>
    <row r="6" spans="1:28" ht="33" customHeight="1" x14ac:dyDescent="0.8">
      <c r="A6" s="1"/>
      <c r="B6" s="15"/>
      <c r="C6" s="15"/>
      <c r="D6" s="28" t="s">
        <v>296</v>
      </c>
      <c r="E6" s="28" t="s">
        <v>16</v>
      </c>
      <c r="F6" s="28" t="s">
        <v>19</v>
      </c>
      <c r="G6" s="28" t="s">
        <v>20</v>
      </c>
      <c r="H6" s="28" t="s">
        <v>21</v>
      </c>
      <c r="I6" s="28" t="s">
        <v>22</v>
      </c>
      <c r="J6" s="29"/>
      <c r="K6" s="44" t="s">
        <v>221</v>
      </c>
      <c r="L6" s="66"/>
      <c r="M6" s="30"/>
      <c r="N6" s="30"/>
      <c r="O6" s="30"/>
      <c r="P6" s="30"/>
      <c r="Q6" s="30"/>
      <c r="R6" s="31"/>
      <c r="S6" s="31"/>
      <c r="T6" s="25"/>
      <c r="U6" s="25"/>
      <c r="V6" s="25"/>
      <c r="W6" s="9"/>
      <c r="X6" s="9"/>
      <c r="Y6" s="23"/>
    </row>
    <row r="7" spans="1:28" ht="78" customHeight="1" outlineLevel="1" x14ac:dyDescent="0.35">
      <c r="A7" s="1"/>
      <c r="B7" s="267" t="s">
        <v>222</v>
      </c>
      <c r="C7" s="267"/>
      <c r="D7" s="67" t="str">
        <f>IF(F7="","",IF(AND(I7=3,H7=3,G7=3,F7=3),"Melhor Pratica",
IF(AND(H7=3,G7=3,F7=3),"Mais que cumpre",
IF(AND(G7=3,F7=3),"Cumpre",
IF(F7=3,"Parcial","Não cumpre")))))</f>
        <v>Cumpre</v>
      </c>
      <c r="E7" s="47">
        <f>IF($D7="Não cumpre",0,IF($D7="Parcial",$E$18*0.4,IF($D7="Cumpre",$E$18*0.7,IF($D7="Mais que cumpre",$E$18*0.85,IF($D7="Melhor Pratica",$E$18,0)))))</f>
        <v>1.3999999999999999E-2</v>
      </c>
      <c r="F7" s="48">
        <f>IF($K$24&lt;&gt;"",IF($K$24=3,3,IF($K$24=2,2,1)),"")</f>
        <v>3</v>
      </c>
      <c r="G7" s="48">
        <f>IF($N$24&lt;&gt;"",IF($N$24=3,3,IF($N$24=2,2,1)),"")</f>
        <v>3</v>
      </c>
      <c r="H7" s="48" t="str">
        <f>IF($Q$24&lt;&gt;"",IF($Q$24=3,3,IF($Q$24=2,2,1)),"")</f>
        <v/>
      </c>
      <c r="I7" s="48" t="str">
        <f>IF($T$24&lt;&gt;"",IF($T$24=3,3,IF($T$24=2,2,1)),"")</f>
        <v/>
      </c>
      <c r="J7" s="32"/>
      <c r="K7" s="49" t="s">
        <v>674</v>
      </c>
      <c r="L7" s="46" t="s">
        <v>224</v>
      </c>
      <c r="M7" s="271" t="s">
        <v>935</v>
      </c>
      <c r="N7" s="271"/>
      <c r="O7" s="271"/>
      <c r="P7" s="46" t="s">
        <v>226</v>
      </c>
      <c r="Q7" s="271"/>
      <c r="R7" s="271"/>
      <c r="S7" s="271"/>
      <c r="U7" s="25"/>
      <c r="V7" s="25"/>
      <c r="W7" s="9"/>
      <c r="X7" s="9"/>
      <c r="Y7" s="23"/>
    </row>
    <row r="8" spans="1:28" ht="14.25" customHeight="1" outlineLevel="1" x14ac:dyDescent="0.35">
      <c r="A8" s="1"/>
      <c r="B8" s="64"/>
      <c r="C8" s="64"/>
      <c r="D8" s="67"/>
      <c r="E8" s="47"/>
      <c r="F8" s="48"/>
      <c r="G8" s="48"/>
      <c r="H8" s="48"/>
      <c r="I8" s="48"/>
      <c r="J8" s="32"/>
      <c r="K8" s="49"/>
      <c r="L8" s="46"/>
      <c r="M8" s="271"/>
      <c r="N8" s="271"/>
      <c r="O8" s="271"/>
      <c r="P8" s="46"/>
      <c r="Q8" s="271"/>
      <c r="R8" s="271"/>
      <c r="S8" s="271"/>
      <c r="U8" s="25"/>
      <c r="V8" s="25"/>
      <c r="W8" s="9"/>
      <c r="X8" s="9"/>
      <c r="Y8" s="23"/>
    </row>
    <row r="9" spans="1:28" ht="9.75" customHeight="1" x14ac:dyDescent="0.45">
      <c r="A9" s="1"/>
      <c r="B9" s="1"/>
      <c r="C9" s="1"/>
      <c r="D9" s="34"/>
      <c r="E9" s="35"/>
      <c r="F9" s="35"/>
      <c r="G9" s="35"/>
      <c r="H9" s="35"/>
      <c r="I9" s="35"/>
      <c r="J9" s="35"/>
      <c r="K9" s="35"/>
      <c r="L9" s="35"/>
      <c r="M9" s="35"/>
      <c r="N9" s="35"/>
      <c r="O9" s="35"/>
      <c r="P9" s="35"/>
      <c r="Q9" s="92">
        <f>IF(Q10="Junho",6,IF(Q10="Julho",7,IF(Q10="Agosto",8,IF(Q10="Setembro",9,IF(Q10="Outubro",10,"")))))</f>
        <v>8</v>
      </c>
      <c r="R9" s="35"/>
      <c r="S9" s="92" t="str">
        <f>IF(S10="Junho",6,IF(S10="Julho",7,IF(S10="Agosto",8,IF(S10="Setembro",9,IF(S10="Outubro",10,"")))))</f>
        <v/>
      </c>
      <c r="T9" s="33"/>
      <c r="U9" s="33"/>
      <c r="V9" s="33"/>
      <c r="W9" s="1"/>
      <c r="X9" s="1"/>
    </row>
    <row r="10" spans="1:28" ht="59.25" customHeight="1" outlineLevel="1" x14ac:dyDescent="0.35">
      <c r="A10" s="1"/>
      <c r="B10" s="273" t="s">
        <v>676</v>
      </c>
      <c r="C10" s="273"/>
      <c r="D10" s="110" t="s">
        <v>228</v>
      </c>
      <c r="E10" s="51">
        <f>IF($D10="Não cumpre",0,IF($D10="Parcial",$E$18*0.4,IF($D10="Cumpre",$E$18*0.7,IF($D10="Mais que cumpre",$E$18*0.85,IF($D10="Melhor Pratica",$E$18,0)))))</f>
        <v>1.7000000000000001E-2</v>
      </c>
      <c r="F10" s="52" t="str">
        <f>IF(K20="D","D","-")</f>
        <v>-</v>
      </c>
      <c r="G10" s="52" t="str">
        <f>IF(N20="D","D","-")</f>
        <v>D</v>
      </c>
      <c r="H10" s="52" t="str">
        <f>IF(Q20="D","D","-")</f>
        <v>D</v>
      </c>
      <c r="I10" s="52" t="str">
        <f>IF(T20="D","D","-")</f>
        <v>D</v>
      </c>
      <c r="J10" s="32"/>
      <c r="K10" s="65" t="s">
        <v>677</v>
      </c>
      <c r="L10" s="50" t="s">
        <v>230</v>
      </c>
      <c r="M10" s="74">
        <v>3</v>
      </c>
      <c r="N10" s="50" t="s">
        <v>231</v>
      </c>
      <c r="O10" s="53" t="s">
        <v>696</v>
      </c>
      <c r="P10" s="50" t="s">
        <v>233</v>
      </c>
      <c r="Q10" s="91" t="s">
        <v>303</v>
      </c>
      <c r="R10" s="50" t="s">
        <v>235</v>
      </c>
      <c r="S10" s="91" t="s">
        <v>710</v>
      </c>
      <c r="T10" s="50" t="s">
        <v>237</v>
      </c>
      <c r="U10" s="53" t="s">
        <v>355</v>
      </c>
      <c r="V10" s="25"/>
      <c r="W10" s="9"/>
      <c r="X10" s="9"/>
      <c r="Y10" s="23"/>
    </row>
    <row r="11" spans="1:28" ht="20.5" x14ac:dyDescent="0.4">
      <c r="A11" s="1"/>
      <c r="B11" s="17"/>
      <c r="C11" s="17"/>
      <c r="D11" s="36"/>
      <c r="E11" s="31"/>
      <c r="F11" s="37"/>
      <c r="G11" s="37"/>
      <c r="H11" s="37"/>
      <c r="I11" s="37"/>
      <c r="J11" s="31"/>
      <c r="K11" s="25"/>
      <c r="L11" s="25"/>
      <c r="M11" s="25"/>
      <c r="N11" s="25"/>
      <c r="O11" s="25"/>
      <c r="P11" s="25"/>
      <c r="Q11" s="25"/>
      <c r="R11" s="25"/>
      <c r="S11" s="25"/>
      <c r="T11" s="25"/>
      <c r="U11" s="25"/>
      <c r="V11" s="25"/>
      <c r="W11" s="9"/>
      <c r="X11" s="9"/>
      <c r="Y11" s="23"/>
    </row>
    <row r="12" spans="1:28" ht="18" customHeight="1" outlineLevel="1" x14ac:dyDescent="0.35">
      <c r="A12" s="1"/>
      <c r="B12" s="274" t="s">
        <v>680</v>
      </c>
      <c r="C12" s="274"/>
      <c r="D12" s="276" t="str">
        <f>IF(F12="","",IF(AND(I12=3,H12=3,G12=3,F12=3),"Melhor Pratica",
IF(AND(H12=3,G12=3,F12=3),"Mais que cumpre",
IF(AND(G12=3,F12=3),"Cumpre",
IF(F12=3,"Parcial","Não cumpre")))))</f>
        <v>Mais que cumpre</v>
      </c>
      <c r="E12" s="277">
        <f>IF($D12="Não cumpre",0,IF($D12="Parcial",$E$18*0.4,IF($D12="Cumpre",$E$18*0.7,IF($D12="Mais que cumpre",$E$18*0.85,IF($D12="Melhor Pratica",$E$18,0)))))</f>
        <v>1.7000000000000001E-2</v>
      </c>
      <c r="F12" s="272">
        <f>IF($L$24&lt;&gt;"",IF($L$24=3,3,IF($L$24=2,2,1)),"")</f>
        <v>3</v>
      </c>
      <c r="G12" s="272">
        <f>IF($O$24&lt;&gt;"",IF($O$24=3,3,IF($O$24=2,2,1)),"")</f>
        <v>3</v>
      </c>
      <c r="H12" s="272">
        <f>IF($R$24&lt;&gt;"",IF($R$24=3,3,IF($R$24=2,2,1)),"")</f>
        <v>3</v>
      </c>
      <c r="I12" s="272" t="str">
        <f>IF($U$24&lt;&gt;"",IF($U$24=3,3,IF($U$24=2,2,1)),"")</f>
        <v/>
      </c>
      <c r="J12" s="32"/>
      <c r="K12" s="305" t="s">
        <v>240</v>
      </c>
      <c r="L12" s="278"/>
      <c r="M12" s="285"/>
      <c r="N12" s="286"/>
      <c r="O12" s="305" t="s">
        <v>240</v>
      </c>
      <c r="P12" s="278"/>
      <c r="Q12" s="285"/>
      <c r="R12" s="286"/>
      <c r="S12" s="278" t="s">
        <v>240</v>
      </c>
      <c r="T12" s="278"/>
      <c r="U12" s="318"/>
      <c r="V12" s="318"/>
      <c r="W12" s="9"/>
      <c r="X12" s="9"/>
      <c r="Y12" s="23"/>
      <c r="Z12" s="2"/>
      <c r="AA12" s="2"/>
      <c r="AB12" s="2"/>
    </row>
    <row r="13" spans="1:28" ht="35.25" customHeight="1" outlineLevel="1" x14ac:dyDescent="0.35">
      <c r="A13" s="1"/>
      <c r="B13" s="275"/>
      <c r="C13" s="275"/>
      <c r="D13" s="276"/>
      <c r="E13" s="277"/>
      <c r="F13" s="272"/>
      <c r="G13" s="272"/>
      <c r="H13" s="272"/>
      <c r="I13" s="272"/>
      <c r="J13" s="32"/>
      <c r="K13" s="168" t="s">
        <v>33</v>
      </c>
      <c r="L13" s="287" t="s">
        <v>242</v>
      </c>
      <c r="M13" s="287"/>
      <c r="N13" s="169" t="s">
        <v>243</v>
      </c>
      <c r="O13" s="168" t="s">
        <v>33</v>
      </c>
      <c r="P13" s="287" t="s">
        <v>242</v>
      </c>
      <c r="Q13" s="287"/>
      <c r="R13" s="169" t="s">
        <v>243</v>
      </c>
      <c r="S13" s="100" t="s">
        <v>33</v>
      </c>
      <c r="T13" s="287" t="s">
        <v>242</v>
      </c>
      <c r="U13" s="287"/>
      <c r="V13" s="100" t="s">
        <v>243</v>
      </c>
      <c r="W13" s="1"/>
      <c r="X13" s="1"/>
      <c r="Z13" s="3"/>
      <c r="AA13" s="4"/>
      <c r="AB13" s="5"/>
    </row>
    <row r="14" spans="1:28" ht="18.75" customHeight="1" outlineLevel="1" x14ac:dyDescent="0.35">
      <c r="A14" s="1"/>
      <c r="B14" s="275"/>
      <c r="C14" s="275"/>
      <c r="D14" s="276"/>
      <c r="E14" s="277"/>
      <c r="F14" s="38"/>
      <c r="G14" s="38"/>
      <c r="H14" s="38"/>
      <c r="I14" s="38"/>
      <c r="J14" s="32"/>
      <c r="K14" s="270"/>
      <c r="L14" s="292"/>
      <c r="M14" s="292"/>
      <c r="N14" s="269"/>
      <c r="O14" s="270"/>
      <c r="P14" s="292"/>
      <c r="Q14" s="292"/>
      <c r="R14" s="269"/>
      <c r="S14" s="268"/>
      <c r="T14" s="292"/>
      <c r="U14" s="292"/>
      <c r="V14" s="268"/>
      <c r="W14" s="1"/>
      <c r="X14" s="1"/>
      <c r="Z14" s="6"/>
      <c r="AA14" s="7"/>
      <c r="AB14" s="8"/>
    </row>
    <row r="15" spans="1:28" ht="21" customHeight="1" outlineLevel="1" x14ac:dyDescent="0.35">
      <c r="A15" s="1"/>
      <c r="B15" s="275"/>
      <c r="C15" s="275"/>
      <c r="D15" s="288" t="str">
        <f>IF(S10&lt;&gt;"",IF(OR(S14="finalizado",O14="finalizado",K14="finalizado"),"Finalizado",
IF(OR(AND(S10=U12,S14&lt;&gt;"finalizado"),AND(S10=Q12,O14&lt;&gt;"finalizado"),AND(S10=M12,K14&lt;&gt;"finalizado")),"Atrasado","À Tempo")),"Não Planificado")</f>
        <v>À Tempo</v>
      </c>
      <c r="E15" s="288"/>
      <c r="F15" s="288"/>
      <c r="G15" s="288"/>
      <c r="H15" s="288"/>
      <c r="I15" s="288"/>
      <c r="J15" s="26"/>
      <c r="K15" s="270"/>
      <c r="L15" s="292"/>
      <c r="M15" s="292"/>
      <c r="N15" s="269"/>
      <c r="O15" s="270"/>
      <c r="P15" s="292"/>
      <c r="Q15" s="292"/>
      <c r="R15" s="269"/>
      <c r="S15" s="268"/>
      <c r="T15" s="292"/>
      <c r="U15" s="292"/>
      <c r="V15" s="268"/>
      <c r="W15" s="1"/>
      <c r="X15" s="1"/>
      <c r="Z15" s="6"/>
      <c r="AA15" s="7"/>
      <c r="AB15" s="7"/>
    </row>
    <row r="16" spans="1:28" ht="21" customHeight="1" x14ac:dyDescent="0.4">
      <c r="A16" s="1"/>
      <c r="B16" s="17"/>
      <c r="C16" s="17"/>
      <c r="D16" s="9"/>
      <c r="E16" s="86" t="str">
        <f>IF(COUNTA(F16:I16)=0,"NBC","BC")</f>
        <v>BC</v>
      </c>
      <c r="F16" s="86" t="s">
        <v>248</v>
      </c>
      <c r="G16" s="86" t="s">
        <v>248</v>
      </c>
      <c r="H16" s="86" t="s">
        <v>248</v>
      </c>
      <c r="I16" s="9"/>
      <c r="J16" s="16"/>
      <c r="K16" s="9"/>
      <c r="L16" s="9"/>
      <c r="M16" s="9"/>
      <c r="N16" s="9"/>
      <c r="O16" s="9"/>
      <c r="P16" s="9"/>
      <c r="Q16" s="9"/>
      <c r="R16" s="9"/>
      <c r="S16" s="9"/>
      <c r="T16" s="9"/>
      <c r="U16" s="9"/>
      <c r="V16" s="9"/>
      <c r="W16" s="9"/>
      <c r="X16" s="9"/>
      <c r="Y16" s="23"/>
    </row>
    <row r="17" spans="1:25" ht="21" customHeight="1" x14ac:dyDescent="0.4">
      <c r="A17" s="1"/>
      <c r="B17" s="17"/>
      <c r="C17" s="17"/>
      <c r="D17" s="9"/>
      <c r="E17" s="9"/>
      <c r="F17" s="9"/>
      <c r="G17" s="9"/>
      <c r="H17" s="9"/>
      <c r="I17" s="9"/>
      <c r="J17" s="16"/>
      <c r="K17" s="290" t="s">
        <v>246</v>
      </c>
      <c r="L17" s="291"/>
      <c r="M17" s="296"/>
      <c r="N17" s="290" t="s">
        <v>247</v>
      </c>
      <c r="O17" s="291"/>
      <c r="P17" s="296"/>
      <c r="Q17" s="290" t="s">
        <v>681</v>
      </c>
      <c r="R17" s="291"/>
      <c r="S17" s="296"/>
      <c r="T17" s="290" t="s">
        <v>682</v>
      </c>
      <c r="U17" s="291"/>
      <c r="V17" s="296"/>
      <c r="W17" s="9"/>
      <c r="X17" s="9"/>
      <c r="Y17" s="23"/>
    </row>
    <row r="18" spans="1:25" ht="20.25" customHeight="1" outlineLevel="2" x14ac:dyDescent="0.35">
      <c r="A18" s="1"/>
      <c r="B18" s="289" t="s">
        <v>316</v>
      </c>
      <c r="C18" s="289"/>
      <c r="D18" s="42" t="s">
        <v>16</v>
      </c>
      <c r="E18" s="39">
        <v>0.02</v>
      </c>
      <c r="F18" s="127"/>
      <c r="G18" s="127"/>
      <c r="H18" s="127"/>
      <c r="I18" s="127"/>
      <c r="J18" s="9"/>
      <c r="K18" s="270" t="s">
        <v>936</v>
      </c>
      <c r="L18" s="268"/>
      <c r="M18" s="269"/>
      <c r="N18" s="270" t="s">
        <v>937</v>
      </c>
      <c r="O18" s="268"/>
      <c r="P18" s="269"/>
      <c r="Q18" s="270" t="s">
        <v>938</v>
      </c>
      <c r="R18" s="268"/>
      <c r="S18" s="269"/>
      <c r="T18" s="270" t="s">
        <v>939</v>
      </c>
      <c r="U18" s="268"/>
      <c r="V18" s="269"/>
      <c r="W18" s="9"/>
      <c r="X18" s="9"/>
      <c r="Y18" s="23"/>
    </row>
    <row r="19" spans="1:25" ht="141.75" customHeight="1" outlineLevel="2" x14ac:dyDescent="0.35">
      <c r="A19" s="1"/>
      <c r="B19" s="289"/>
      <c r="C19" s="289"/>
      <c r="D19" s="42" t="s">
        <v>255</v>
      </c>
      <c r="E19" s="311" t="s">
        <v>940</v>
      </c>
      <c r="F19" s="311"/>
      <c r="G19" s="311"/>
      <c r="H19" s="311"/>
      <c r="I19" s="311"/>
      <c r="J19" s="25"/>
      <c r="K19" s="270"/>
      <c r="L19" s="268"/>
      <c r="M19" s="269"/>
      <c r="N19" s="270"/>
      <c r="O19" s="268"/>
      <c r="P19" s="269"/>
      <c r="Q19" s="270"/>
      <c r="R19" s="268"/>
      <c r="S19" s="269"/>
      <c r="T19" s="270"/>
      <c r="U19" s="268"/>
      <c r="V19" s="269"/>
      <c r="W19" s="9"/>
      <c r="X19" s="9"/>
      <c r="Y19" s="23"/>
    </row>
    <row r="20" spans="1:25" ht="18.75" customHeight="1" outlineLevel="2" x14ac:dyDescent="0.35">
      <c r="A20" s="1"/>
      <c r="B20" s="289"/>
      <c r="C20" s="289"/>
      <c r="D20" s="293" t="s">
        <v>37</v>
      </c>
      <c r="E20" s="294" t="s">
        <v>941</v>
      </c>
      <c r="F20" s="294"/>
      <c r="G20" s="294"/>
      <c r="H20" s="294"/>
      <c r="I20" s="294"/>
      <c r="J20" s="25"/>
      <c r="K20" s="270"/>
      <c r="L20" s="268"/>
      <c r="M20" s="269"/>
      <c r="N20" s="270" t="s">
        <v>307</v>
      </c>
      <c r="O20" s="268"/>
      <c r="P20" s="269"/>
      <c r="Q20" s="270" t="s">
        <v>307</v>
      </c>
      <c r="R20" s="268"/>
      <c r="S20" s="269"/>
      <c r="T20" s="270" t="s">
        <v>307</v>
      </c>
      <c r="U20" s="268"/>
      <c r="V20" s="269"/>
      <c r="W20" s="9"/>
      <c r="X20" s="9"/>
      <c r="Y20" s="23"/>
    </row>
    <row r="21" spans="1:25" ht="40.5" customHeight="1" outlineLevel="2" x14ac:dyDescent="0.35">
      <c r="A21" s="18">
        <v>5.0000000000000001E-3</v>
      </c>
      <c r="B21" s="289"/>
      <c r="C21" s="289"/>
      <c r="D21" s="293"/>
      <c r="E21" s="294"/>
      <c r="F21" s="294"/>
      <c r="G21" s="294"/>
      <c r="H21" s="294"/>
      <c r="I21" s="294"/>
      <c r="J21" s="25"/>
      <c r="K21" s="270" t="s">
        <v>525</v>
      </c>
      <c r="L21" s="268"/>
      <c r="M21" s="269"/>
      <c r="N21" s="270" t="s">
        <v>942</v>
      </c>
      <c r="O21" s="268"/>
      <c r="P21" s="269"/>
      <c r="Q21" s="270" t="s">
        <v>593</v>
      </c>
      <c r="R21" s="268"/>
      <c r="S21" s="269"/>
      <c r="T21" s="270" t="s">
        <v>658</v>
      </c>
      <c r="U21" s="268"/>
      <c r="V21" s="269"/>
      <c r="W21" s="9"/>
      <c r="X21" s="9"/>
      <c r="Y21" s="23"/>
    </row>
    <row r="22" spans="1:25" ht="14.5" x14ac:dyDescent="0.35">
      <c r="A22" s="1"/>
      <c r="B22" s="9"/>
      <c r="C22" s="9"/>
      <c r="D22" s="9"/>
      <c r="E22" s="9"/>
      <c r="F22" s="9"/>
      <c r="G22" s="9"/>
      <c r="H22" s="9"/>
      <c r="I22" s="9"/>
      <c r="J22" s="9"/>
      <c r="K22" s="68"/>
      <c r="L22" s="9"/>
      <c r="M22" s="9"/>
      <c r="N22" s="9"/>
      <c r="O22" s="9"/>
      <c r="P22" s="9"/>
      <c r="Q22" s="9"/>
      <c r="R22" s="9"/>
      <c r="S22" s="9"/>
      <c r="T22" s="9"/>
      <c r="U22" s="9"/>
      <c r="V22" s="69"/>
      <c r="W22" s="9"/>
      <c r="X22" s="9"/>
      <c r="Y22" s="23"/>
    </row>
    <row r="23" spans="1:25" ht="41" x14ac:dyDescent="0.35">
      <c r="A23" s="1"/>
      <c r="B23" s="9"/>
      <c r="C23" s="9"/>
      <c r="D23" s="9"/>
      <c r="G23" s="9"/>
      <c r="H23" s="9"/>
      <c r="K23" s="54" t="s">
        <v>9</v>
      </c>
      <c r="L23" s="24" t="s">
        <v>261</v>
      </c>
      <c r="M23" s="55" t="s">
        <v>262</v>
      </c>
      <c r="N23" s="54" t="s">
        <v>9</v>
      </c>
      <c r="O23" s="24" t="s">
        <v>261</v>
      </c>
      <c r="P23" s="55" t="s">
        <v>262</v>
      </c>
      <c r="Q23" s="54" t="s">
        <v>9</v>
      </c>
      <c r="R23" s="24" t="s">
        <v>261</v>
      </c>
      <c r="S23" s="55" t="s">
        <v>262</v>
      </c>
      <c r="T23" s="54" t="s">
        <v>9</v>
      </c>
      <c r="U23" s="24" t="s">
        <v>261</v>
      </c>
      <c r="V23" s="55" t="s">
        <v>262</v>
      </c>
      <c r="X23" s="9"/>
      <c r="Y23" s="23"/>
    </row>
    <row r="24" spans="1:25" ht="36.75" customHeight="1" x14ac:dyDescent="0.35">
      <c r="A24" s="1"/>
      <c r="B24" s="9"/>
      <c r="C24" s="9"/>
      <c r="D24" s="9"/>
      <c r="F24" s="297" t="s">
        <v>690</v>
      </c>
      <c r="G24" s="298" t="s">
        <v>33</v>
      </c>
      <c r="H24" s="298"/>
      <c r="I24" s="298"/>
      <c r="K24" s="56">
        <v>3</v>
      </c>
      <c r="L24" s="40">
        <v>3</v>
      </c>
      <c r="M24" s="295"/>
      <c r="N24" s="56">
        <v>3</v>
      </c>
      <c r="O24" s="40">
        <v>3</v>
      </c>
      <c r="P24" s="295"/>
      <c r="Q24" s="56"/>
      <c r="R24" s="40">
        <v>3</v>
      </c>
      <c r="S24" s="295"/>
      <c r="T24" s="56"/>
      <c r="U24" s="40"/>
      <c r="V24" s="295"/>
      <c r="X24" s="9"/>
      <c r="Y24" s="23"/>
    </row>
    <row r="25" spans="1:25" ht="19.5" customHeight="1" x14ac:dyDescent="0.35">
      <c r="A25" s="1"/>
      <c r="B25" s="9"/>
      <c r="C25" s="9"/>
      <c r="D25" s="9"/>
      <c r="F25" s="297"/>
      <c r="G25" s="298"/>
      <c r="H25" s="298"/>
      <c r="I25" s="298"/>
      <c r="K25" s="57"/>
      <c r="L25" s="43"/>
      <c r="M25" s="295"/>
      <c r="N25" s="57"/>
      <c r="O25" s="43"/>
      <c r="P25" s="295"/>
      <c r="Q25" s="57"/>
      <c r="R25" s="43"/>
      <c r="S25" s="295"/>
      <c r="T25" s="57"/>
      <c r="U25" s="43"/>
      <c r="V25" s="295"/>
      <c r="X25" s="9"/>
      <c r="Y25" s="23"/>
    </row>
    <row r="26" spans="1:25" ht="208.5" customHeight="1" x14ac:dyDescent="0.35">
      <c r="A26" s="1"/>
      <c r="B26" s="9"/>
      <c r="C26" s="9"/>
      <c r="D26" s="9"/>
      <c r="F26" s="297"/>
      <c r="G26" s="298" t="s">
        <v>242</v>
      </c>
      <c r="H26" s="298"/>
      <c r="I26" s="298"/>
      <c r="K26" s="58" t="s">
        <v>943</v>
      </c>
      <c r="L26" s="45"/>
      <c r="M26" s="295"/>
      <c r="N26" s="58" t="s">
        <v>944</v>
      </c>
      <c r="O26" s="45" t="s">
        <v>1166</v>
      </c>
      <c r="P26" s="295"/>
      <c r="Q26" s="58"/>
      <c r="R26" s="45" t="s">
        <v>1171</v>
      </c>
      <c r="S26" s="295"/>
      <c r="T26" s="58"/>
      <c r="U26" s="45"/>
      <c r="V26" s="295"/>
      <c r="X26" s="9"/>
      <c r="Y26" s="23"/>
    </row>
    <row r="27" spans="1:25" ht="18" customHeight="1" x14ac:dyDescent="0.35">
      <c r="A27" s="1"/>
      <c r="B27" s="9"/>
      <c r="C27" s="9"/>
      <c r="D27" s="9"/>
      <c r="F27" s="297"/>
      <c r="G27" s="298" t="s">
        <v>266</v>
      </c>
      <c r="H27" s="298"/>
      <c r="I27" s="298"/>
      <c r="K27" s="59"/>
      <c r="L27" s="25"/>
      <c r="M27" s="60"/>
      <c r="N27" s="59"/>
      <c r="O27" s="25"/>
      <c r="P27" s="101"/>
      <c r="Q27" s="59"/>
      <c r="R27" s="25"/>
      <c r="S27" s="60"/>
      <c r="T27" s="59"/>
      <c r="U27" s="25"/>
      <c r="V27" s="60"/>
      <c r="X27" s="9"/>
      <c r="Y27" s="23"/>
    </row>
    <row r="28" spans="1:25" ht="18" customHeight="1" x14ac:dyDescent="0.35">
      <c r="A28" s="1"/>
      <c r="B28" s="9"/>
      <c r="C28" s="9"/>
      <c r="D28" s="9"/>
      <c r="F28" s="297"/>
      <c r="G28" s="298"/>
      <c r="H28" s="298"/>
      <c r="I28" s="298"/>
      <c r="K28" s="59"/>
      <c r="L28" s="25"/>
      <c r="M28" s="60"/>
      <c r="N28" s="59"/>
      <c r="O28" s="25"/>
      <c r="P28" s="101"/>
      <c r="Q28" s="59"/>
      <c r="R28" s="25"/>
      <c r="S28" s="60"/>
      <c r="T28" s="59"/>
      <c r="U28" s="25"/>
      <c r="V28" s="60"/>
      <c r="X28" s="9"/>
      <c r="Y28" s="23"/>
    </row>
    <row r="29" spans="1:25" ht="18" customHeight="1" x14ac:dyDescent="0.35">
      <c r="A29" s="1"/>
      <c r="B29" s="9"/>
      <c r="C29" s="9"/>
      <c r="D29" s="9"/>
      <c r="F29" s="297"/>
      <c r="G29" s="298"/>
      <c r="H29" s="298"/>
      <c r="I29" s="298"/>
      <c r="K29" s="59"/>
      <c r="L29" s="25"/>
      <c r="M29" s="60"/>
      <c r="N29" s="59"/>
      <c r="O29" s="25"/>
      <c r="P29" s="101"/>
      <c r="Q29" s="59"/>
      <c r="R29" s="25"/>
      <c r="S29" s="60"/>
      <c r="T29" s="59"/>
      <c r="U29" s="25"/>
      <c r="V29" s="60"/>
      <c r="X29" s="9"/>
      <c r="Y29" s="23"/>
    </row>
    <row r="30" spans="1:25" ht="18" customHeight="1" x14ac:dyDescent="0.35">
      <c r="A30" s="1"/>
      <c r="B30" s="9"/>
      <c r="C30" s="9"/>
      <c r="D30" s="9"/>
      <c r="F30" s="297"/>
      <c r="G30" s="298"/>
      <c r="H30" s="298"/>
      <c r="I30" s="298"/>
      <c r="K30" s="59"/>
      <c r="L30" s="25"/>
      <c r="M30" s="60"/>
      <c r="N30" s="59"/>
      <c r="O30" s="25"/>
      <c r="P30" s="101"/>
      <c r="Q30" s="59"/>
      <c r="R30" s="25"/>
      <c r="S30" s="60"/>
      <c r="T30" s="59"/>
      <c r="U30" s="25"/>
      <c r="V30" s="60"/>
      <c r="X30" s="9"/>
      <c r="Y30" s="23"/>
    </row>
    <row r="31" spans="1:25" ht="18" customHeight="1" x14ac:dyDescent="0.35">
      <c r="A31" s="1"/>
      <c r="B31" s="9"/>
      <c r="C31" s="9"/>
      <c r="D31" s="9"/>
      <c r="F31" s="297"/>
      <c r="G31" s="298"/>
      <c r="H31" s="298"/>
      <c r="I31" s="298"/>
      <c r="K31" s="59"/>
      <c r="L31" s="25"/>
      <c r="M31" s="60"/>
      <c r="N31" s="59"/>
      <c r="O31" s="25"/>
      <c r="P31" s="101"/>
      <c r="Q31" s="59"/>
      <c r="R31" s="25"/>
      <c r="S31" s="60"/>
      <c r="T31" s="59"/>
      <c r="U31" s="25"/>
      <c r="V31" s="60"/>
      <c r="X31" s="9"/>
      <c r="Y31" s="23"/>
    </row>
    <row r="32" spans="1:25" ht="18" customHeight="1" x14ac:dyDescent="0.35">
      <c r="A32" s="1"/>
      <c r="B32" s="9"/>
      <c r="C32" s="9"/>
      <c r="D32" s="9"/>
      <c r="F32" s="297"/>
      <c r="G32" s="298"/>
      <c r="H32" s="298"/>
      <c r="I32" s="298"/>
      <c r="K32" s="59"/>
      <c r="L32" s="25"/>
      <c r="M32" s="60"/>
      <c r="N32" s="59"/>
      <c r="O32" s="25"/>
      <c r="P32" s="101"/>
      <c r="Q32" s="59"/>
      <c r="R32" s="25"/>
      <c r="S32" s="60"/>
      <c r="T32" s="59"/>
      <c r="U32" s="25"/>
      <c r="V32" s="60"/>
      <c r="X32" s="9"/>
      <c r="Y32" s="23"/>
    </row>
    <row r="33" spans="1:25" ht="18" customHeight="1" x14ac:dyDescent="0.35">
      <c r="A33" s="1"/>
      <c r="B33" s="9"/>
      <c r="C33" s="9"/>
      <c r="D33" s="9"/>
      <c r="F33" s="297"/>
      <c r="G33" s="298"/>
      <c r="H33" s="298"/>
      <c r="I33" s="298"/>
      <c r="K33" s="59"/>
      <c r="L33" s="25"/>
      <c r="M33" s="60"/>
      <c r="N33" s="59"/>
      <c r="O33" s="25"/>
      <c r="P33" s="101"/>
      <c r="Q33" s="59"/>
      <c r="R33" s="25"/>
      <c r="S33" s="60"/>
      <c r="T33" s="59"/>
      <c r="U33" s="25"/>
      <c r="V33" s="60"/>
      <c r="X33" s="9"/>
      <c r="Y33" s="23"/>
    </row>
    <row r="34" spans="1:25" ht="18" customHeight="1" x14ac:dyDescent="0.35">
      <c r="A34" s="1"/>
      <c r="B34" s="9"/>
      <c r="C34" s="9"/>
      <c r="D34" s="9"/>
      <c r="F34" s="297"/>
      <c r="G34" s="298"/>
      <c r="H34" s="298"/>
      <c r="I34" s="298"/>
      <c r="K34" s="59"/>
      <c r="L34" s="25"/>
      <c r="M34" s="60"/>
      <c r="N34" s="59"/>
      <c r="O34" s="25"/>
      <c r="P34" s="101"/>
      <c r="Q34" s="59"/>
      <c r="R34" s="25"/>
      <c r="S34" s="60"/>
      <c r="T34" s="59"/>
      <c r="U34" s="25"/>
      <c r="V34" s="60"/>
      <c r="X34" s="9"/>
      <c r="Y34" s="23"/>
    </row>
    <row r="35" spans="1:25" ht="18" customHeight="1" x14ac:dyDescent="0.35">
      <c r="A35" s="1"/>
      <c r="B35" s="9"/>
      <c r="C35" s="9"/>
      <c r="D35" s="9"/>
      <c r="F35" s="297"/>
      <c r="G35" s="298"/>
      <c r="H35" s="298"/>
      <c r="I35" s="298"/>
      <c r="K35" s="59"/>
      <c r="L35" s="25"/>
      <c r="M35" s="60"/>
      <c r="N35" s="59"/>
      <c r="O35" s="25"/>
      <c r="P35" s="101"/>
      <c r="Q35" s="59"/>
      <c r="R35" s="25"/>
      <c r="S35" s="60"/>
      <c r="T35" s="59"/>
      <c r="U35" s="25"/>
      <c r="V35" s="60"/>
      <c r="X35" s="9"/>
      <c r="Y35" s="23"/>
    </row>
    <row r="36" spans="1:25" ht="18" customHeight="1" x14ac:dyDescent="0.35">
      <c r="A36" s="1"/>
      <c r="B36" s="9"/>
      <c r="C36" s="9"/>
      <c r="D36" s="9"/>
      <c r="F36" s="297"/>
      <c r="G36" s="298"/>
      <c r="H36" s="298"/>
      <c r="I36" s="298"/>
      <c r="K36" s="59"/>
      <c r="L36" s="25"/>
      <c r="M36" s="60"/>
      <c r="N36" s="59"/>
      <c r="O36" s="25"/>
      <c r="P36" s="101"/>
      <c r="Q36" s="59"/>
      <c r="R36" s="25"/>
      <c r="S36" s="60"/>
      <c r="T36" s="59"/>
      <c r="U36" s="25"/>
      <c r="V36" s="60"/>
      <c r="X36" s="9"/>
      <c r="Y36" s="23"/>
    </row>
    <row r="37" spans="1:25" ht="18" customHeight="1" x14ac:dyDescent="0.35">
      <c r="A37" s="1"/>
      <c r="B37" s="9"/>
      <c r="C37" s="9"/>
      <c r="D37" s="9"/>
      <c r="F37" s="297"/>
      <c r="G37" s="298"/>
      <c r="H37" s="298"/>
      <c r="I37" s="298"/>
      <c r="K37" s="59"/>
      <c r="L37" s="25"/>
      <c r="M37" s="60"/>
      <c r="N37" s="59"/>
      <c r="O37" s="25"/>
      <c r="P37" s="101"/>
      <c r="Q37" s="59"/>
      <c r="R37" s="25"/>
      <c r="S37" s="60"/>
      <c r="T37" s="59"/>
      <c r="U37" s="25"/>
      <c r="V37" s="60"/>
      <c r="X37" s="9"/>
      <c r="Y37" s="23"/>
    </row>
    <row r="38" spans="1:25" ht="18" customHeight="1" x14ac:dyDescent="0.35">
      <c r="A38" s="1"/>
      <c r="B38" s="9"/>
      <c r="C38" s="9"/>
      <c r="D38" s="9"/>
      <c r="F38" s="297"/>
      <c r="G38" s="298"/>
      <c r="H38" s="298"/>
      <c r="I38" s="298"/>
      <c r="K38" s="59"/>
      <c r="L38" s="25"/>
      <c r="M38" s="60"/>
      <c r="N38" s="59"/>
      <c r="O38" s="25"/>
      <c r="P38" s="101"/>
      <c r="Q38" s="59"/>
      <c r="R38" s="25"/>
      <c r="S38" s="60"/>
      <c r="T38" s="59"/>
      <c r="U38" s="25"/>
      <c r="V38" s="60"/>
      <c r="X38" s="9"/>
      <c r="Y38" s="23"/>
    </row>
    <row r="39" spans="1:25" ht="18" customHeight="1" x14ac:dyDescent="0.35">
      <c r="A39" s="1"/>
      <c r="B39" s="9"/>
      <c r="C39" s="9"/>
      <c r="D39" s="9"/>
      <c r="F39" s="297"/>
      <c r="G39" s="298"/>
      <c r="H39" s="298"/>
      <c r="I39" s="298"/>
      <c r="K39" s="59"/>
      <c r="L39" s="25"/>
      <c r="M39" s="60"/>
      <c r="N39" s="59"/>
      <c r="O39" s="25"/>
      <c r="P39" s="101"/>
      <c r="Q39" s="59"/>
      <c r="R39" s="25"/>
      <c r="S39" s="60"/>
      <c r="T39" s="59"/>
      <c r="U39" s="25"/>
      <c r="V39" s="60"/>
      <c r="X39" s="9"/>
      <c r="Y39" s="23"/>
    </row>
    <row r="40" spans="1:25" ht="18" customHeight="1" x14ac:dyDescent="0.35">
      <c r="A40" s="1"/>
      <c r="B40" s="9"/>
      <c r="C40" s="9"/>
      <c r="D40" s="9"/>
      <c r="F40" s="297"/>
      <c r="G40" s="298"/>
      <c r="H40" s="298"/>
      <c r="I40" s="298"/>
      <c r="K40" s="59"/>
      <c r="L40" s="25"/>
      <c r="M40" s="60"/>
      <c r="N40" s="59"/>
      <c r="O40" s="25"/>
      <c r="P40" s="101"/>
      <c r="Q40" s="59"/>
      <c r="R40" s="25"/>
      <c r="S40" s="60"/>
      <c r="T40" s="59"/>
      <c r="U40" s="25"/>
      <c r="V40" s="60"/>
      <c r="X40" s="9"/>
      <c r="Y40" s="23"/>
    </row>
    <row r="41" spans="1:25" ht="18" customHeight="1" x14ac:dyDescent="0.35">
      <c r="A41" s="1"/>
      <c r="B41" s="9"/>
      <c r="C41" s="9"/>
      <c r="D41" s="9"/>
      <c r="F41" s="297"/>
      <c r="G41" s="298"/>
      <c r="H41" s="298"/>
      <c r="I41" s="298"/>
      <c r="K41" s="59"/>
      <c r="L41" s="25"/>
      <c r="M41" s="60"/>
      <c r="N41" s="59"/>
      <c r="O41" s="25"/>
      <c r="P41" s="101"/>
      <c r="Q41" s="59"/>
      <c r="R41" s="25"/>
      <c r="S41" s="60"/>
      <c r="T41" s="59"/>
      <c r="U41" s="25"/>
      <c r="V41" s="60"/>
      <c r="X41" s="9"/>
      <c r="Y41" s="23"/>
    </row>
    <row r="42" spans="1:25" ht="18" customHeight="1" x14ac:dyDescent="0.35">
      <c r="A42" s="1"/>
      <c r="B42" s="9"/>
      <c r="C42" s="9"/>
      <c r="D42" s="9"/>
      <c r="F42" s="297"/>
      <c r="G42" s="298"/>
      <c r="H42" s="298"/>
      <c r="I42" s="298"/>
      <c r="K42" s="59"/>
      <c r="L42" s="25"/>
      <c r="M42" s="60"/>
      <c r="N42" s="59"/>
      <c r="O42" s="25"/>
      <c r="P42" s="101"/>
      <c r="Q42" s="59"/>
      <c r="R42" s="25"/>
      <c r="S42" s="60"/>
      <c r="T42" s="59"/>
      <c r="U42" s="25"/>
      <c r="V42" s="60"/>
      <c r="X42" s="9"/>
      <c r="Y42" s="23"/>
    </row>
    <row r="43" spans="1:25" ht="18" customHeight="1" x14ac:dyDescent="0.35">
      <c r="A43" s="1"/>
      <c r="B43" s="9"/>
      <c r="C43" s="9"/>
      <c r="D43" s="9"/>
      <c r="F43" s="297"/>
      <c r="G43" s="298"/>
      <c r="H43" s="298"/>
      <c r="I43" s="298"/>
      <c r="K43" s="59"/>
      <c r="L43" s="25"/>
      <c r="M43" s="60"/>
      <c r="N43" s="59"/>
      <c r="O43" s="25"/>
      <c r="P43" s="101"/>
      <c r="Q43" s="59"/>
      <c r="R43" s="25"/>
      <c r="S43" s="60"/>
      <c r="T43" s="59"/>
      <c r="U43" s="25"/>
      <c r="V43" s="60"/>
      <c r="X43" s="9"/>
      <c r="Y43" s="23"/>
    </row>
    <row r="44" spans="1:25" ht="18" customHeight="1" x14ac:dyDescent="0.35">
      <c r="A44" s="1"/>
      <c r="B44" s="9"/>
      <c r="C44" s="9"/>
      <c r="D44" s="9"/>
      <c r="F44" s="297"/>
      <c r="G44" s="298"/>
      <c r="H44" s="298"/>
      <c r="I44" s="298"/>
      <c r="K44" s="59"/>
      <c r="L44" s="25"/>
      <c r="M44" s="60"/>
      <c r="N44" s="59"/>
      <c r="O44" s="25"/>
      <c r="P44" s="101"/>
      <c r="Q44" s="59"/>
      <c r="R44" s="25"/>
      <c r="S44" s="60"/>
      <c r="T44" s="59"/>
      <c r="U44" s="25"/>
      <c r="V44" s="60"/>
      <c r="X44" s="9"/>
      <c r="Y44" s="23"/>
    </row>
    <row r="45" spans="1:25" ht="18" customHeight="1" x14ac:dyDescent="0.35">
      <c r="A45" s="1"/>
      <c r="B45" s="9"/>
      <c r="C45" s="9"/>
      <c r="D45" s="9"/>
      <c r="F45" s="297"/>
      <c r="G45" s="298"/>
      <c r="H45" s="298"/>
      <c r="I45" s="298"/>
      <c r="K45" s="59"/>
      <c r="L45" s="25"/>
      <c r="M45" s="60"/>
      <c r="N45" s="59"/>
      <c r="O45" s="25"/>
      <c r="P45" s="101"/>
      <c r="Q45" s="59"/>
      <c r="R45" s="25"/>
      <c r="S45" s="60"/>
      <c r="T45" s="59"/>
      <c r="U45" s="25"/>
      <c r="V45" s="60"/>
      <c r="X45" s="9"/>
      <c r="Y45" s="23"/>
    </row>
    <row r="46" spans="1:25" ht="18" customHeight="1" x14ac:dyDescent="0.35">
      <c r="A46" s="1"/>
      <c r="B46" s="9"/>
      <c r="C46" s="9"/>
      <c r="D46" s="9"/>
      <c r="F46" s="297"/>
      <c r="G46" s="298"/>
      <c r="H46" s="298"/>
      <c r="I46" s="298"/>
      <c r="K46" s="59"/>
      <c r="L46" s="25"/>
      <c r="M46" s="60"/>
      <c r="N46" s="59"/>
      <c r="O46" s="25"/>
      <c r="P46" s="101"/>
      <c r="Q46" s="59"/>
      <c r="R46" s="25"/>
      <c r="S46" s="60"/>
      <c r="T46" s="59"/>
      <c r="U46" s="25"/>
      <c r="V46" s="60"/>
      <c r="X46" s="9"/>
      <c r="Y46" s="23"/>
    </row>
    <row r="47" spans="1:25" ht="18" customHeight="1" x14ac:dyDescent="0.35">
      <c r="A47" s="1"/>
      <c r="B47" s="9"/>
      <c r="C47" s="9"/>
      <c r="D47" s="9"/>
      <c r="F47" s="297"/>
      <c r="G47" s="298"/>
      <c r="H47" s="298"/>
      <c r="I47" s="298"/>
      <c r="K47" s="59"/>
      <c r="L47" s="25"/>
      <c r="M47" s="60"/>
      <c r="N47" s="59"/>
      <c r="O47" s="25"/>
      <c r="P47" s="101"/>
      <c r="Q47" s="59"/>
      <c r="R47" s="25"/>
      <c r="S47" s="60"/>
      <c r="T47" s="59"/>
      <c r="U47" s="25"/>
      <c r="V47" s="60"/>
      <c r="X47" s="9"/>
      <c r="Y47" s="23"/>
    </row>
    <row r="48" spans="1:25" ht="18" customHeight="1" x14ac:dyDescent="0.35">
      <c r="A48" s="1"/>
      <c r="B48" s="9"/>
      <c r="C48" s="9"/>
      <c r="D48" s="9"/>
      <c r="F48" s="297"/>
      <c r="G48" s="298"/>
      <c r="H48" s="298"/>
      <c r="I48" s="298"/>
      <c r="K48" s="59"/>
      <c r="L48" s="25"/>
      <c r="M48" s="60"/>
      <c r="N48" s="59"/>
      <c r="O48" s="25"/>
      <c r="P48" s="101"/>
      <c r="Q48" s="59"/>
      <c r="R48" s="25"/>
      <c r="S48" s="60"/>
      <c r="T48" s="59"/>
      <c r="U48" s="25"/>
      <c r="V48" s="60"/>
      <c r="X48" s="9"/>
      <c r="Y48" s="23"/>
    </row>
    <row r="49" spans="1:25" ht="18" customHeight="1" x14ac:dyDescent="0.35">
      <c r="A49" s="1"/>
      <c r="B49" s="9"/>
      <c r="C49" s="9"/>
      <c r="D49" s="9"/>
      <c r="F49" s="297"/>
      <c r="G49" s="298"/>
      <c r="H49" s="298"/>
      <c r="I49" s="298"/>
      <c r="K49" s="59"/>
      <c r="L49" s="25"/>
      <c r="M49" s="60"/>
      <c r="N49" s="59"/>
      <c r="O49" s="25"/>
      <c r="P49" s="60"/>
      <c r="Q49" s="59"/>
      <c r="R49" s="25"/>
      <c r="S49" s="60"/>
      <c r="T49" s="59"/>
      <c r="U49" s="25"/>
      <c r="V49" s="60"/>
      <c r="X49" s="9"/>
      <c r="Y49" s="23"/>
    </row>
    <row r="50" spans="1:25" ht="14.5" x14ac:dyDescent="0.35">
      <c r="S50" s="1"/>
      <c r="V50" s="1"/>
    </row>
    <row r="51" spans="1:25" ht="15" customHeight="1" x14ac:dyDescent="0.35"/>
  </sheetData>
  <mergeCells count="63">
    <mergeCell ref="F24:F49"/>
    <mergeCell ref="G24:I25"/>
    <mergeCell ref="M24:M26"/>
    <mergeCell ref="P24:P26"/>
    <mergeCell ref="S24:S26"/>
    <mergeCell ref="V24:V26"/>
    <mergeCell ref="G26:I26"/>
    <mergeCell ref="G27:I49"/>
    <mergeCell ref="Q20:S20"/>
    <mergeCell ref="T20:V20"/>
    <mergeCell ref="K21:M21"/>
    <mergeCell ref="N21:P21"/>
    <mergeCell ref="Q21:S21"/>
    <mergeCell ref="T21:V21"/>
    <mergeCell ref="T18:V19"/>
    <mergeCell ref="E19:I19"/>
    <mergeCell ref="D20:D21"/>
    <mergeCell ref="E20:I21"/>
    <mergeCell ref="K20:M20"/>
    <mergeCell ref="N20:P20"/>
    <mergeCell ref="D15:I15"/>
    <mergeCell ref="B18:C21"/>
    <mergeCell ref="K18:M19"/>
    <mergeCell ref="N18:P19"/>
    <mergeCell ref="Q18:S19"/>
    <mergeCell ref="Q17:S17"/>
    <mergeCell ref="T17:V17"/>
    <mergeCell ref="S12:T12"/>
    <mergeCell ref="U12:V12"/>
    <mergeCell ref="L13:M13"/>
    <mergeCell ref="P13:Q13"/>
    <mergeCell ref="T13:U13"/>
    <mergeCell ref="L14:M15"/>
    <mergeCell ref="N14:N15"/>
    <mergeCell ref="O14:O15"/>
    <mergeCell ref="P14:Q15"/>
    <mergeCell ref="Q12:R12"/>
    <mergeCell ref="R14:R15"/>
    <mergeCell ref="S14:S15"/>
    <mergeCell ref="T14:U15"/>
    <mergeCell ref="V14:V15"/>
    <mergeCell ref="K12:L12"/>
    <mergeCell ref="M12:N12"/>
    <mergeCell ref="O12:P12"/>
    <mergeCell ref="K17:M17"/>
    <mergeCell ref="N17:P17"/>
    <mergeCell ref="K14:K15"/>
    <mergeCell ref="B7:C7"/>
    <mergeCell ref="M7:O8"/>
    <mergeCell ref="Q7:S8"/>
    <mergeCell ref="G12:G13"/>
    <mergeCell ref="D2:I2"/>
    <mergeCell ref="D3:I4"/>
    <mergeCell ref="K3:S4"/>
    <mergeCell ref="D5:I5"/>
    <mergeCell ref="K5:R5"/>
    <mergeCell ref="B10:C10"/>
    <mergeCell ref="B12:C15"/>
    <mergeCell ref="D12:D14"/>
    <mergeCell ref="E12:E14"/>
    <mergeCell ref="F12:F13"/>
    <mergeCell ref="H12:H13"/>
    <mergeCell ref="I12:I13"/>
  </mergeCells>
  <conditionalFormatting sqref="D15:I15">
    <cfRule type="containsText" dxfId="127" priority="2" operator="containsText" text="Finalizado">
      <formula>NOT(ISERROR(SEARCH("Finalizado",D15)))</formula>
    </cfRule>
    <cfRule type="containsText" dxfId="126" priority="3" operator="containsText" text="No Planificado">
      <formula>NOT(ISERROR(SEARCH("No Planificado",D15)))</formula>
    </cfRule>
    <cfRule type="containsText" dxfId="125" priority="4" operator="containsText" text="A Tiempo">
      <formula>NOT(ISERROR(SEARCH("A Tiempo",D15)))</formula>
    </cfRule>
    <cfRule type="containsText" dxfId="124" priority="5" operator="containsText" text="Retrasado">
      <formula>NOT(ISERROR(SEARCH("Retrasado",D15)))</formula>
    </cfRule>
  </conditionalFormatting>
  <conditionalFormatting sqref="F7:F8">
    <cfRule type="iconSet" priority="9">
      <iconSet showValue="0">
        <cfvo type="percent" val="0"/>
        <cfvo type="num" val="2"/>
        <cfvo type="num" val="3"/>
      </iconSet>
    </cfRule>
  </conditionalFormatting>
  <conditionalFormatting sqref="F12 F14">
    <cfRule type="iconSet" priority="7">
      <iconSet showValue="0">
        <cfvo type="percent" val="0"/>
        <cfvo type="num" val="2"/>
        <cfvo type="num" val="3"/>
      </iconSet>
    </cfRule>
  </conditionalFormatting>
  <conditionalFormatting sqref="G7:I8">
    <cfRule type="iconSet" priority="8">
      <iconSet showValue="0">
        <cfvo type="percent" val="0"/>
        <cfvo type="num" val="2"/>
        <cfvo type="num" val="3"/>
      </iconSet>
    </cfRule>
  </conditionalFormatting>
  <conditionalFormatting sqref="G12:I12 G14:I14">
    <cfRule type="iconSet" priority="6">
      <iconSet showValue="0">
        <cfvo type="percent" val="0"/>
        <cfvo type="num" val="2"/>
        <cfvo type="num" val="3"/>
      </iconSet>
    </cfRule>
  </conditionalFormatting>
  <conditionalFormatting sqref="K24:L24 N24:O24 Q24:R24 T24:U24">
    <cfRule type="iconSet" priority="10">
      <iconSet showValue="0">
        <cfvo type="percent" val="0"/>
        <cfvo type="num" val="2"/>
        <cfvo type="num" val="3"/>
      </iconSet>
    </cfRule>
  </conditionalFormatting>
  <conditionalFormatting sqref="K25:L25">
    <cfRule type="containsText" dxfId="123" priority="20" operator="containsText" text="PENDIENTE">
      <formula>NOT(ISERROR(SEARCH("PENDIENTE",K25)))</formula>
    </cfRule>
    <cfRule type="containsText" dxfId="122" priority="21" operator="containsText" text="NO VALIDADO">
      <formula>NOT(ISERROR(SEARCH("NO VALIDADO",K25)))</formula>
    </cfRule>
    <cfRule type="containsText" dxfId="121" priority="22" operator="containsText" text="VALIDADO">
      <formula>NOT(ISERROR(SEARCH("VALIDADO",K25)))</formula>
    </cfRule>
  </conditionalFormatting>
  <conditionalFormatting sqref="N25:O25">
    <cfRule type="containsText" dxfId="120" priority="17" operator="containsText" text="PENDIENTE">
      <formula>NOT(ISERROR(SEARCH("PENDIENTE",N25)))</formula>
    </cfRule>
    <cfRule type="containsText" dxfId="119" priority="18" operator="containsText" text="NO VALIDADO">
      <formula>NOT(ISERROR(SEARCH("NO VALIDADO",N25)))</formula>
    </cfRule>
    <cfRule type="containsText" dxfId="118" priority="19" operator="containsText" text="VALIDADO">
      <formula>NOT(ISERROR(SEARCH("VALIDADO",N25)))</formula>
    </cfRule>
  </conditionalFormatting>
  <conditionalFormatting sqref="Q25:R25">
    <cfRule type="containsText" dxfId="117" priority="14" operator="containsText" text="PENDIENTE">
      <formula>NOT(ISERROR(SEARCH("PENDIENTE",Q25)))</formula>
    </cfRule>
    <cfRule type="containsText" dxfId="116" priority="15" operator="containsText" text="NO VALIDADO">
      <formula>NOT(ISERROR(SEARCH("NO VALIDADO",Q25)))</formula>
    </cfRule>
    <cfRule type="containsText" dxfId="115" priority="16" operator="containsText" text="VALIDADO">
      <formula>NOT(ISERROR(SEARCH("VALIDADO",Q25)))</formula>
    </cfRule>
  </conditionalFormatting>
  <conditionalFormatting sqref="T25:U25">
    <cfRule type="containsText" dxfId="114" priority="11" operator="containsText" text="PENDIENTE">
      <formula>NOT(ISERROR(SEARCH("PENDIENTE",T25)))</formula>
    </cfRule>
    <cfRule type="containsText" dxfId="113" priority="12" operator="containsText" text="NO VALIDADO">
      <formula>NOT(ISERROR(SEARCH("NO VALIDADO",T25)))</formula>
    </cfRule>
    <cfRule type="containsText" dxfId="112" priority="13" operator="containsText" text="VALIDADO">
      <formula>NOT(ISERROR(SEARCH("VALIDADO",T25)))</formula>
    </cfRule>
  </conditionalFormatting>
  <dataValidations disablePrompts="1" count="6">
    <dataValidation type="list" allowBlank="1" showInputMessage="1" showErrorMessage="1" sqref="K14:K15 O14:O15 S14:S15" xr:uid="{8DBD05C3-7C93-478F-9250-985B36884433}">
      <formula1>"No Iniciado, En Progreso,Finalizado"</formula1>
    </dataValidation>
    <dataValidation type="list" allowBlank="1" showInputMessage="1" showErrorMessage="1" sqref="M12 Q12 U12" xr:uid="{3E650E14-5506-4880-874A-A67626230FF9}">
      <formula1>"Mayo,Junio,Julio,Agosto,Septiembre,Octubre"</formula1>
    </dataValidation>
    <dataValidation type="list" allowBlank="1" showInputMessage="1" showErrorMessage="1" sqref="AB14:AB15 R14:R15 N14:N15 V14:V15" xr:uid="{DCA0329C-9D49-4E5A-AAAB-CB5573484424}">
      <formula1>"No Cumple, Parcial, Cumple, Más que Cumple, Mejor Práctica"</formula1>
    </dataValidation>
    <dataValidation type="list" allowBlank="1" showInputMessage="1" showErrorMessage="1" sqref="O10" xr:uid="{375BD11E-DBD1-485F-9857-2276D54C394D}">
      <formula1>"Alta,Baja,No Planificado"</formula1>
    </dataValidation>
    <dataValidation type="list" allowBlank="1" showInputMessage="1" showErrorMessage="1" sqref="S10 Q10" xr:uid="{95DB741C-B1BD-4499-9FEB-7F80954E5F15}">
      <formula1>"Junio,Julio,Agosto,Septiembre,Octubre"</formula1>
    </dataValidation>
    <dataValidation type="list" allowBlank="1" showInputMessage="1" showErrorMessage="1" sqref="D10" xr:uid="{37867C59-D54D-4C32-8C29-41345284A995}">
      <formula1>"No Cumple, Parcial,Cumple,Más que Cumple,Mejor Práctica"</formula1>
    </dataValidation>
  </dataValidations>
  <pageMargins left="0.511811024" right="0.511811024" top="0.78740157499999996" bottom="0.78740157499999996" header="0.31496062000000002" footer="0.31496062000000002"/>
  <pageSetup paperSize="9" orientation="portrait" r:id="rId1"/>
  <drawing r:id="rId2"/>
  <extLst>
    <ext xmlns:x14="http://schemas.microsoft.com/office/spreadsheetml/2009/9/main" uri="{78C0D931-6437-407d-A8EE-F0AAD7539E65}">
      <x14:conditionalFormattings>
        <x14:conditionalFormatting xmlns:xm="http://schemas.microsoft.com/office/excel/2006/main">
          <x14:cfRule type="iconSet" priority="1" id="{8B2D2E26-8734-4B9E-BA05-2AE68EFC8713}">
            <x14:iconSet iconSet="3Stars" showValue="0">
              <x14:cfvo type="percent">
                <xm:f>0</xm:f>
              </x14:cfvo>
              <x14:cfvo type="num">
                <xm:f>2</xm:f>
              </x14:cfvo>
              <x14:cfvo type="num">
                <xm:f>3</xm:f>
              </x14:cfvo>
            </x14:iconSet>
          </x14:cfRule>
          <xm:sqref>M10</xm:sqref>
        </x14:conditionalFormatting>
      </x14:conditionalFormattings>
    </ext>
  </extLst>
</worksheet>
</file>

<file path=xl/worksheets/sheet7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AE75322-5743-450F-955D-BFF2E8B8D974}">
  <dimension ref="A1:AB51"/>
  <sheetViews>
    <sheetView showGridLines="0" zoomScale="50" zoomScaleNormal="50" workbookViewId="0">
      <pane xSplit="3" ySplit="4" topLeftCell="E16" activePane="bottomRight" state="frozen"/>
      <selection activeCell="O2" sqref="O2"/>
      <selection pane="topRight" activeCell="O2" sqref="O2"/>
      <selection pane="bottomLeft" activeCell="O2" sqref="O2"/>
      <selection pane="bottomRight" activeCell="O2" sqref="O2"/>
    </sheetView>
  </sheetViews>
  <sheetFormatPr defaultColWidth="0" defaultRowHeight="15" customHeight="1" zeroHeight="1" outlineLevelRow="2" outlineLevelCol="1" x14ac:dyDescent="0.35"/>
  <cols>
    <col min="1" max="1" width="1.26953125" customWidth="1"/>
    <col min="2" max="2" width="4.7265625" customWidth="1"/>
    <col min="3" max="3" width="20.1796875" customWidth="1"/>
    <col min="4" max="4" width="17.453125" customWidth="1" outlineLevel="1"/>
    <col min="5" max="5" width="10" customWidth="1" outlineLevel="1"/>
    <col min="6" max="8" width="6.1796875" customWidth="1" outlineLevel="1"/>
    <col min="9" max="9" width="6.26953125" customWidth="1" outlineLevel="1"/>
    <col min="10" max="10" width="2.1796875" customWidth="1"/>
    <col min="11" max="23" width="23" customWidth="1"/>
    <col min="24" max="24" width="17" hidden="1" customWidth="1"/>
    <col min="25" max="25" width="16.453125" hidden="1" customWidth="1"/>
    <col min="26" max="26" width="10.54296875" hidden="1" customWidth="1"/>
    <col min="27" max="27" width="16.81640625" hidden="1" customWidth="1"/>
    <col min="28" max="28" width="14.54296875" hidden="1" customWidth="1"/>
  </cols>
  <sheetData>
    <row r="1" spans="1:28" ht="11.25" customHeight="1" x14ac:dyDescent="0.35">
      <c r="A1" s="13"/>
      <c r="B1" s="13"/>
      <c r="C1" s="13"/>
      <c r="D1" s="13"/>
      <c r="E1" s="13"/>
      <c r="F1" s="13"/>
      <c r="G1" s="13"/>
      <c r="H1" s="13"/>
      <c r="I1" s="13"/>
      <c r="J1" s="13"/>
      <c r="K1" s="13"/>
      <c r="L1" s="13"/>
      <c r="M1" s="13"/>
      <c r="N1" s="13"/>
      <c r="O1" s="13"/>
      <c r="P1" s="13"/>
      <c r="Q1" s="13"/>
      <c r="R1" s="13"/>
      <c r="S1" s="13"/>
      <c r="T1" s="13"/>
      <c r="U1" s="13"/>
      <c r="V1" s="13"/>
      <c r="W1" s="13"/>
      <c r="X1" s="13"/>
      <c r="Y1" s="19"/>
      <c r="Z1" s="19"/>
      <c r="AA1" s="19"/>
    </row>
    <row r="2" spans="1:28" ht="43.5" customHeight="1" x14ac:dyDescent="0.5">
      <c r="A2" s="1"/>
      <c r="C2" s="11"/>
      <c r="D2" s="279" t="s">
        <v>0</v>
      </c>
      <c r="E2" s="279"/>
      <c r="F2" s="279"/>
      <c r="G2" s="279"/>
      <c r="H2" s="279"/>
      <c r="I2" s="279"/>
      <c r="J2" s="62"/>
      <c r="K2" s="62"/>
      <c r="L2" s="62"/>
      <c r="M2" s="62"/>
      <c r="N2" s="62"/>
      <c r="O2" s="62"/>
      <c r="P2" s="62"/>
      <c r="Q2" s="62"/>
      <c r="R2" s="62"/>
      <c r="S2" s="62"/>
      <c r="T2" s="62"/>
      <c r="U2" s="62"/>
      <c r="V2" s="62"/>
      <c r="W2" s="11"/>
      <c r="X2" s="11"/>
      <c r="Y2" s="20"/>
      <c r="Z2" s="20"/>
      <c r="AA2" s="20"/>
    </row>
    <row r="3" spans="1:28" ht="19.5" customHeight="1" x14ac:dyDescent="0.35">
      <c r="A3" s="1"/>
      <c r="C3" s="10"/>
      <c r="D3" s="280" t="s">
        <v>1</v>
      </c>
      <c r="E3" s="280"/>
      <c r="F3" s="280"/>
      <c r="G3" s="280"/>
      <c r="H3" s="280"/>
      <c r="I3" s="280"/>
      <c r="J3" s="63"/>
      <c r="K3" s="319" t="s">
        <v>945</v>
      </c>
      <c r="L3" s="319"/>
      <c r="M3" s="319"/>
      <c r="N3" s="319"/>
      <c r="O3" s="319"/>
      <c r="P3" s="319"/>
      <c r="Q3" s="319"/>
      <c r="R3" s="319"/>
      <c r="S3" s="319"/>
      <c r="T3" s="63"/>
      <c r="U3" s="63"/>
      <c r="V3" s="63"/>
      <c r="W3" s="10"/>
      <c r="X3" s="10"/>
      <c r="Y3" s="12"/>
      <c r="Z3" s="12"/>
      <c r="AA3" s="12"/>
    </row>
    <row r="4" spans="1:28" ht="35.25" customHeight="1" x14ac:dyDescent="0.35">
      <c r="A4" s="1"/>
      <c r="B4" s="1"/>
      <c r="C4" s="10"/>
      <c r="D4" s="281"/>
      <c r="E4" s="281"/>
      <c r="F4" s="281"/>
      <c r="G4" s="281"/>
      <c r="H4" s="281"/>
      <c r="I4" s="281"/>
      <c r="J4" s="61"/>
      <c r="K4" s="320"/>
      <c r="L4" s="320"/>
      <c r="M4" s="320"/>
      <c r="N4" s="320"/>
      <c r="O4" s="320"/>
      <c r="P4" s="320"/>
      <c r="Q4" s="320"/>
      <c r="R4" s="320"/>
      <c r="S4" s="320"/>
      <c r="T4" s="61"/>
      <c r="U4" s="61"/>
      <c r="V4" s="61"/>
      <c r="W4" s="61"/>
      <c r="X4" s="14"/>
      <c r="Y4" s="21"/>
      <c r="Z4" s="22"/>
      <c r="AA4" s="22"/>
    </row>
    <row r="5" spans="1:28" ht="32.5" x14ac:dyDescent="0.6">
      <c r="A5" s="1"/>
      <c r="B5" s="15"/>
      <c r="C5" s="13"/>
      <c r="D5" s="284" t="s">
        <v>218</v>
      </c>
      <c r="E5" s="284"/>
      <c r="F5" s="284"/>
      <c r="G5" s="284"/>
      <c r="H5" s="284"/>
      <c r="I5" s="284"/>
      <c r="J5" s="26"/>
      <c r="K5" s="284" t="s">
        <v>673</v>
      </c>
      <c r="L5" s="284"/>
      <c r="M5" s="284"/>
      <c r="N5" s="284"/>
      <c r="O5" s="284"/>
      <c r="P5" s="284"/>
      <c r="Q5" s="284"/>
      <c r="R5" s="284"/>
      <c r="S5" s="27"/>
      <c r="T5" s="25"/>
      <c r="U5" s="25"/>
      <c r="V5" s="25"/>
      <c r="W5" s="9"/>
      <c r="X5" s="9"/>
      <c r="Y5" s="23"/>
    </row>
    <row r="6" spans="1:28" ht="33" customHeight="1" x14ac:dyDescent="0.8">
      <c r="A6" s="1"/>
      <c r="B6" s="15"/>
      <c r="C6" s="15"/>
      <c r="D6" s="28" t="s">
        <v>296</v>
      </c>
      <c r="E6" s="28" t="s">
        <v>16</v>
      </c>
      <c r="F6" s="28" t="s">
        <v>19</v>
      </c>
      <c r="G6" s="28" t="s">
        <v>20</v>
      </c>
      <c r="H6" s="28" t="s">
        <v>21</v>
      </c>
      <c r="I6" s="28" t="s">
        <v>22</v>
      </c>
      <c r="J6" s="29"/>
      <c r="K6" s="44" t="s">
        <v>221</v>
      </c>
      <c r="L6" s="66"/>
      <c r="M6" s="30"/>
      <c r="N6" s="30"/>
      <c r="O6" s="30"/>
      <c r="P6" s="30"/>
      <c r="Q6" s="30"/>
      <c r="R6" s="31"/>
      <c r="S6" s="31"/>
      <c r="T6" s="25"/>
      <c r="U6" s="25"/>
      <c r="V6" s="25"/>
      <c r="W6" s="9"/>
      <c r="X6" s="9"/>
      <c r="Y6" s="23"/>
    </row>
    <row r="7" spans="1:28" ht="78" customHeight="1" outlineLevel="1" x14ac:dyDescent="0.35">
      <c r="A7" s="1"/>
      <c r="B7" s="267" t="s">
        <v>222</v>
      </c>
      <c r="C7" s="267"/>
      <c r="D7" s="67" t="str">
        <f>IF(F7="","",IF(AND(I7=3,H7=3,G7=3,F7=3),"Melhor Pratica",
IF(AND(H7=3,G7=3,F7=3),"Mais que cumpre",
IF(AND(G7=3,F7=3),"Cumpre",
IF(F7=3,"Parcial","Não cumpre")))))</f>
        <v>Parcial</v>
      </c>
      <c r="E7" s="47">
        <f>IF($D7="Não cumpre",0,IF($D7="Parcial",$E$18*0.4,IF($D7="Cumpre",$E$18*0.7,IF($D7="Mais que cumpre",$E$18*0.85,IF($D7="Melhor Pratica",$E$18,0)))))</f>
        <v>6.0000000000000001E-3</v>
      </c>
      <c r="F7" s="48">
        <f>IF($K$24&lt;&gt;"",IF($K$24=3,3,IF($K$24=2,2,1)),"")</f>
        <v>3</v>
      </c>
      <c r="G7" s="48" t="str">
        <f>IF($N$24&lt;&gt;"",IF($N$24=3,3,IF($N$24=2,2,1)),"")</f>
        <v/>
      </c>
      <c r="H7" s="48" t="str">
        <f>IF($Q$24&lt;&gt;"",IF($Q$24=3,3,IF($Q$24=2,2,1)),"")</f>
        <v/>
      </c>
      <c r="I7" s="48" t="str">
        <f>IF($T$24&lt;&gt;"",IF($T$24=3,3,IF($T$24=2,2,1)),"")</f>
        <v/>
      </c>
      <c r="J7" s="32"/>
      <c r="K7" s="49" t="s">
        <v>674</v>
      </c>
      <c r="L7" s="46" t="s">
        <v>224</v>
      </c>
      <c r="M7" s="271" t="s">
        <v>946</v>
      </c>
      <c r="N7" s="271"/>
      <c r="O7" s="271"/>
      <c r="P7" s="46" t="s">
        <v>226</v>
      </c>
      <c r="Q7" s="271"/>
      <c r="R7" s="271"/>
      <c r="S7" s="271"/>
      <c r="U7" s="25"/>
      <c r="V7" s="25"/>
      <c r="W7" s="9"/>
      <c r="X7" s="9"/>
      <c r="Y7" s="23"/>
    </row>
    <row r="8" spans="1:28" ht="14.25" customHeight="1" outlineLevel="1" x14ac:dyDescent="0.35">
      <c r="A8" s="1"/>
      <c r="B8" s="64"/>
      <c r="C8" s="64"/>
      <c r="D8" s="67"/>
      <c r="E8" s="47"/>
      <c r="F8" s="48"/>
      <c r="G8" s="48"/>
      <c r="H8" s="48"/>
      <c r="I8" s="48"/>
      <c r="J8" s="32"/>
      <c r="K8" s="49"/>
      <c r="L8" s="46"/>
      <c r="M8" s="271"/>
      <c r="N8" s="271"/>
      <c r="O8" s="271"/>
      <c r="P8" s="46"/>
      <c r="Q8" s="271"/>
      <c r="R8" s="271"/>
      <c r="S8" s="271"/>
      <c r="U8" s="25"/>
      <c r="V8" s="25"/>
      <c r="W8" s="9"/>
      <c r="X8" s="9"/>
      <c r="Y8" s="23"/>
    </row>
    <row r="9" spans="1:28" ht="9.75" customHeight="1" x14ac:dyDescent="0.45">
      <c r="A9" s="1"/>
      <c r="B9" s="1"/>
      <c r="C9" s="1"/>
      <c r="D9" s="34"/>
      <c r="E9" s="35"/>
      <c r="F9" s="35"/>
      <c r="G9" s="35"/>
      <c r="H9" s="35"/>
      <c r="I9" s="35"/>
      <c r="J9" s="35"/>
      <c r="K9" s="35"/>
      <c r="L9" s="35"/>
      <c r="M9" s="35"/>
      <c r="N9" s="35"/>
      <c r="O9" s="35"/>
      <c r="P9" s="35"/>
      <c r="Q9" s="92" t="str">
        <f>IF(Q10="Junho",6,IF(Q10="Julho",7,IF(Q10="Agosto",8,IF(Q10="Setembro",9,IF(Q10="Outubro",10,"")))))</f>
        <v/>
      </c>
      <c r="R9" s="35"/>
      <c r="S9" s="92" t="str">
        <f>IF(S10="Junho",6,IF(S10="Julho",7,IF(S10="Agosto",8,IF(S10="Setembro",9,IF(S10="Outubro",10,"")))))</f>
        <v/>
      </c>
      <c r="T9" s="33"/>
      <c r="U9" s="33"/>
      <c r="V9" s="33"/>
      <c r="W9" s="1"/>
      <c r="X9" s="1"/>
    </row>
    <row r="10" spans="1:28" ht="59.25" customHeight="1" outlineLevel="1" x14ac:dyDescent="0.35">
      <c r="A10" s="1"/>
      <c r="B10" s="273" t="s">
        <v>676</v>
      </c>
      <c r="C10" s="273"/>
      <c r="D10" s="110" t="s">
        <v>247</v>
      </c>
      <c r="E10" s="51">
        <f>IF($D10="Não cumpre",0,IF($D10="Parcial",$E$18*0.4,IF($D10="Cumpre",$E$18*0.7,IF($D10="Mais que cumpre",$E$18*0.85,IF($D10="Melhor Pratica",$E$18,0)))))</f>
        <v>1.0499999999999999E-2</v>
      </c>
      <c r="F10" s="52" t="str">
        <f>IF(K20="D","D","-")</f>
        <v>-</v>
      </c>
      <c r="G10" s="52" t="str">
        <f>IF(N20="D","D","-")</f>
        <v>-</v>
      </c>
      <c r="H10" s="52" t="str">
        <f>IF(Q20="D","D","-")</f>
        <v>-</v>
      </c>
      <c r="I10" s="52" t="str">
        <f>IF(T20="D","D","-")</f>
        <v>-</v>
      </c>
      <c r="J10" s="32"/>
      <c r="K10" s="65" t="s">
        <v>677</v>
      </c>
      <c r="L10" s="50" t="s">
        <v>230</v>
      </c>
      <c r="M10" s="74">
        <v>3</v>
      </c>
      <c r="N10" s="50" t="s">
        <v>231</v>
      </c>
      <c r="O10" s="53" t="s">
        <v>696</v>
      </c>
      <c r="P10" s="50" t="s">
        <v>233</v>
      </c>
      <c r="Q10" s="91" t="s">
        <v>679</v>
      </c>
      <c r="R10" s="50" t="s">
        <v>235</v>
      </c>
      <c r="S10" s="91" t="s">
        <v>710</v>
      </c>
      <c r="T10" s="50" t="s">
        <v>237</v>
      </c>
      <c r="U10" s="53" t="s">
        <v>302</v>
      </c>
      <c r="V10" s="25"/>
      <c r="W10" s="9"/>
      <c r="X10" s="9"/>
      <c r="Y10" s="23"/>
    </row>
    <row r="11" spans="1:28" ht="20.5" x14ac:dyDescent="0.4">
      <c r="A11" s="1"/>
      <c r="B11" s="17"/>
      <c r="C11" s="17"/>
      <c r="D11" s="36"/>
      <c r="E11" s="31"/>
      <c r="F11" s="37"/>
      <c r="G11" s="37"/>
      <c r="H11" s="37"/>
      <c r="I11" s="37"/>
      <c r="J11" s="31"/>
      <c r="K11" s="25"/>
      <c r="L11" s="25"/>
      <c r="M11" s="25"/>
      <c r="N11" s="25"/>
      <c r="O11" s="25"/>
      <c r="P11" s="25"/>
      <c r="Q11" s="25"/>
      <c r="R11" s="25"/>
      <c r="S11" s="25"/>
      <c r="T11" s="25"/>
      <c r="U11" s="25"/>
      <c r="V11" s="25"/>
      <c r="W11" s="9"/>
      <c r="X11" s="9"/>
      <c r="Y11" s="23"/>
    </row>
    <row r="12" spans="1:28" ht="18" customHeight="1" outlineLevel="1" x14ac:dyDescent="0.35">
      <c r="A12" s="1"/>
      <c r="B12" s="274" t="s">
        <v>680</v>
      </c>
      <c r="C12" s="274"/>
      <c r="D12" s="276" t="str">
        <f>IF(F12="","",IF(AND(I12=3,H12=3,G12=3,F12=3),"Melhor Pratica",
IF(AND(H12=3,G12=3,F12=3),"Mais que cumpre",
IF(AND(G12=3,F12=3),"Cumpre",
IF(F12=3,"Parcial","Não cumpre")))))</f>
        <v/>
      </c>
      <c r="E12" s="277">
        <f>IF($D12="Não cumpre",0,IF($D12="Parcial",$E$18*0.4,IF($D12="Cumpre",$E$18*0.7,IF($D12="Mais que cumpre",$E$18*0.85,IF($D12="Melhor Pratica",$E$18,0)))))</f>
        <v>0</v>
      </c>
      <c r="F12" s="272" t="str">
        <f>IF($L$24&lt;&gt;"",IF($L$24=3,3,IF($L$24=2,2,1)),"")</f>
        <v/>
      </c>
      <c r="G12" s="272" t="str">
        <f>IF($O$24&lt;&gt;"",IF($O$24=3,3,IF($O$24=2,2,1)),"")</f>
        <v/>
      </c>
      <c r="H12" s="272" t="str">
        <f>IF($R$24&lt;&gt;"",IF($R$24=3,3,IF($R$24=2,2,1)),"")</f>
        <v/>
      </c>
      <c r="I12" s="272" t="str">
        <f>IF($U$24&lt;&gt;"",IF($U$24=3,3,IF($U$24=2,2,1)),"")</f>
        <v/>
      </c>
      <c r="J12" s="32"/>
      <c r="K12" s="305" t="s">
        <v>240</v>
      </c>
      <c r="L12" s="278"/>
      <c r="M12" s="285"/>
      <c r="N12" s="286"/>
      <c r="O12" s="305" t="s">
        <v>240</v>
      </c>
      <c r="P12" s="278"/>
      <c r="Q12" s="285"/>
      <c r="R12" s="286"/>
      <c r="S12" s="278" t="s">
        <v>240</v>
      </c>
      <c r="T12" s="278"/>
      <c r="U12" s="318"/>
      <c r="V12" s="318"/>
      <c r="W12" s="9"/>
      <c r="X12" s="9"/>
      <c r="Y12" s="23"/>
      <c r="Z12" s="2"/>
      <c r="AA12" s="2"/>
      <c r="AB12" s="2"/>
    </row>
    <row r="13" spans="1:28" ht="35.25" customHeight="1" outlineLevel="1" x14ac:dyDescent="0.35">
      <c r="A13" s="1"/>
      <c r="B13" s="275"/>
      <c r="C13" s="275"/>
      <c r="D13" s="276"/>
      <c r="E13" s="277"/>
      <c r="F13" s="272"/>
      <c r="G13" s="272"/>
      <c r="H13" s="272"/>
      <c r="I13" s="272"/>
      <c r="J13" s="32"/>
      <c r="K13" s="168" t="s">
        <v>33</v>
      </c>
      <c r="L13" s="287" t="s">
        <v>242</v>
      </c>
      <c r="M13" s="287"/>
      <c r="N13" s="169" t="s">
        <v>243</v>
      </c>
      <c r="O13" s="168" t="s">
        <v>33</v>
      </c>
      <c r="P13" s="287" t="s">
        <v>242</v>
      </c>
      <c r="Q13" s="287"/>
      <c r="R13" s="169" t="s">
        <v>243</v>
      </c>
      <c r="S13" s="100" t="s">
        <v>33</v>
      </c>
      <c r="T13" s="287" t="s">
        <v>242</v>
      </c>
      <c r="U13" s="287"/>
      <c r="V13" s="100" t="s">
        <v>243</v>
      </c>
      <c r="W13" s="1"/>
      <c r="X13" s="1"/>
      <c r="Z13" s="3"/>
      <c r="AA13" s="4"/>
      <c r="AB13" s="5"/>
    </row>
    <row r="14" spans="1:28" ht="18.75" customHeight="1" outlineLevel="1" x14ac:dyDescent="0.35">
      <c r="A14" s="1"/>
      <c r="B14" s="275"/>
      <c r="C14" s="275"/>
      <c r="D14" s="276"/>
      <c r="E14" s="277"/>
      <c r="F14" s="38"/>
      <c r="G14" s="38"/>
      <c r="H14" s="38"/>
      <c r="I14" s="38"/>
      <c r="J14" s="32"/>
      <c r="K14" s="270"/>
      <c r="L14" s="292"/>
      <c r="M14" s="292"/>
      <c r="N14" s="269"/>
      <c r="O14" s="270"/>
      <c r="P14" s="292"/>
      <c r="Q14" s="292"/>
      <c r="R14" s="269"/>
      <c r="S14" s="268"/>
      <c r="T14" s="292"/>
      <c r="U14" s="292"/>
      <c r="V14" s="268"/>
      <c r="W14" s="1"/>
      <c r="X14" s="1"/>
      <c r="Z14" s="6"/>
      <c r="AA14" s="7"/>
      <c r="AB14" s="8"/>
    </row>
    <row r="15" spans="1:28" ht="21" customHeight="1" outlineLevel="1" x14ac:dyDescent="0.35">
      <c r="A15" s="1"/>
      <c r="B15" s="275"/>
      <c r="C15" s="275"/>
      <c r="D15" s="288" t="str">
        <f>IF(S10&lt;&gt;"",IF(OR(S14="finalizado",O14="finalizado",K14="finalizado"),"Finalizado",
IF(OR(AND(S10=U12,S14&lt;&gt;"finalizado"),AND(S10=Q12,O14&lt;&gt;"finalizado"),AND(S10=M12,K14&lt;&gt;"finalizado")),"Atrasado","À Tempo")),"Não Planificado")</f>
        <v>À Tempo</v>
      </c>
      <c r="E15" s="288"/>
      <c r="F15" s="288"/>
      <c r="G15" s="288"/>
      <c r="H15" s="288"/>
      <c r="I15" s="288"/>
      <c r="J15" s="26"/>
      <c r="K15" s="270"/>
      <c r="L15" s="292"/>
      <c r="M15" s="292"/>
      <c r="N15" s="269"/>
      <c r="O15" s="270"/>
      <c r="P15" s="292"/>
      <c r="Q15" s="292"/>
      <c r="R15" s="269"/>
      <c r="S15" s="268"/>
      <c r="T15" s="292"/>
      <c r="U15" s="292"/>
      <c r="V15" s="268"/>
      <c r="W15" s="1"/>
      <c r="X15" s="1"/>
      <c r="Z15" s="6"/>
      <c r="AA15" s="7"/>
      <c r="AB15" s="7"/>
    </row>
    <row r="16" spans="1:28" ht="21" customHeight="1" x14ac:dyDescent="0.4">
      <c r="A16" s="1"/>
      <c r="B16" s="17"/>
      <c r="C16" s="17"/>
      <c r="D16" s="9"/>
      <c r="E16" s="86" t="str">
        <f>IF(COUNTA(F16:I16)=0,"NBC","BC")</f>
        <v>NBC</v>
      </c>
      <c r="F16" s="86"/>
      <c r="G16" s="86"/>
      <c r="H16" s="86"/>
      <c r="I16" s="9"/>
      <c r="J16" s="16"/>
      <c r="K16" s="9"/>
      <c r="L16" s="9"/>
      <c r="M16" s="9"/>
      <c r="N16" s="9"/>
      <c r="O16" s="9"/>
      <c r="P16" s="9"/>
      <c r="Q16" s="9"/>
      <c r="R16" s="9"/>
      <c r="S16" s="9"/>
      <c r="T16" s="9"/>
      <c r="U16" s="9"/>
      <c r="V16" s="9"/>
      <c r="W16" s="9"/>
      <c r="X16" s="9"/>
      <c r="Y16" s="23"/>
    </row>
    <row r="17" spans="1:25" ht="21" customHeight="1" x14ac:dyDescent="0.4">
      <c r="A17" s="1"/>
      <c r="B17" s="17"/>
      <c r="C17" s="17"/>
      <c r="D17" s="9"/>
      <c r="E17" s="9"/>
      <c r="F17" s="9"/>
      <c r="G17" s="9"/>
      <c r="H17" s="9"/>
      <c r="I17" s="9"/>
      <c r="J17" s="16"/>
      <c r="K17" s="290" t="s">
        <v>246</v>
      </c>
      <c r="L17" s="291"/>
      <c r="M17" s="296"/>
      <c r="N17" s="290" t="s">
        <v>247</v>
      </c>
      <c r="O17" s="291"/>
      <c r="P17" s="296"/>
      <c r="Q17" s="290" t="s">
        <v>681</v>
      </c>
      <c r="R17" s="291"/>
      <c r="S17" s="296"/>
      <c r="T17" s="290" t="s">
        <v>682</v>
      </c>
      <c r="U17" s="291"/>
      <c r="V17" s="296"/>
      <c r="W17" s="9"/>
      <c r="X17" s="9"/>
      <c r="Y17" s="23"/>
    </row>
    <row r="18" spans="1:25" ht="20.25" customHeight="1" outlineLevel="2" x14ac:dyDescent="0.35">
      <c r="A18" s="1"/>
      <c r="B18" s="289" t="s">
        <v>316</v>
      </c>
      <c r="C18" s="289"/>
      <c r="D18" s="42" t="s">
        <v>16</v>
      </c>
      <c r="E18" s="39">
        <v>1.4999999999999999E-2</v>
      </c>
      <c r="F18" s="127"/>
      <c r="G18" s="127"/>
      <c r="H18" s="127"/>
      <c r="I18" s="127"/>
      <c r="J18" s="9"/>
      <c r="K18" s="270" t="s">
        <v>947</v>
      </c>
      <c r="L18" s="268"/>
      <c r="M18" s="269"/>
      <c r="N18" s="270" t="s">
        <v>948</v>
      </c>
      <c r="O18" s="268"/>
      <c r="P18" s="269"/>
      <c r="Q18" s="270" t="s">
        <v>949</v>
      </c>
      <c r="R18" s="268"/>
      <c r="S18" s="269"/>
      <c r="T18" s="270" t="s">
        <v>950</v>
      </c>
      <c r="U18" s="268"/>
      <c r="V18" s="269"/>
      <c r="W18" s="9"/>
      <c r="X18" s="9"/>
      <c r="Y18" s="23"/>
    </row>
    <row r="19" spans="1:25" ht="141.75" customHeight="1" outlineLevel="2" x14ac:dyDescent="0.35">
      <c r="A19" s="1"/>
      <c r="B19" s="289"/>
      <c r="C19" s="289"/>
      <c r="D19" s="42" t="s">
        <v>255</v>
      </c>
      <c r="E19" s="311" t="s">
        <v>951</v>
      </c>
      <c r="F19" s="311"/>
      <c r="G19" s="311"/>
      <c r="H19" s="311"/>
      <c r="I19" s="311"/>
      <c r="J19" s="25"/>
      <c r="K19" s="270"/>
      <c r="L19" s="268"/>
      <c r="M19" s="269"/>
      <c r="N19" s="270"/>
      <c r="O19" s="268"/>
      <c r="P19" s="269"/>
      <c r="Q19" s="270"/>
      <c r="R19" s="268"/>
      <c r="S19" s="269"/>
      <c r="T19" s="270"/>
      <c r="U19" s="268"/>
      <c r="V19" s="269"/>
      <c r="W19" s="9"/>
      <c r="X19" s="9"/>
      <c r="Y19" s="23"/>
    </row>
    <row r="20" spans="1:25" ht="18.75" customHeight="1" outlineLevel="2" x14ac:dyDescent="0.35">
      <c r="A20" s="1"/>
      <c r="B20" s="289"/>
      <c r="C20" s="289"/>
      <c r="D20" s="293" t="s">
        <v>37</v>
      </c>
      <c r="E20" s="294" t="s">
        <v>63</v>
      </c>
      <c r="F20" s="294"/>
      <c r="G20" s="294"/>
      <c r="H20" s="294"/>
      <c r="I20" s="294"/>
      <c r="J20" s="25"/>
      <c r="K20" s="270"/>
      <c r="L20" s="268"/>
      <c r="M20" s="269"/>
      <c r="N20" s="270"/>
      <c r="O20" s="268"/>
      <c r="P20" s="269"/>
      <c r="Q20" s="270"/>
      <c r="R20" s="268"/>
      <c r="S20" s="269"/>
      <c r="T20" s="270"/>
      <c r="U20" s="268"/>
      <c r="V20" s="269"/>
      <c r="W20" s="9"/>
      <c r="X20" s="9"/>
      <c r="Y20" s="23"/>
    </row>
    <row r="21" spans="1:25" ht="40.5" customHeight="1" outlineLevel="2" x14ac:dyDescent="0.35">
      <c r="A21" s="18">
        <v>5.0000000000000001E-3</v>
      </c>
      <c r="B21" s="289"/>
      <c r="C21" s="289"/>
      <c r="D21" s="293"/>
      <c r="E21" s="294"/>
      <c r="F21" s="294"/>
      <c r="G21" s="294"/>
      <c r="H21" s="294"/>
      <c r="I21" s="294"/>
      <c r="J21" s="25"/>
      <c r="K21" s="270" t="s">
        <v>798</v>
      </c>
      <c r="L21" s="268"/>
      <c r="M21" s="269"/>
      <c r="N21" s="270" t="s">
        <v>952</v>
      </c>
      <c r="O21" s="268"/>
      <c r="P21" s="269"/>
      <c r="Q21" s="270" t="s">
        <v>448</v>
      </c>
      <c r="R21" s="268"/>
      <c r="S21" s="269"/>
      <c r="T21" s="270" t="s">
        <v>390</v>
      </c>
      <c r="U21" s="268"/>
      <c r="V21" s="269"/>
      <c r="W21" s="9"/>
      <c r="X21" s="9"/>
      <c r="Y21" s="23"/>
    </row>
    <row r="22" spans="1:25" ht="14.5" x14ac:dyDescent="0.35">
      <c r="A22" s="1"/>
      <c r="B22" s="9"/>
      <c r="C22" s="9"/>
      <c r="D22" s="9"/>
      <c r="E22" s="9"/>
      <c r="F22" s="9"/>
      <c r="G22" s="9"/>
      <c r="H22" s="9"/>
      <c r="I22" s="9"/>
      <c r="J22" s="9"/>
      <c r="K22" s="68"/>
      <c r="L22" s="9"/>
      <c r="M22" s="9"/>
      <c r="N22" s="9"/>
      <c r="O22" s="9"/>
      <c r="P22" s="9"/>
      <c r="Q22" s="9"/>
      <c r="R22" s="9"/>
      <c r="S22" s="9"/>
      <c r="T22" s="9"/>
      <c r="U22" s="9"/>
      <c r="V22" s="69"/>
      <c r="W22" s="9"/>
      <c r="X22" s="9"/>
      <c r="Y22" s="23"/>
    </row>
    <row r="23" spans="1:25" ht="41" x14ac:dyDescent="0.35">
      <c r="A23" s="1"/>
      <c r="B23" s="9"/>
      <c r="C23" s="9"/>
      <c r="D23" s="9"/>
      <c r="G23" s="9"/>
      <c r="H23" s="9"/>
      <c r="K23" s="54" t="s">
        <v>9</v>
      </c>
      <c r="L23" s="24" t="s">
        <v>261</v>
      </c>
      <c r="M23" s="55" t="s">
        <v>262</v>
      </c>
      <c r="N23" s="54" t="s">
        <v>9</v>
      </c>
      <c r="O23" s="24" t="s">
        <v>261</v>
      </c>
      <c r="P23" s="55" t="s">
        <v>262</v>
      </c>
      <c r="Q23" s="54" t="s">
        <v>9</v>
      </c>
      <c r="R23" s="24" t="s">
        <v>261</v>
      </c>
      <c r="S23" s="55" t="s">
        <v>262</v>
      </c>
      <c r="T23" s="54" t="s">
        <v>9</v>
      </c>
      <c r="U23" s="24" t="s">
        <v>261</v>
      </c>
      <c r="V23" s="55" t="s">
        <v>262</v>
      </c>
      <c r="X23" s="9"/>
      <c r="Y23" s="23"/>
    </row>
    <row r="24" spans="1:25" ht="36.75" customHeight="1" x14ac:dyDescent="0.35">
      <c r="A24" s="1"/>
      <c r="B24" s="9"/>
      <c r="C24" s="9"/>
      <c r="D24" s="9"/>
      <c r="F24" s="297" t="s">
        <v>690</v>
      </c>
      <c r="G24" s="298" t="s">
        <v>33</v>
      </c>
      <c r="H24" s="298"/>
      <c r="I24" s="298"/>
      <c r="K24" s="56">
        <v>3</v>
      </c>
      <c r="L24" s="40"/>
      <c r="M24" s="295"/>
      <c r="N24" s="56"/>
      <c r="O24" s="40"/>
      <c r="P24" s="295"/>
      <c r="Q24" s="56"/>
      <c r="R24" s="40"/>
      <c r="S24" s="295"/>
      <c r="T24" s="56"/>
      <c r="U24" s="40"/>
      <c r="V24" s="295"/>
      <c r="X24" s="9"/>
      <c r="Y24" s="23"/>
    </row>
    <row r="25" spans="1:25" ht="19.5" customHeight="1" x14ac:dyDescent="0.35">
      <c r="A25" s="1"/>
      <c r="B25" s="9"/>
      <c r="C25" s="9"/>
      <c r="D25" s="9"/>
      <c r="F25" s="297"/>
      <c r="G25" s="298"/>
      <c r="H25" s="298"/>
      <c r="I25" s="298"/>
      <c r="K25" s="57"/>
      <c r="L25" s="43"/>
      <c r="M25" s="295"/>
      <c r="N25" s="57"/>
      <c r="O25" s="43"/>
      <c r="P25" s="295"/>
      <c r="Q25" s="57"/>
      <c r="R25" s="43"/>
      <c r="S25" s="295"/>
      <c r="T25" s="57"/>
      <c r="U25" s="43"/>
      <c r="V25" s="295"/>
      <c r="X25" s="9"/>
      <c r="Y25" s="23"/>
    </row>
    <row r="26" spans="1:25" ht="208.5" customHeight="1" x14ac:dyDescent="0.35">
      <c r="A26" s="1"/>
      <c r="B26" s="9"/>
      <c r="C26" s="9"/>
      <c r="D26" s="9"/>
      <c r="F26" s="297"/>
      <c r="G26" s="298" t="s">
        <v>242</v>
      </c>
      <c r="H26" s="298"/>
      <c r="I26" s="298"/>
      <c r="K26" s="58" t="s">
        <v>953</v>
      </c>
      <c r="L26" s="45"/>
      <c r="M26" s="295"/>
      <c r="N26" s="58"/>
      <c r="O26" s="45"/>
      <c r="P26" s="295"/>
      <c r="Q26" s="58"/>
      <c r="R26" s="45"/>
      <c r="S26" s="295"/>
      <c r="T26" s="58"/>
      <c r="U26" s="45"/>
      <c r="V26" s="295"/>
      <c r="X26" s="9"/>
      <c r="Y26" s="23"/>
    </row>
    <row r="27" spans="1:25" ht="18" customHeight="1" x14ac:dyDescent="0.35">
      <c r="A27" s="1"/>
      <c r="B27" s="9"/>
      <c r="C27" s="9"/>
      <c r="D27" s="9"/>
      <c r="F27" s="297"/>
      <c r="G27" s="298" t="s">
        <v>266</v>
      </c>
      <c r="H27" s="298"/>
      <c r="I27" s="298"/>
      <c r="K27" s="59"/>
      <c r="L27" s="25"/>
      <c r="M27" s="60"/>
      <c r="N27" s="59"/>
      <c r="O27" s="25"/>
      <c r="P27" s="101"/>
      <c r="Q27" s="59"/>
      <c r="R27" s="25"/>
      <c r="S27" s="60"/>
      <c r="T27" s="59"/>
      <c r="U27" s="25"/>
      <c r="V27" s="60"/>
      <c r="X27" s="9"/>
      <c r="Y27" s="23"/>
    </row>
    <row r="28" spans="1:25" ht="18" customHeight="1" x14ac:dyDescent="0.35">
      <c r="A28" s="1"/>
      <c r="B28" s="9"/>
      <c r="C28" s="9"/>
      <c r="D28" s="9"/>
      <c r="F28" s="297"/>
      <c r="G28" s="298"/>
      <c r="H28" s="298"/>
      <c r="I28" s="298"/>
      <c r="K28" s="59"/>
      <c r="L28" s="25"/>
      <c r="M28" s="60"/>
      <c r="N28" s="59"/>
      <c r="O28" s="25"/>
      <c r="P28" s="101"/>
      <c r="Q28" s="59"/>
      <c r="R28" s="25"/>
      <c r="S28" s="60"/>
      <c r="T28" s="59"/>
      <c r="U28" s="25"/>
      <c r="V28" s="60"/>
      <c r="X28" s="9"/>
      <c r="Y28" s="23"/>
    </row>
    <row r="29" spans="1:25" ht="18" customHeight="1" x14ac:dyDescent="0.35">
      <c r="A29" s="1"/>
      <c r="B29" s="9"/>
      <c r="C29" s="9"/>
      <c r="D29" s="9"/>
      <c r="F29" s="297"/>
      <c r="G29" s="298"/>
      <c r="H29" s="298"/>
      <c r="I29" s="298"/>
      <c r="K29" s="59"/>
      <c r="L29" s="25"/>
      <c r="M29" s="60"/>
      <c r="N29" s="59"/>
      <c r="O29" s="25"/>
      <c r="P29" s="101"/>
      <c r="Q29" s="59"/>
      <c r="R29" s="25"/>
      <c r="S29" s="60"/>
      <c r="T29" s="59"/>
      <c r="U29" s="25"/>
      <c r="V29" s="60"/>
      <c r="X29" s="9"/>
      <c r="Y29" s="23"/>
    </row>
    <row r="30" spans="1:25" ht="18" customHeight="1" x14ac:dyDescent="0.35">
      <c r="A30" s="1"/>
      <c r="B30" s="9"/>
      <c r="C30" s="9"/>
      <c r="D30" s="9"/>
      <c r="F30" s="297"/>
      <c r="G30" s="298"/>
      <c r="H30" s="298"/>
      <c r="I30" s="298"/>
      <c r="K30" s="59"/>
      <c r="L30" s="25"/>
      <c r="M30" s="60"/>
      <c r="N30" s="59"/>
      <c r="O30" s="25"/>
      <c r="P30" s="101"/>
      <c r="Q30" s="59"/>
      <c r="R30" s="25"/>
      <c r="S30" s="60"/>
      <c r="T30" s="59"/>
      <c r="U30" s="25"/>
      <c r="V30" s="60"/>
      <c r="X30" s="9"/>
      <c r="Y30" s="23"/>
    </row>
    <row r="31" spans="1:25" ht="18" customHeight="1" x14ac:dyDescent="0.35">
      <c r="A31" s="1"/>
      <c r="B31" s="9"/>
      <c r="C31" s="9"/>
      <c r="D31" s="9"/>
      <c r="F31" s="297"/>
      <c r="G31" s="298"/>
      <c r="H31" s="298"/>
      <c r="I31" s="298"/>
      <c r="K31" s="59"/>
      <c r="L31" s="25"/>
      <c r="M31" s="60"/>
      <c r="N31" s="59"/>
      <c r="O31" s="25"/>
      <c r="P31" s="101"/>
      <c r="Q31" s="59"/>
      <c r="R31" s="25"/>
      <c r="S31" s="60"/>
      <c r="T31" s="59"/>
      <c r="U31" s="25"/>
      <c r="V31" s="60"/>
      <c r="X31" s="9"/>
      <c r="Y31" s="23"/>
    </row>
    <row r="32" spans="1:25" ht="18" customHeight="1" x14ac:dyDescent="0.35">
      <c r="A32" s="1"/>
      <c r="B32" s="9"/>
      <c r="C32" s="9"/>
      <c r="D32" s="9"/>
      <c r="F32" s="297"/>
      <c r="G32" s="298"/>
      <c r="H32" s="298"/>
      <c r="I32" s="298"/>
      <c r="K32" s="59"/>
      <c r="L32" s="25"/>
      <c r="M32" s="60"/>
      <c r="N32" s="59"/>
      <c r="O32" s="25"/>
      <c r="P32" s="101"/>
      <c r="Q32" s="59"/>
      <c r="R32" s="25"/>
      <c r="S32" s="60"/>
      <c r="T32" s="59"/>
      <c r="U32" s="25"/>
      <c r="V32" s="60"/>
      <c r="X32" s="9"/>
      <c r="Y32" s="23"/>
    </row>
    <row r="33" spans="1:25" ht="18" customHeight="1" x14ac:dyDescent="0.35">
      <c r="A33" s="1"/>
      <c r="B33" s="9"/>
      <c r="C33" s="9"/>
      <c r="D33" s="9"/>
      <c r="F33" s="297"/>
      <c r="G33" s="298"/>
      <c r="H33" s="298"/>
      <c r="I33" s="298"/>
      <c r="K33" s="59"/>
      <c r="L33" s="25"/>
      <c r="M33" s="60"/>
      <c r="N33" s="59"/>
      <c r="O33" s="25"/>
      <c r="P33" s="101"/>
      <c r="Q33" s="59"/>
      <c r="R33" s="25"/>
      <c r="S33" s="60"/>
      <c r="T33" s="59"/>
      <c r="U33" s="25"/>
      <c r="V33" s="60"/>
      <c r="X33" s="9"/>
      <c r="Y33" s="23"/>
    </row>
    <row r="34" spans="1:25" ht="18" customHeight="1" x14ac:dyDescent="0.35">
      <c r="A34" s="1"/>
      <c r="B34" s="9"/>
      <c r="C34" s="9"/>
      <c r="D34" s="9"/>
      <c r="F34" s="297"/>
      <c r="G34" s="298"/>
      <c r="H34" s="298"/>
      <c r="I34" s="298"/>
      <c r="K34" s="59"/>
      <c r="L34" s="25"/>
      <c r="M34" s="60"/>
      <c r="N34" s="59"/>
      <c r="O34" s="25"/>
      <c r="P34" s="101"/>
      <c r="Q34" s="59"/>
      <c r="R34" s="25"/>
      <c r="S34" s="60"/>
      <c r="T34" s="59"/>
      <c r="U34" s="25"/>
      <c r="V34" s="60"/>
      <c r="X34" s="9"/>
      <c r="Y34" s="23"/>
    </row>
    <row r="35" spans="1:25" ht="18" customHeight="1" x14ac:dyDescent="0.35">
      <c r="A35" s="1"/>
      <c r="B35" s="9"/>
      <c r="C35" s="9"/>
      <c r="D35" s="9"/>
      <c r="F35" s="297"/>
      <c r="G35" s="298"/>
      <c r="H35" s="298"/>
      <c r="I35" s="298"/>
      <c r="K35" s="59"/>
      <c r="L35" s="25"/>
      <c r="M35" s="60"/>
      <c r="N35" s="59"/>
      <c r="O35" s="25"/>
      <c r="P35" s="101"/>
      <c r="Q35" s="59"/>
      <c r="R35" s="25"/>
      <c r="S35" s="60"/>
      <c r="T35" s="59"/>
      <c r="U35" s="25"/>
      <c r="V35" s="60"/>
      <c r="X35" s="9"/>
      <c r="Y35" s="23"/>
    </row>
    <row r="36" spans="1:25" ht="18" customHeight="1" x14ac:dyDescent="0.35">
      <c r="A36" s="1"/>
      <c r="B36" s="9"/>
      <c r="C36" s="9"/>
      <c r="D36" s="9"/>
      <c r="F36" s="297"/>
      <c r="G36" s="298"/>
      <c r="H36" s="298"/>
      <c r="I36" s="298"/>
      <c r="K36" s="59"/>
      <c r="L36" s="25"/>
      <c r="M36" s="60"/>
      <c r="N36" s="59"/>
      <c r="O36" s="25"/>
      <c r="P36" s="101"/>
      <c r="Q36" s="59"/>
      <c r="R36" s="25"/>
      <c r="S36" s="60"/>
      <c r="T36" s="59"/>
      <c r="U36" s="25"/>
      <c r="V36" s="60"/>
      <c r="X36" s="9"/>
      <c r="Y36" s="23"/>
    </row>
    <row r="37" spans="1:25" ht="18" customHeight="1" x14ac:dyDescent="0.35">
      <c r="A37" s="1"/>
      <c r="B37" s="9"/>
      <c r="C37" s="9"/>
      <c r="D37" s="9"/>
      <c r="F37" s="297"/>
      <c r="G37" s="298"/>
      <c r="H37" s="298"/>
      <c r="I37" s="298"/>
      <c r="K37" s="59"/>
      <c r="L37" s="25"/>
      <c r="M37" s="60"/>
      <c r="N37" s="59"/>
      <c r="O37" s="25"/>
      <c r="P37" s="101"/>
      <c r="Q37" s="59"/>
      <c r="R37" s="25"/>
      <c r="S37" s="60"/>
      <c r="T37" s="59"/>
      <c r="U37" s="25"/>
      <c r="V37" s="60"/>
      <c r="X37" s="9"/>
      <c r="Y37" s="23"/>
    </row>
    <row r="38" spans="1:25" ht="18" customHeight="1" x14ac:dyDescent="0.35">
      <c r="A38" s="1"/>
      <c r="B38" s="9"/>
      <c r="C38" s="9"/>
      <c r="D38" s="9"/>
      <c r="F38" s="297"/>
      <c r="G38" s="298"/>
      <c r="H38" s="298"/>
      <c r="I38" s="298"/>
      <c r="K38" s="59"/>
      <c r="L38" s="25"/>
      <c r="M38" s="60"/>
      <c r="N38" s="59"/>
      <c r="O38" s="25"/>
      <c r="P38" s="101"/>
      <c r="Q38" s="59"/>
      <c r="R38" s="25"/>
      <c r="S38" s="60"/>
      <c r="T38" s="59"/>
      <c r="U38" s="25"/>
      <c r="V38" s="60"/>
      <c r="X38" s="9"/>
      <c r="Y38" s="23"/>
    </row>
    <row r="39" spans="1:25" ht="18" customHeight="1" x14ac:dyDescent="0.35">
      <c r="A39" s="1"/>
      <c r="B39" s="9"/>
      <c r="C39" s="9"/>
      <c r="D39" s="9"/>
      <c r="F39" s="297"/>
      <c r="G39" s="298"/>
      <c r="H39" s="298"/>
      <c r="I39" s="298"/>
      <c r="K39" s="59"/>
      <c r="L39" s="25"/>
      <c r="M39" s="60"/>
      <c r="N39" s="59"/>
      <c r="O39" s="25"/>
      <c r="P39" s="101"/>
      <c r="Q39" s="59"/>
      <c r="R39" s="25"/>
      <c r="S39" s="60"/>
      <c r="T39" s="59"/>
      <c r="U39" s="25"/>
      <c r="V39" s="60"/>
      <c r="X39" s="9"/>
      <c r="Y39" s="23"/>
    </row>
    <row r="40" spans="1:25" ht="18" customHeight="1" x14ac:dyDescent="0.35">
      <c r="A40" s="1"/>
      <c r="B40" s="9"/>
      <c r="C40" s="9"/>
      <c r="D40" s="9"/>
      <c r="F40" s="297"/>
      <c r="G40" s="298"/>
      <c r="H40" s="298"/>
      <c r="I40" s="298"/>
      <c r="K40" s="59"/>
      <c r="L40" s="25"/>
      <c r="M40" s="60"/>
      <c r="N40" s="59"/>
      <c r="O40" s="25"/>
      <c r="P40" s="101"/>
      <c r="Q40" s="59"/>
      <c r="R40" s="25"/>
      <c r="S40" s="60"/>
      <c r="T40" s="59"/>
      <c r="U40" s="25"/>
      <c r="V40" s="60"/>
      <c r="X40" s="9"/>
      <c r="Y40" s="23"/>
    </row>
    <row r="41" spans="1:25" ht="18" customHeight="1" x14ac:dyDescent="0.35">
      <c r="A41" s="1"/>
      <c r="B41" s="9"/>
      <c r="C41" s="9"/>
      <c r="D41" s="9"/>
      <c r="F41" s="297"/>
      <c r="G41" s="298"/>
      <c r="H41" s="298"/>
      <c r="I41" s="298"/>
      <c r="K41" s="59"/>
      <c r="L41" s="25"/>
      <c r="M41" s="60"/>
      <c r="N41" s="59"/>
      <c r="O41" s="25"/>
      <c r="P41" s="101"/>
      <c r="Q41" s="59"/>
      <c r="R41" s="25"/>
      <c r="S41" s="60"/>
      <c r="T41" s="59"/>
      <c r="U41" s="25"/>
      <c r="V41" s="60"/>
      <c r="X41" s="9"/>
      <c r="Y41" s="23"/>
    </row>
    <row r="42" spans="1:25" ht="18" customHeight="1" x14ac:dyDescent="0.35">
      <c r="A42" s="1"/>
      <c r="B42" s="9"/>
      <c r="C42" s="9"/>
      <c r="D42" s="9"/>
      <c r="F42" s="297"/>
      <c r="G42" s="298"/>
      <c r="H42" s="298"/>
      <c r="I42" s="298"/>
      <c r="K42" s="59"/>
      <c r="L42" s="25"/>
      <c r="M42" s="60"/>
      <c r="N42" s="59"/>
      <c r="O42" s="25"/>
      <c r="P42" s="101"/>
      <c r="Q42" s="59"/>
      <c r="R42" s="25"/>
      <c r="S42" s="60"/>
      <c r="T42" s="59"/>
      <c r="U42" s="25"/>
      <c r="V42" s="60"/>
      <c r="X42" s="9"/>
      <c r="Y42" s="23"/>
    </row>
    <row r="43" spans="1:25" ht="18" customHeight="1" x14ac:dyDescent="0.35">
      <c r="A43" s="1"/>
      <c r="B43" s="9"/>
      <c r="C43" s="9"/>
      <c r="D43" s="9"/>
      <c r="F43" s="297"/>
      <c r="G43" s="298"/>
      <c r="H43" s="298"/>
      <c r="I43" s="298"/>
      <c r="K43" s="59"/>
      <c r="L43" s="25"/>
      <c r="M43" s="60"/>
      <c r="N43" s="59"/>
      <c r="O43" s="25"/>
      <c r="P43" s="101"/>
      <c r="Q43" s="59"/>
      <c r="R43" s="25"/>
      <c r="S43" s="60"/>
      <c r="T43" s="59"/>
      <c r="U43" s="25"/>
      <c r="V43" s="60"/>
      <c r="X43" s="9"/>
      <c r="Y43" s="23"/>
    </row>
    <row r="44" spans="1:25" ht="18" customHeight="1" x14ac:dyDescent="0.35">
      <c r="A44" s="1"/>
      <c r="B44" s="9"/>
      <c r="C44" s="9"/>
      <c r="D44" s="9"/>
      <c r="F44" s="297"/>
      <c r="G44" s="298"/>
      <c r="H44" s="298"/>
      <c r="I44" s="298"/>
      <c r="K44" s="59"/>
      <c r="L44" s="25"/>
      <c r="M44" s="60"/>
      <c r="N44" s="59"/>
      <c r="O44" s="25"/>
      <c r="P44" s="101"/>
      <c r="Q44" s="59"/>
      <c r="R44" s="25"/>
      <c r="S44" s="60"/>
      <c r="T44" s="59"/>
      <c r="U44" s="25"/>
      <c r="V44" s="60"/>
      <c r="X44" s="9"/>
      <c r="Y44" s="23"/>
    </row>
    <row r="45" spans="1:25" ht="18" customHeight="1" x14ac:dyDescent="0.35">
      <c r="A45" s="1"/>
      <c r="B45" s="9"/>
      <c r="C45" s="9"/>
      <c r="D45" s="9"/>
      <c r="F45" s="297"/>
      <c r="G45" s="298"/>
      <c r="H45" s="298"/>
      <c r="I45" s="298"/>
      <c r="K45" s="59"/>
      <c r="L45" s="25"/>
      <c r="M45" s="60"/>
      <c r="N45" s="59"/>
      <c r="O45" s="25"/>
      <c r="P45" s="101"/>
      <c r="Q45" s="59"/>
      <c r="R45" s="25"/>
      <c r="S45" s="60"/>
      <c r="T45" s="59"/>
      <c r="U45" s="25"/>
      <c r="V45" s="60"/>
      <c r="X45" s="9"/>
      <c r="Y45" s="23"/>
    </row>
    <row r="46" spans="1:25" ht="18" customHeight="1" x14ac:dyDescent="0.35">
      <c r="A46" s="1"/>
      <c r="B46" s="9"/>
      <c r="C46" s="9"/>
      <c r="D46" s="9"/>
      <c r="F46" s="297"/>
      <c r="G46" s="298"/>
      <c r="H46" s="298"/>
      <c r="I46" s="298"/>
      <c r="K46" s="59"/>
      <c r="L46" s="25"/>
      <c r="M46" s="60"/>
      <c r="N46" s="59"/>
      <c r="O46" s="25"/>
      <c r="P46" s="101"/>
      <c r="Q46" s="59"/>
      <c r="R46" s="25"/>
      <c r="S46" s="60"/>
      <c r="T46" s="59"/>
      <c r="U46" s="25"/>
      <c r="V46" s="60"/>
      <c r="X46" s="9"/>
      <c r="Y46" s="23"/>
    </row>
    <row r="47" spans="1:25" ht="18" customHeight="1" x14ac:dyDescent="0.35">
      <c r="A47" s="1"/>
      <c r="B47" s="9"/>
      <c r="C47" s="9"/>
      <c r="D47" s="9"/>
      <c r="F47" s="297"/>
      <c r="G47" s="298"/>
      <c r="H47" s="298"/>
      <c r="I47" s="298"/>
      <c r="K47" s="59"/>
      <c r="L47" s="25"/>
      <c r="M47" s="60"/>
      <c r="N47" s="59"/>
      <c r="O47" s="25"/>
      <c r="P47" s="101"/>
      <c r="Q47" s="59"/>
      <c r="R47" s="25"/>
      <c r="S47" s="60"/>
      <c r="T47" s="59"/>
      <c r="U47" s="25"/>
      <c r="V47" s="60"/>
      <c r="X47" s="9"/>
      <c r="Y47" s="23"/>
    </row>
    <row r="48" spans="1:25" ht="18" customHeight="1" x14ac:dyDescent="0.35">
      <c r="A48" s="1"/>
      <c r="B48" s="9"/>
      <c r="C48" s="9"/>
      <c r="D48" s="9"/>
      <c r="F48" s="297"/>
      <c r="G48" s="298"/>
      <c r="H48" s="298"/>
      <c r="I48" s="298"/>
      <c r="K48" s="59"/>
      <c r="L48" s="25"/>
      <c r="M48" s="60"/>
      <c r="N48" s="59"/>
      <c r="O48" s="25"/>
      <c r="P48" s="101"/>
      <c r="Q48" s="59"/>
      <c r="R48" s="25"/>
      <c r="S48" s="60"/>
      <c r="T48" s="59"/>
      <c r="U48" s="25"/>
      <c r="V48" s="60"/>
      <c r="X48" s="9"/>
      <c r="Y48" s="23"/>
    </row>
    <row r="49" spans="1:25" ht="18" customHeight="1" x14ac:dyDescent="0.35">
      <c r="A49" s="1"/>
      <c r="B49" s="9"/>
      <c r="C49" s="9"/>
      <c r="D49" s="9"/>
      <c r="F49" s="297"/>
      <c r="G49" s="298"/>
      <c r="H49" s="298"/>
      <c r="I49" s="298"/>
      <c r="K49" s="59"/>
      <c r="L49" s="25"/>
      <c r="M49" s="60"/>
      <c r="N49" s="59"/>
      <c r="O49" s="25"/>
      <c r="P49" s="60"/>
      <c r="Q49" s="59"/>
      <c r="R49" s="25"/>
      <c r="S49" s="60"/>
      <c r="T49" s="59"/>
      <c r="U49" s="25"/>
      <c r="V49" s="60"/>
      <c r="X49" s="9"/>
      <c r="Y49" s="23"/>
    </row>
    <row r="50" spans="1:25" ht="14.5" x14ac:dyDescent="0.35">
      <c r="S50" s="1"/>
      <c r="V50" s="1"/>
    </row>
    <row r="51" spans="1:25" ht="15" customHeight="1" x14ac:dyDescent="0.35"/>
  </sheetData>
  <mergeCells count="63">
    <mergeCell ref="F24:F49"/>
    <mergeCell ref="G24:I25"/>
    <mergeCell ref="M24:M26"/>
    <mergeCell ref="P24:P26"/>
    <mergeCell ref="S24:S26"/>
    <mergeCell ref="V24:V26"/>
    <mergeCell ref="G26:I26"/>
    <mergeCell ref="G27:I49"/>
    <mergeCell ref="Q20:S20"/>
    <mergeCell ref="T20:V20"/>
    <mergeCell ref="K21:M21"/>
    <mergeCell ref="N21:P21"/>
    <mergeCell ref="Q21:S21"/>
    <mergeCell ref="T21:V21"/>
    <mergeCell ref="T18:V19"/>
    <mergeCell ref="E19:I19"/>
    <mergeCell ref="D20:D21"/>
    <mergeCell ref="E20:I21"/>
    <mergeCell ref="K20:M20"/>
    <mergeCell ref="N20:P20"/>
    <mergeCell ref="D15:I15"/>
    <mergeCell ref="B18:C21"/>
    <mergeCell ref="K18:M19"/>
    <mergeCell ref="N18:P19"/>
    <mergeCell ref="Q18:S19"/>
    <mergeCell ref="Q17:S17"/>
    <mergeCell ref="T17:V17"/>
    <mergeCell ref="S12:T12"/>
    <mergeCell ref="U12:V12"/>
    <mergeCell ref="L13:M13"/>
    <mergeCell ref="P13:Q13"/>
    <mergeCell ref="T13:U13"/>
    <mergeCell ref="L14:M15"/>
    <mergeCell ref="N14:N15"/>
    <mergeCell ref="O14:O15"/>
    <mergeCell ref="P14:Q15"/>
    <mergeCell ref="Q12:R12"/>
    <mergeCell ref="R14:R15"/>
    <mergeCell ref="S14:S15"/>
    <mergeCell ref="T14:U15"/>
    <mergeCell ref="V14:V15"/>
    <mergeCell ref="K12:L12"/>
    <mergeCell ref="M12:N12"/>
    <mergeCell ref="O12:P12"/>
    <mergeCell ref="K17:M17"/>
    <mergeCell ref="N17:P17"/>
    <mergeCell ref="K14:K15"/>
    <mergeCell ref="B7:C7"/>
    <mergeCell ref="M7:O8"/>
    <mergeCell ref="Q7:S8"/>
    <mergeCell ref="G12:G13"/>
    <mergeCell ref="D2:I2"/>
    <mergeCell ref="D3:I4"/>
    <mergeCell ref="K3:S4"/>
    <mergeCell ref="D5:I5"/>
    <mergeCell ref="K5:R5"/>
    <mergeCell ref="B10:C10"/>
    <mergeCell ref="B12:C15"/>
    <mergeCell ref="D12:D14"/>
    <mergeCell ref="E12:E14"/>
    <mergeCell ref="F12:F13"/>
    <mergeCell ref="H12:H13"/>
    <mergeCell ref="I12:I13"/>
  </mergeCells>
  <conditionalFormatting sqref="D15:I15">
    <cfRule type="containsText" dxfId="111" priority="2" operator="containsText" text="Finalizado">
      <formula>NOT(ISERROR(SEARCH("Finalizado",D15)))</formula>
    </cfRule>
    <cfRule type="containsText" dxfId="110" priority="3" operator="containsText" text="No Planificado">
      <formula>NOT(ISERROR(SEARCH("No Planificado",D15)))</formula>
    </cfRule>
    <cfRule type="containsText" dxfId="109" priority="4" operator="containsText" text="A Tiempo">
      <formula>NOT(ISERROR(SEARCH("A Tiempo",D15)))</formula>
    </cfRule>
    <cfRule type="containsText" dxfId="108" priority="5" operator="containsText" text="Retrasado">
      <formula>NOT(ISERROR(SEARCH("Retrasado",D15)))</formula>
    </cfRule>
  </conditionalFormatting>
  <conditionalFormatting sqref="F7:F8">
    <cfRule type="iconSet" priority="9">
      <iconSet showValue="0">
        <cfvo type="percent" val="0"/>
        <cfvo type="num" val="2"/>
        <cfvo type="num" val="3"/>
      </iconSet>
    </cfRule>
  </conditionalFormatting>
  <conditionalFormatting sqref="F12 F14">
    <cfRule type="iconSet" priority="7">
      <iconSet showValue="0">
        <cfvo type="percent" val="0"/>
        <cfvo type="num" val="2"/>
        <cfvo type="num" val="3"/>
      </iconSet>
    </cfRule>
  </conditionalFormatting>
  <conditionalFormatting sqref="G7:I8">
    <cfRule type="iconSet" priority="8">
      <iconSet showValue="0">
        <cfvo type="percent" val="0"/>
        <cfvo type="num" val="2"/>
        <cfvo type="num" val="3"/>
      </iconSet>
    </cfRule>
  </conditionalFormatting>
  <conditionalFormatting sqref="G12:I12 G14:I14">
    <cfRule type="iconSet" priority="6">
      <iconSet showValue="0">
        <cfvo type="percent" val="0"/>
        <cfvo type="num" val="2"/>
        <cfvo type="num" val="3"/>
      </iconSet>
    </cfRule>
  </conditionalFormatting>
  <conditionalFormatting sqref="K24:L24 N24:O24 Q24:R24 T24:U24">
    <cfRule type="iconSet" priority="10">
      <iconSet showValue="0">
        <cfvo type="percent" val="0"/>
        <cfvo type="num" val="2"/>
        <cfvo type="num" val="3"/>
      </iconSet>
    </cfRule>
  </conditionalFormatting>
  <conditionalFormatting sqref="K25:L25">
    <cfRule type="containsText" dxfId="107" priority="20" operator="containsText" text="PENDIENTE">
      <formula>NOT(ISERROR(SEARCH("PENDIENTE",K25)))</formula>
    </cfRule>
    <cfRule type="containsText" dxfId="106" priority="21" operator="containsText" text="NO VALIDADO">
      <formula>NOT(ISERROR(SEARCH("NO VALIDADO",K25)))</formula>
    </cfRule>
    <cfRule type="containsText" dxfId="105" priority="22" operator="containsText" text="VALIDADO">
      <formula>NOT(ISERROR(SEARCH("VALIDADO",K25)))</formula>
    </cfRule>
  </conditionalFormatting>
  <conditionalFormatting sqref="N25:O25">
    <cfRule type="containsText" dxfId="104" priority="17" operator="containsText" text="PENDIENTE">
      <formula>NOT(ISERROR(SEARCH("PENDIENTE",N25)))</formula>
    </cfRule>
    <cfRule type="containsText" dxfId="103" priority="18" operator="containsText" text="NO VALIDADO">
      <formula>NOT(ISERROR(SEARCH("NO VALIDADO",N25)))</formula>
    </cfRule>
    <cfRule type="containsText" dxfId="102" priority="19" operator="containsText" text="VALIDADO">
      <formula>NOT(ISERROR(SEARCH("VALIDADO",N25)))</formula>
    </cfRule>
  </conditionalFormatting>
  <conditionalFormatting sqref="Q25:R25">
    <cfRule type="containsText" dxfId="101" priority="14" operator="containsText" text="PENDIENTE">
      <formula>NOT(ISERROR(SEARCH("PENDIENTE",Q25)))</formula>
    </cfRule>
    <cfRule type="containsText" dxfId="100" priority="15" operator="containsText" text="NO VALIDADO">
      <formula>NOT(ISERROR(SEARCH("NO VALIDADO",Q25)))</formula>
    </cfRule>
    <cfRule type="containsText" dxfId="99" priority="16" operator="containsText" text="VALIDADO">
      <formula>NOT(ISERROR(SEARCH("VALIDADO",Q25)))</formula>
    </cfRule>
  </conditionalFormatting>
  <conditionalFormatting sqref="T25:U25">
    <cfRule type="containsText" dxfId="98" priority="11" operator="containsText" text="PENDIENTE">
      <formula>NOT(ISERROR(SEARCH("PENDIENTE",T25)))</formula>
    </cfRule>
    <cfRule type="containsText" dxfId="97" priority="12" operator="containsText" text="NO VALIDADO">
      <formula>NOT(ISERROR(SEARCH("NO VALIDADO",T25)))</formula>
    </cfRule>
    <cfRule type="containsText" dxfId="96" priority="13" operator="containsText" text="VALIDADO">
      <formula>NOT(ISERROR(SEARCH("VALIDADO",T25)))</formula>
    </cfRule>
  </conditionalFormatting>
  <dataValidations count="6">
    <dataValidation type="list" allowBlank="1" showInputMessage="1" showErrorMessage="1" sqref="D10" xr:uid="{BEDA5812-7343-4D2B-8F22-CC83FEC00EC5}">
      <formula1>"No Cumple, Parcial,Cumple,Más que Cumple,Mejor Práctica"</formula1>
    </dataValidation>
    <dataValidation type="list" allowBlank="1" showInputMessage="1" showErrorMessage="1" sqref="S10 Q10" xr:uid="{7A6903F7-4AC2-412D-BEC3-2212B5CDF15F}">
      <formula1>"Junio,Julio,Agosto,Septiembre,Octubre"</formula1>
    </dataValidation>
    <dataValidation type="list" allowBlank="1" showInputMessage="1" showErrorMessage="1" sqref="O10" xr:uid="{944975BC-E3DB-4E32-B164-B48B30800CC3}">
      <formula1>"Alta,Baja,No Planificado"</formula1>
    </dataValidation>
    <dataValidation type="list" allowBlank="1" showInputMessage="1" showErrorMessage="1" sqref="AB14:AB15 R14:R15 N14:N15 V14:V15" xr:uid="{32B659F4-8C34-4BCB-8137-F91304F22825}">
      <formula1>"No Cumple, Parcial, Cumple, Más que Cumple, Mejor Práctica"</formula1>
    </dataValidation>
    <dataValidation type="list" allowBlank="1" showInputMessage="1" showErrorMessage="1" sqref="M12 Q12 U12" xr:uid="{732B4BCA-A5FC-40EA-969D-61C0AEA2D07E}">
      <formula1>"Mayo,Junio,Julio,Agosto,Septiembre,Octubre"</formula1>
    </dataValidation>
    <dataValidation type="list" allowBlank="1" showInputMessage="1" showErrorMessage="1" sqref="K14:K15 O14:O15 S14:S15" xr:uid="{236FC233-8B8D-4142-AFEE-BA88BF746C44}">
      <formula1>"No Iniciado, En Progreso,Finalizado"</formula1>
    </dataValidation>
  </dataValidations>
  <pageMargins left="0.511811024" right="0.511811024" top="0.78740157499999996" bottom="0.78740157499999996" header="0.31496062000000002" footer="0.31496062000000002"/>
  <pageSetup paperSize="9" orientation="portrait" r:id="rId1"/>
  <drawing r:id="rId2"/>
  <extLst>
    <ext xmlns:x14="http://schemas.microsoft.com/office/spreadsheetml/2009/9/main" uri="{78C0D931-6437-407d-A8EE-F0AAD7539E65}">
      <x14:conditionalFormattings>
        <x14:conditionalFormatting xmlns:xm="http://schemas.microsoft.com/office/excel/2006/main">
          <x14:cfRule type="iconSet" priority="1" id="{F8A7F2F4-D0E7-4FB1-8013-5719CB88CFCF}">
            <x14:iconSet iconSet="3Stars" showValue="0">
              <x14:cfvo type="percent">
                <xm:f>0</xm:f>
              </x14:cfvo>
              <x14:cfvo type="num">
                <xm:f>2</xm:f>
              </x14:cfvo>
              <x14:cfvo type="num">
                <xm:f>3</xm:f>
              </x14:cfvo>
            </x14:iconSet>
          </x14:cfRule>
          <xm:sqref>M10</xm:sqref>
        </x14:conditionalFormatting>
      </x14:conditionalFormattings>
    </ext>
  </extLst>
</worksheet>
</file>

<file path=xl/worksheets/sheet7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38DC268-FD19-4733-9AC0-DA0DB1C014F0}">
  <dimension ref="A1:AB51"/>
  <sheetViews>
    <sheetView showGridLines="0" zoomScale="50" zoomScaleNormal="50" workbookViewId="0">
      <pane xSplit="3" ySplit="4" topLeftCell="D15" activePane="bottomRight" state="frozen"/>
      <selection activeCell="O2" sqref="O2"/>
      <selection pane="topRight" activeCell="O2" sqref="O2"/>
      <selection pane="bottomLeft" activeCell="O2" sqref="O2"/>
      <selection pane="bottomRight" activeCell="H23" sqref="H23"/>
    </sheetView>
  </sheetViews>
  <sheetFormatPr defaultColWidth="0" defaultRowHeight="15" customHeight="1" zeroHeight="1" outlineLevelRow="2" outlineLevelCol="1" x14ac:dyDescent="0.35"/>
  <cols>
    <col min="1" max="1" width="1.26953125" customWidth="1"/>
    <col min="2" max="2" width="4.7265625" customWidth="1"/>
    <col min="3" max="3" width="20.1796875" customWidth="1"/>
    <col min="4" max="4" width="17.453125" customWidth="1" outlineLevel="1"/>
    <col min="5" max="5" width="10" customWidth="1" outlineLevel="1"/>
    <col min="6" max="8" width="6.1796875" customWidth="1" outlineLevel="1"/>
    <col min="9" max="9" width="6.26953125" customWidth="1" outlineLevel="1"/>
    <col min="10" max="10" width="2.1796875" customWidth="1"/>
    <col min="11" max="23" width="23" customWidth="1"/>
    <col min="24" max="24" width="17" hidden="1" customWidth="1"/>
    <col min="25" max="25" width="16.453125" hidden="1" customWidth="1"/>
    <col min="26" max="26" width="10.54296875" hidden="1" customWidth="1"/>
    <col min="27" max="27" width="16.81640625" hidden="1" customWidth="1"/>
    <col min="28" max="28" width="14.54296875" hidden="1" customWidth="1"/>
  </cols>
  <sheetData>
    <row r="1" spans="1:28" ht="11.25" customHeight="1" x14ac:dyDescent="0.35">
      <c r="A1" s="13"/>
      <c r="B1" s="13"/>
      <c r="C1" s="13"/>
      <c r="D1" s="13"/>
      <c r="E1" s="13"/>
      <c r="F1" s="13"/>
      <c r="G1" s="13"/>
      <c r="H1" s="13"/>
      <c r="I1" s="13"/>
      <c r="J1" s="13"/>
      <c r="K1" s="13"/>
      <c r="L1" s="13"/>
      <c r="M1" s="13"/>
      <c r="N1" s="13"/>
      <c r="O1" s="13"/>
      <c r="P1" s="13"/>
      <c r="Q1" s="13"/>
      <c r="R1" s="13"/>
      <c r="S1" s="13"/>
      <c r="T1" s="13"/>
      <c r="U1" s="13"/>
      <c r="V1" s="13"/>
      <c r="W1" s="13"/>
      <c r="X1" s="13"/>
      <c r="Y1" s="19"/>
      <c r="Z1" s="19"/>
      <c r="AA1" s="19"/>
    </row>
    <row r="2" spans="1:28" ht="43.5" customHeight="1" x14ac:dyDescent="0.5">
      <c r="A2" s="1"/>
      <c r="C2" s="11"/>
      <c r="D2" s="279" t="s">
        <v>0</v>
      </c>
      <c r="E2" s="279"/>
      <c r="F2" s="279"/>
      <c r="G2" s="279"/>
      <c r="H2" s="279"/>
      <c r="I2" s="279"/>
      <c r="J2" s="62"/>
      <c r="K2" s="62"/>
      <c r="L2" s="62"/>
      <c r="M2" s="62"/>
      <c r="N2" s="62"/>
      <c r="O2" s="62"/>
      <c r="P2" s="62"/>
      <c r="Q2" s="62"/>
      <c r="R2" s="62"/>
      <c r="S2" s="62"/>
      <c r="T2" s="62"/>
      <c r="U2" s="62"/>
      <c r="V2" s="62"/>
      <c r="W2" s="11"/>
      <c r="X2" s="11"/>
      <c r="Y2" s="20"/>
      <c r="Z2" s="20"/>
      <c r="AA2" s="20"/>
    </row>
    <row r="3" spans="1:28" ht="19.5" customHeight="1" x14ac:dyDescent="0.35">
      <c r="A3" s="1"/>
      <c r="C3" s="10"/>
      <c r="D3" s="280" t="s">
        <v>1</v>
      </c>
      <c r="E3" s="280"/>
      <c r="F3" s="280"/>
      <c r="G3" s="280"/>
      <c r="H3" s="280"/>
      <c r="I3" s="280"/>
      <c r="J3" s="63"/>
      <c r="K3" s="319" t="s">
        <v>954</v>
      </c>
      <c r="L3" s="319"/>
      <c r="M3" s="319"/>
      <c r="N3" s="319"/>
      <c r="O3" s="319"/>
      <c r="P3" s="319"/>
      <c r="Q3" s="319"/>
      <c r="R3" s="319"/>
      <c r="S3" s="319"/>
      <c r="T3" s="63"/>
      <c r="U3" s="63"/>
      <c r="V3" s="63"/>
      <c r="W3" s="10"/>
      <c r="X3" s="10"/>
      <c r="Y3" s="12"/>
      <c r="Z3" s="12"/>
      <c r="AA3" s="12"/>
    </row>
    <row r="4" spans="1:28" ht="35.25" customHeight="1" x14ac:dyDescent="0.35">
      <c r="A4" s="1"/>
      <c r="B4" s="1"/>
      <c r="C4" s="10"/>
      <c r="D4" s="281"/>
      <c r="E4" s="281"/>
      <c r="F4" s="281"/>
      <c r="G4" s="281"/>
      <c r="H4" s="281"/>
      <c r="I4" s="281"/>
      <c r="J4" s="61"/>
      <c r="K4" s="320"/>
      <c r="L4" s="320"/>
      <c r="M4" s="320"/>
      <c r="N4" s="320"/>
      <c r="O4" s="320"/>
      <c r="P4" s="320"/>
      <c r="Q4" s="320"/>
      <c r="R4" s="320"/>
      <c r="S4" s="320"/>
      <c r="T4" s="61"/>
      <c r="U4" s="61"/>
      <c r="V4" s="61"/>
      <c r="W4" s="61"/>
      <c r="X4" s="14"/>
      <c r="Y4" s="21"/>
      <c r="Z4" s="22"/>
      <c r="AA4" s="22"/>
    </row>
    <row r="5" spans="1:28" ht="32.5" x14ac:dyDescent="0.6">
      <c r="A5" s="1"/>
      <c r="B5" s="15"/>
      <c r="C5" s="13"/>
      <c r="D5" s="284" t="s">
        <v>218</v>
      </c>
      <c r="E5" s="284"/>
      <c r="F5" s="284"/>
      <c r="G5" s="284"/>
      <c r="H5" s="284"/>
      <c r="I5" s="284"/>
      <c r="J5" s="26"/>
      <c r="K5" s="284" t="s">
        <v>673</v>
      </c>
      <c r="L5" s="284"/>
      <c r="M5" s="284"/>
      <c r="N5" s="284"/>
      <c r="O5" s="284"/>
      <c r="P5" s="284"/>
      <c r="Q5" s="284"/>
      <c r="R5" s="284"/>
      <c r="S5" s="27"/>
      <c r="T5" s="25"/>
      <c r="U5" s="25"/>
      <c r="V5" s="25"/>
      <c r="W5" s="9"/>
      <c r="X5" s="9"/>
      <c r="Y5" s="23"/>
    </row>
    <row r="6" spans="1:28" ht="33" customHeight="1" x14ac:dyDescent="0.8">
      <c r="A6" s="1"/>
      <c r="B6" s="15"/>
      <c r="C6" s="15"/>
      <c r="D6" s="28" t="s">
        <v>296</v>
      </c>
      <c r="E6" s="28" t="s">
        <v>16</v>
      </c>
      <c r="F6" s="28" t="s">
        <v>19</v>
      </c>
      <c r="G6" s="28" t="s">
        <v>20</v>
      </c>
      <c r="H6" s="28" t="s">
        <v>21</v>
      </c>
      <c r="I6" s="28" t="s">
        <v>22</v>
      </c>
      <c r="J6" s="29"/>
      <c r="K6" s="44" t="s">
        <v>221</v>
      </c>
      <c r="L6" s="66"/>
      <c r="M6" s="30"/>
      <c r="N6" s="30"/>
      <c r="O6" s="30"/>
      <c r="P6" s="30"/>
      <c r="Q6" s="30"/>
      <c r="R6" s="31"/>
      <c r="S6" s="31"/>
      <c r="T6" s="25"/>
      <c r="U6" s="25"/>
      <c r="V6" s="25"/>
      <c r="W6" s="9"/>
      <c r="X6" s="9"/>
      <c r="Y6" s="23"/>
    </row>
    <row r="7" spans="1:28" ht="78" customHeight="1" outlineLevel="1" x14ac:dyDescent="0.35">
      <c r="A7" s="1"/>
      <c r="B7" s="267" t="s">
        <v>222</v>
      </c>
      <c r="C7" s="267"/>
      <c r="D7" s="67" t="str">
        <f>IF(F7="","",IF(AND(I7=3,H7=3,G7=3,F7=3),"Melhor Pratica",
IF(AND(H7=3,G7=3,F7=3),"Mais que cumpre",
IF(AND(G7=3,F7=3),"Cumpre",
IF(F7=3,"Parcial","Não cumpre")))))</f>
        <v>Parcial</v>
      </c>
      <c r="E7" s="47">
        <f>IF($D7="Não cumpre",0,IF($D7="Parcial",$E$18*0.4,IF($D7="Cumpre",$E$18*0.7,IF($D7="Mais que cumpre",$E$18*0.85,IF($D7="Melhor Pratica",$E$18,0)))))</f>
        <v>6.0000000000000001E-3</v>
      </c>
      <c r="F7" s="48">
        <f>IF($K$24&lt;&gt;"",IF($K$24=3,3,IF($K$24=2,2,1)),"")</f>
        <v>3</v>
      </c>
      <c r="G7" s="48">
        <f>IF($N$24&lt;&gt;"",IF($N$24=3,3,IF($N$24=2,2,1)),"")</f>
        <v>1</v>
      </c>
      <c r="H7" s="48" t="str">
        <f>IF($Q$24&lt;&gt;"",IF($Q$24=3,3,IF($Q$24=2,2,1)),"")</f>
        <v/>
      </c>
      <c r="I7" s="48" t="str">
        <f>IF($T$24&lt;&gt;"",IF($T$24=3,3,IF($T$24=2,2,1)),"")</f>
        <v/>
      </c>
      <c r="J7" s="32"/>
      <c r="K7" s="49" t="s">
        <v>674</v>
      </c>
      <c r="L7" s="46" t="s">
        <v>224</v>
      </c>
      <c r="M7" s="271" t="s">
        <v>955</v>
      </c>
      <c r="N7" s="271"/>
      <c r="O7" s="271"/>
      <c r="P7" s="46" t="s">
        <v>226</v>
      </c>
      <c r="Q7" s="271" t="s">
        <v>956</v>
      </c>
      <c r="R7" s="271"/>
      <c r="S7" s="271"/>
      <c r="U7" s="25"/>
      <c r="V7" s="25"/>
      <c r="W7" s="9"/>
      <c r="X7" s="9"/>
      <c r="Y7" s="23"/>
    </row>
    <row r="8" spans="1:28" ht="14.25" customHeight="1" outlineLevel="1" x14ac:dyDescent="0.35">
      <c r="A8" s="1"/>
      <c r="B8" s="64"/>
      <c r="C8" s="64"/>
      <c r="D8" s="67"/>
      <c r="E8" s="47"/>
      <c r="F8" s="48"/>
      <c r="G8" s="48"/>
      <c r="H8" s="48"/>
      <c r="I8" s="48"/>
      <c r="J8" s="32"/>
      <c r="K8" s="49"/>
      <c r="L8" s="46"/>
      <c r="M8" s="271"/>
      <c r="N8" s="271"/>
      <c r="O8" s="271"/>
      <c r="P8" s="46"/>
      <c r="Q8" s="271"/>
      <c r="R8" s="271"/>
      <c r="S8" s="271"/>
      <c r="U8" s="25"/>
      <c r="V8" s="25"/>
      <c r="W8" s="9"/>
      <c r="X8" s="9"/>
      <c r="Y8" s="23"/>
    </row>
    <row r="9" spans="1:28" ht="9.75" customHeight="1" x14ac:dyDescent="0.45">
      <c r="A9" s="1"/>
      <c r="B9" s="1"/>
      <c r="C9" s="1"/>
      <c r="D9" s="34"/>
      <c r="E9" s="35"/>
      <c r="F9" s="35"/>
      <c r="G9" s="35"/>
      <c r="H9" s="35"/>
      <c r="I9" s="35"/>
      <c r="J9" s="35"/>
      <c r="K9" s="35"/>
      <c r="L9" s="35"/>
      <c r="M9" s="35"/>
      <c r="N9" s="35"/>
      <c r="O9" s="35"/>
      <c r="P9" s="35"/>
      <c r="Q9" s="92">
        <f>IF(Q10="Junho",6,IF(Q10="Julho",7,IF(Q10="Agosto",8,IF(Q10="Setembro",9,IF(Q10="Outubro",10,"")))))</f>
        <v>8</v>
      </c>
      <c r="R9" s="35"/>
      <c r="S9" s="92" t="str">
        <f>IF(S10="Junho",6,IF(S10="Julho",7,IF(S10="Agosto",8,IF(S10="Setembro",9,IF(S10="Outubro",10,"")))))</f>
        <v/>
      </c>
      <c r="T9" s="33"/>
      <c r="U9" s="33"/>
      <c r="V9" s="33"/>
      <c r="W9" s="1"/>
      <c r="X9" s="1"/>
    </row>
    <row r="10" spans="1:28" ht="59.25" customHeight="1" outlineLevel="1" x14ac:dyDescent="0.35">
      <c r="A10" s="1"/>
      <c r="B10" s="273" t="s">
        <v>676</v>
      </c>
      <c r="C10" s="273"/>
      <c r="D10" s="110" t="s">
        <v>247</v>
      </c>
      <c r="E10" s="51">
        <f>IF($D10="Não cumpre",0,IF($D10="Parcial",$E$18*0.4,IF($D10="Cumpre",$E$18*0.7,IF($D10="Mais que cumpre",$E$18*0.85,IF($D10="Melhor Pratica",$E$18,0)))))</f>
        <v>1.0499999999999999E-2</v>
      </c>
      <c r="F10" s="52" t="str">
        <f>IF(K20="D","D","-")</f>
        <v>D</v>
      </c>
      <c r="G10" s="52" t="str">
        <f>IF(N20="D","D","-")</f>
        <v>-</v>
      </c>
      <c r="H10" s="52" t="str">
        <f>IF(Q20="D","D","-")</f>
        <v>-</v>
      </c>
      <c r="I10" s="52" t="str">
        <f>IF(T20="D","D","-")</f>
        <v>-</v>
      </c>
      <c r="J10" s="32"/>
      <c r="K10" s="65" t="s">
        <v>677</v>
      </c>
      <c r="L10" s="50" t="s">
        <v>230</v>
      </c>
      <c r="M10" s="74">
        <v>3</v>
      </c>
      <c r="N10" s="50" t="s">
        <v>231</v>
      </c>
      <c r="O10" s="53" t="s">
        <v>696</v>
      </c>
      <c r="P10" s="50" t="s">
        <v>233</v>
      </c>
      <c r="Q10" s="91" t="s">
        <v>303</v>
      </c>
      <c r="R10" s="50" t="s">
        <v>235</v>
      </c>
      <c r="S10" s="91" t="s">
        <v>710</v>
      </c>
      <c r="T10" s="50" t="s">
        <v>237</v>
      </c>
      <c r="U10" s="53" t="s">
        <v>430</v>
      </c>
      <c r="V10" s="25"/>
      <c r="W10" s="9"/>
      <c r="X10" s="9"/>
      <c r="Y10" s="23"/>
    </row>
    <row r="11" spans="1:28" ht="20.5" x14ac:dyDescent="0.4">
      <c r="A11" s="1"/>
      <c r="B11" s="17"/>
      <c r="C11" s="17"/>
      <c r="D11" s="36"/>
      <c r="E11" s="31"/>
      <c r="F11" s="37"/>
      <c r="G11" s="37"/>
      <c r="H11" s="37"/>
      <c r="I11" s="37"/>
      <c r="J11" s="31"/>
      <c r="K11" s="25"/>
      <c r="L11" s="25"/>
      <c r="M11" s="25"/>
      <c r="N11" s="25"/>
      <c r="O11" s="25"/>
      <c r="P11" s="25"/>
      <c r="Q11" s="25"/>
      <c r="R11" s="25"/>
      <c r="S11" s="25"/>
      <c r="T11" s="25"/>
      <c r="U11" s="25"/>
      <c r="V11" s="25"/>
      <c r="W11" s="9"/>
      <c r="X11" s="9"/>
      <c r="Y11" s="23"/>
    </row>
    <row r="12" spans="1:28" ht="18" customHeight="1" outlineLevel="1" x14ac:dyDescent="0.35">
      <c r="A12" s="1"/>
      <c r="B12" s="274" t="s">
        <v>680</v>
      </c>
      <c r="C12" s="274"/>
      <c r="D12" s="276" t="str">
        <f>IF(F12="","",IF(AND(I12=3,H12=3,G12=3,F12=3),"Melhor Pratica",
IF(AND(H12=3,G12=3,F12=3),"Mais que cumpre",
IF(AND(G12=3,F12=3),"Cumpre",
IF(F12=3,"Parcial","Não cumpre")))))</f>
        <v>Parcial</v>
      </c>
      <c r="E12" s="277">
        <f>IF($D12="Não cumpre",0,IF($D12="Parcial",$E$18*0.4,IF($D12="Cumpre",$E$18*0.7,IF($D12="Mais que cumpre",$E$18*0.85,IF($D12="Melhor Pratica",$E$18,0)))))</f>
        <v>6.0000000000000001E-3</v>
      </c>
      <c r="F12" s="272">
        <f>IF($L$24&lt;&gt;"",IF($L$24=3,3,IF($L$24=2,2,1)),"")</f>
        <v>3</v>
      </c>
      <c r="G12" s="272" t="str">
        <f>IF($O$24&lt;&gt;"",IF($O$24=3,3,IF($O$24=2,2,1)),"")</f>
        <v/>
      </c>
      <c r="H12" s="272" t="str">
        <f>IF($R$24&lt;&gt;"",IF($R$24=3,3,IF($R$24=2,2,1)),"")</f>
        <v/>
      </c>
      <c r="I12" s="272" t="str">
        <f>IF($U$24&lt;&gt;"",IF($U$24=3,3,IF($U$24=2,2,1)),"")</f>
        <v/>
      </c>
      <c r="J12" s="32"/>
      <c r="K12" s="305" t="s">
        <v>240</v>
      </c>
      <c r="L12" s="278"/>
      <c r="M12" s="285"/>
      <c r="N12" s="286"/>
      <c r="O12" s="305" t="s">
        <v>240</v>
      </c>
      <c r="P12" s="278"/>
      <c r="Q12" s="285"/>
      <c r="R12" s="286"/>
      <c r="S12" s="278" t="s">
        <v>240</v>
      </c>
      <c r="T12" s="278"/>
      <c r="U12" s="318"/>
      <c r="V12" s="318"/>
      <c r="W12" s="9"/>
      <c r="X12" s="9"/>
      <c r="Y12" s="23"/>
      <c r="Z12" s="2"/>
      <c r="AA12" s="2"/>
      <c r="AB12" s="2"/>
    </row>
    <row r="13" spans="1:28" ht="35.25" customHeight="1" outlineLevel="1" x14ac:dyDescent="0.35">
      <c r="A13" s="1"/>
      <c r="B13" s="275"/>
      <c r="C13" s="275"/>
      <c r="D13" s="276"/>
      <c r="E13" s="277"/>
      <c r="F13" s="272"/>
      <c r="G13" s="272"/>
      <c r="H13" s="272"/>
      <c r="I13" s="272"/>
      <c r="J13" s="32"/>
      <c r="K13" s="168" t="s">
        <v>33</v>
      </c>
      <c r="L13" s="287" t="s">
        <v>242</v>
      </c>
      <c r="M13" s="287"/>
      <c r="N13" s="169" t="s">
        <v>243</v>
      </c>
      <c r="O13" s="168" t="s">
        <v>33</v>
      </c>
      <c r="P13" s="287" t="s">
        <v>242</v>
      </c>
      <c r="Q13" s="287"/>
      <c r="R13" s="169" t="s">
        <v>243</v>
      </c>
      <c r="S13" s="100" t="s">
        <v>33</v>
      </c>
      <c r="T13" s="287" t="s">
        <v>242</v>
      </c>
      <c r="U13" s="287"/>
      <c r="V13" s="100" t="s">
        <v>243</v>
      </c>
      <c r="W13" s="1"/>
      <c r="X13" s="1"/>
      <c r="Z13" s="3"/>
      <c r="AA13" s="4"/>
      <c r="AB13" s="5"/>
    </row>
    <row r="14" spans="1:28" ht="18.75" customHeight="1" outlineLevel="1" x14ac:dyDescent="0.35">
      <c r="A14" s="1"/>
      <c r="B14" s="275"/>
      <c r="C14" s="275"/>
      <c r="D14" s="276"/>
      <c r="E14" s="277"/>
      <c r="F14" s="38"/>
      <c r="G14" s="38"/>
      <c r="H14" s="38"/>
      <c r="I14" s="38"/>
      <c r="J14" s="32"/>
      <c r="K14" s="270"/>
      <c r="L14" s="292"/>
      <c r="M14" s="292"/>
      <c r="N14" s="269"/>
      <c r="O14" s="270"/>
      <c r="P14" s="292"/>
      <c r="Q14" s="292"/>
      <c r="R14" s="269"/>
      <c r="S14" s="268"/>
      <c r="T14" s="292"/>
      <c r="U14" s="292"/>
      <c r="V14" s="268"/>
      <c r="W14" s="1"/>
      <c r="X14" s="1"/>
      <c r="Z14" s="6"/>
      <c r="AA14" s="7"/>
      <c r="AB14" s="8"/>
    </row>
    <row r="15" spans="1:28" ht="21" customHeight="1" outlineLevel="1" x14ac:dyDescent="0.35">
      <c r="A15" s="1"/>
      <c r="B15" s="275"/>
      <c r="C15" s="275"/>
      <c r="D15" s="288" t="str">
        <f>IF(S10&lt;&gt;"",IF(OR(S14="finalizado",O14="finalizado",K14="finalizado"),"Finalizado",
IF(OR(AND(S10=U12,S14&lt;&gt;"finalizado"),AND(S10=Q12,O14&lt;&gt;"finalizado"),AND(S10=M12,K14&lt;&gt;"finalizado")),"Atrasado","À Tempo")),"Não Planificado")</f>
        <v>À Tempo</v>
      </c>
      <c r="E15" s="288"/>
      <c r="F15" s="288"/>
      <c r="G15" s="288"/>
      <c r="H15" s="288"/>
      <c r="I15" s="288"/>
      <c r="J15" s="26"/>
      <c r="K15" s="270"/>
      <c r="L15" s="292"/>
      <c r="M15" s="292"/>
      <c r="N15" s="269"/>
      <c r="O15" s="270"/>
      <c r="P15" s="292"/>
      <c r="Q15" s="292"/>
      <c r="R15" s="269"/>
      <c r="S15" s="268"/>
      <c r="T15" s="292"/>
      <c r="U15" s="292"/>
      <c r="V15" s="268"/>
      <c r="W15" s="1"/>
      <c r="X15" s="1"/>
      <c r="Z15" s="6"/>
      <c r="AA15" s="7"/>
      <c r="AB15" s="7"/>
    </row>
    <row r="16" spans="1:28" ht="21" customHeight="1" x14ac:dyDescent="0.4">
      <c r="A16" s="1"/>
      <c r="B16" s="17"/>
      <c r="C16" s="17"/>
      <c r="D16" s="9"/>
      <c r="E16" s="86" t="str">
        <f>IF(COUNTA(F16:I16)=0,"NBC","BC")</f>
        <v>NBC</v>
      </c>
      <c r="F16" s="86"/>
      <c r="G16" s="86"/>
      <c r="H16" s="86"/>
      <c r="I16" s="9"/>
      <c r="J16" s="16"/>
      <c r="K16" s="9"/>
      <c r="L16" s="9"/>
      <c r="M16" s="9"/>
      <c r="N16" s="9"/>
      <c r="O16" s="9"/>
      <c r="P16" s="9"/>
      <c r="Q16" s="9"/>
      <c r="R16" s="9"/>
      <c r="S16" s="9"/>
      <c r="T16" s="9"/>
      <c r="U16" s="9"/>
      <c r="V16" s="9"/>
      <c r="W16" s="9"/>
      <c r="X16" s="9"/>
      <c r="Y16" s="23"/>
    </row>
    <row r="17" spans="1:25" ht="21" customHeight="1" x14ac:dyDescent="0.4">
      <c r="A17" s="1"/>
      <c r="B17" s="17"/>
      <c r="C17" s="17"/>
      <c r="D17" s="9"/>
      <c r="E17" s="9"/>
      <c r="F17" s="9"/>
      <c r="G17" s="9"/>
      <c r="H17" s="9"/>
      <c r="I17" s="9"/>
      <c r="J17" s="16"/>
      <c r="K17" s="290" t="s">
        <v>246</v>
      </c>
      <c r="L17" s="291"/>
      <c r="M17" s="296"/>
      <c r="N17" s="290" t="s">
        <v>247</v>
      </c>
      <c r="O17" s="291"/>
      <c r="P17" s="296"/>
      <c r="Q17" s="290" t="s">
        <v>681</v>
      </c>
      <c r="R17" s="291"/>
      <c r="S17" s="296"/>
      <c r="T17" s="290" t="s">
        <v>682</v>
      </c>
      <c r="U17" s="291"/>
      <c r="V17" s="296"/>
      <c r="W17" s="9"/>
      <c r="X17" s="9"/>
      <c r="Y17" s="23"/>
    </row>
    <row r="18" spans="1:25" ht="20.25" customHeight="1" outlineLevel="2" x14ac:dyDescent="0.35">
      <c r="A18" s="1"/>
      <c r="B18" s="289" t="s">
        <v>316</v>
      </c>
      <c r="C18" s="289"/>
      <c r="D18" s="42" t="s">
        <v>16</v>
      </c>
      <c r="E18" s="39">
        <v>1.4999999999999999E-2</v>
      </c>
      <c r="F18" s="127"/>
      <c r="G18" s="127"/>
      <c r="H18" s="127"/>
      <c r="I18" s="127"/>
      <c r="J18" s="9"/>
      <c r="K18" s="270" t="s">
        <v>957</v>
      </c>
      <c r="L18" s="268"/>
      <c r="M18" s="269"/>
      <c r="N18" s="270" t="s">
        <v>958</v>
      </c>
      <c r="O18" s="268"/>
      <c r="P18" s="269"/>
      <c r="Q18" s="270" t="s">
        <v>959</v>
      </c>
      <c r="R18" s="268"/>
      <c r="S18" s="269"/>
      <c r="T18" s="270" t="s">
        <v>960</v>
      </c>
      <c r="U18" s="268"/>
      <c r="V18" s="269"/>
      <c r="W18" s="9"/>
      <c r="X18" s="9"/>
      <c r="Y18" s="23"/>
    </row>
    <row r="19" spans="1:25" ht="141.75" customHeight="1" outlineLevel="2" x14ac:dyDescent="0.35">
      <c r="A19" s="1"/>
      <c r="B19" s="289"/>
      <c r="C19" s="289"/>
      <c r="D19" s="42" t="s">
        <v>255</v>
      </c>
      <c r="E19" s="311" t="s">
        <v>951</v>
      </c>
      <c r="F19" s="311"/>
      <c r="G19" s="311"/>
      <c r="H19" s="311"/>
      <c r="I19" s="311"/>
      <c r="J19" s="25"/>
      <c r="K19" s="270"/>
      <c r="L19" s="268"/>
      <c r="M19" s="269"/>
      <c r="N19" s="270"/>
      <c r="O19" s="268"/>
      <c r="P19" s="269"/>
      <c r="Q19" s="270"/>
      <c r="R19" s="268"/>
      <c r="S19" s="269"/>
      <c r="T19" s="270"/>
      <c r="U19" s="268"/>
      <c r="V19" s="269"/>
      <c r="W19" s="9"/>
      <c r="X19" s="9"/>
      <c r="Y19" s="23"/>
    </row>
    <row r="20" spans="1:25" ht="18.75" customHeight="1" outlineLevel="2" x14ac:dyDescent="0.35">
      <c r="A20" s="1"/>
      <c r="B20" s="289"/>
      <c r="C20" s="289"/>
      <c r="D20" s="293" t="s">
        <v>37</v>
      </c>
      <c r="E20" s="294" t="s">
        <v>961</v>
      </c>
      <c r="F20" s="294"/>
      <c r="G20" s="294"/>
      <c r="H20" s="294"/>
      <c r="I20" s="294"/>
      <c r="J20" s="25"/>
      <c r="K20" s="270" t="s">
        <v>307</v>
      </c>
      <c r="L20" s="268"/>
      <c r="M20" s="269"/>
      <c r="N20" s="270"/>
      <c r="O20" s="268"/>
      <c r="P20" s="269"/>
      <c r="Q20" s="270"/>
      <c r="R20" s="268"/>
      <c r="S20" s="269"/>
      <c r="T20" s="270"/>
      <c r="U20" s="268"/>
      <c r="V20" s="269"/>
      <c r="W20" s="9"/>
      <c r="X20" s="9"/>
      <c r="Y20" s="23"/>
    </row>
    <row r="21" spans="1:25" ht="40.5" customHeight="1" outlineLevel="2" x14ac:dyDescent="0.35">
      <c r="A21" s="18">
        <v>5.0000000000000001E-3</v>
      </c>
      <c r="B21" s="289"/>
      <c r="C21" s="289"/>
      <c r="D21" s="293"/>
      <c r="E21" s="294"/>
      <c r="F21" s="294"/>
      <c r="G21" s="294"/>
      <c r="H21" s="294"/>
      <c r="I21" s="294"/>
      <c r="J21" s="25"/>
      <c r="K21" s="270" t="s">
        <v>655</v>
      </c>
      <c r="L21" s="268"/>
      <c r="M21" s="269"/>
      <c r="N21" s="270" t="s">
        <v>962</v>
      </c>
      <c r="O21" s="268"/>
      <c r="P21" s="269"/>
      <c r="Q21" s="270" t="s">
        <v>657</v>
      </c>
      <c r="R21" s="268"/>
      <c r="S21" s="269"/>
      <c r="T21" s="270" t="s">
        <v>658</v>
      </c>
      <c r="U21" s="268"/>
      <c r="V21" s="269"/>
      <c r="W21" s="9"/>
      <c r="X21" s="9"/>
      <c r="Y21" s="23"/>
    </row>
    <row r="22" spans="1:25" ht="14.5" x14ac:dyDescent="0.35">
      <c r="A22" s="1"/>
      <c r="B22" s="9"/>
      <c r="C22" s="9"/>
      <c r="D22" s="9"/>
      <c r="E22" s="9"/>
      <c r="F22" s="9"/>
      <c r="G22" s="9"/>
      <c r="H22" s="9"/>
      <c r="I22" s="9"/>
      <c r="J22" s="9"/>
      <c r="K22" s="68"/>
      <c r="L22" s="9"/>
      <c r="M22" s="9"/>
      <c r="N22" s="9"/>
      <c r="O22" s="9"/>
      <c r="P22" s="9"/>
      <c r="Q22" s="9"/>
      <c r="R22" s="9"/>
      <c r="S22" s="9"/>
      <c r="T22" s="9"/>
      <c r="U22" s="9"/>
      <c r="V22" s="69"/>
      <c r="W22" s="9"/>
      <c r="X22" s="9"/>
      <c r="Y22" s="23"/>
    </row>
    <row r="23" spans="1:25" ht="41" x14ac:dyDescent="0.35">
      <c r="A23" s="1"/>
      <c r="B23" s="9"/>
      <c r="C23" s="9"/>
      <c r="D23" s="9"/>
      <c r="G23" s="9"/>
      <c r="H23" s="9"/>
      <c r="K23" s="54" t="s">
        <v>9</v>
      </c>
      <c r="L23" s="24" t="s">
        <v>261</v>
      </c>
      <c r="M23" s="55" t="s">
        <v>262</v>
      </c>
      <c r="N23" s="54" t="s">
        <v>9</v>
      </c>
      <c r="O23" s="24" t="s">
        <v>261</v>
      </c>
      <c r="P23" s="55" t="s">
        <v>262</v>
      </c>
      <c r="Q23" s="54" t="s">
        <v>9</v>
      </c>
      <c r="R23" s="24" t="s">
        <v>261</v>
      </c>
      <c r="S23" s="55" t="s">
        <v>262</v>
      </c>
      <c r="T23" s="54" t="s">
        <v>9</v>
      </c>
      <c r="U23" s="24" t="s">
        <v>261</v>
      </c>
      <c r="V23" s="55" t="s">
        <v>262</v>
      </c>
      <c r="X23" s="9"/>
      <c r="Y23" s="23"/>
    </row>
    <row r="24" spans="1:25" ht="36.75" customHeight="1" x14ac:dyDescent="0.35">
      <c r="A24" s="1"/>
      <c r="B24" s="9"/>
      <c r="C24" s="9"/>
      <c r="D24" s="9"/>
      <c r="F24" s="297" t="s">
        <v>690</v>
      </c>
      <c r="G24" s="298" t="s">
        <v>33</v>
      </c>
      <c r="H24" s="298"/>
      <c r="I24" s="298"/>
      <c r="K24" s="56">
        <v>3</v>
      </c>
      <c r="L24" s="40">
        <v>3</v>
      </c>
      <c r="M24" s="295"/>
      <c r="N24" s="56">
        <v>1</v>
      </c>
      <c r="O24" s="40"/>
      <c r="P24" s="295"/>
      <c r="Q24" s="56"/>
      <c r="R24" s="40"/>
      <c r="S24" s="295"/>
      <c r="T24" s="56"/>
      <c r="U24" s="40"/>
      <c r="V24" s="295"/>
      <c r="X24" s="9"/>
      <c r="Y24" s="23"/>
    </row>
    <row r="25" spans="1:25" ht="19.5" customHeight="1" x14ac:dyDescent="0.35">
      <c r="A25" s="1"/>
      <c r="B25" s="9"/>
      <c r="C25" s="9"/>
      <c r="D25" s="9"/>
      <c r="F25" s="297"/>
      <c r="G25" s="298"/>
      <c r="H25" s="298"/>
      <c r="I25" s="298"/>
      <c r="K25" s="57"/>
      <c r="L25" s="43"/>
      <c r="M25" s="295"/>
      <c r="N25" s="57"/>
      <c r="O25" s="43"/>
      <c r="P25" s="295"/>
      <c r="Q25" s="57"/>
      <c r="R25" s="43"/>
      <c r="S25" s="295"/>
      <c r="T25" s="57"/>
      <c r="U25" s="43"/>
      <c r="V25" s="295"/>
      <c r="X25" s="9"/>
      <c r="Y25" s="23"/>
    </row>
    <row r="26" spans="1:25" ht="208.5" customHeight="1" x14ac:dyDescent="0.35">
      <c r="A26" s="1"/>
      <c r="B26" s="9"/>
      <c r="C26" s="9"/>
      <c r="D26" s="9"/>
      <c r="F26" s="297"/>
      <c r="G26" s="298" t="s">
        <v>242</v>
      </c>
      <c r="H26" s="298"/>
      <c r="I26" s="298"/>
      <c r="K26" s="58" t="s">
        <v>955</v>
      </c>
      <c r="L26" s="45" t="s">
        <v>1172</v>
      </c>
      <c r="M26" s="295"/>
      <c r="N26" s="58" t="s">
        <v>963</v>
      </c>
      <c r="O26" s="45"/>
      <c r="P26" s="295"/>
      <c r="Q26" s="58"/>
      <c r="R26" s="45"/>
      <c r="S26" s="295"/>
      <c r="T26" s="58"/>
      <c r="U26" s="45"/>
      <c r="V26" s="295"/>
      <c r="X26" s="9"/>
      <c r="Y26" s="23"/>
    </row>
    <row r="27" spans="1:25" ht="18" customHeight="1" x14ac:dyDescent="0.35">
      <c r="A27" s="1"/>
      <c r="B27" s="9"/>
      <c r="C27" s="9"/>
      <c r="D27" s="9"/>
      <c r="F27" s="297"/>
      <c r="G27" s="298" t="s">
        <v>266</v>
      </c>
      <c r="H27" s="298"/>
      <c r="I27" s="298"/>
      <c r="K27" s="59"/>
      <c r="L27" s="25"/>
      <c r="M27" s="60"/>
      <c r="N27" s="59"/>
      <c r="O27" s="25"/>
      <c r="P27" s="101"/>
      <c r="Q27" s="59"/>
      <c r="R27" s="25"/>
      <c r="S27" s="60"/>
      <c r="T27" s="59"/>
      <c r="U27" s="25"/>
      <c r="V27" s="60"/>
      <c r="X27" s="9"/>
      <c r="Y27" s="23"/>
    </row>
    <row r="28" spans="1:25" ht="18" customHeight="1" x14ac:dyDescent="0.35">
      <c r="A28" s="1"/>
      <c r="B28" s="9"/>
      <c r="C28" s="9"/>
      <c r="D28" s="9"/>
      <c r="F28" s="297"/>
      <c r="G28" s="298"/>
      <c r="H28" s="298"/>
      <c r="I28" s="298"/>
      <c r="K28" s="59"/>
      <c r="L28" s="25"/>
      <c r="M28" s="60"/>
      <c r="N28" s="59"/>
      <c r="O28" s="25"/>
      <c r="P28" s="101"/>
      <c r="Q28" s="59"/>
      <c r="R28" s="25"/>
      <c r="S28" s="60"/>
      <c r="T28" s="59"/>
      <c r="U28" s="25"/>
      <c r="V28" s="60"/>
      <c r="X28" s="9"/>
      <c r="Y28" s="23"/>
    </row>
    <row r="29" spans="1:25" ht="18" customHeight="1" x14ac:dyDescent="0.35">
      <c r="A29" s="1"/>
      <c r="B29" s="9"/>
      <c r="C29" s="9"/>
      <c r="D29" s="9"/>
      <c r="F29" s="297"/>
      <c r="G29" s="298"/>
      <c r="H29" s="298"/>
      <c r="I29" s="298"/>
      <c r="K29" s="59"/>
      <c r="L29" s="25"/>
      <c r="M29" s="60"/>
      <c r="N29" s="59"/>
      <c r="O29" s="25"/>
      <c r="P29" s="101"/>
      <c r="Q29" s="59"/>
      <c r="R29" s="25"/>
      <c r="S29" s="60"/>
      <c r="T29" s="59"/>
      <c r="U29" s="25"/>
      <c r="V29" s="60"/>
      <c r="X29" s="9"/>
      <c r="Y29" s="23"/>
    </row>
    <row r="30" spans="1:25" ht="18" customHeight="1" x14ac:dyDescent="0.35">
      <c r="A30" s="1"/>
      <c r="B30" s="9"/>
      <c r="C30" s="9"/>
      <c r="D30" s="9"/>
      <c r="F30" s="297"/>
      <c r="G30" s="298"/>
      <c r="H30" s="298"/>
      <c r="I30" s="298"/>
      <c r="K30" s="59"/>
      <c r="L30" s="25"/>
      <c r="M30" s="60"/>
      <c r="N30" s="59"/>
      <c r="O30" s="25"/>
      <c r="P30" s="101"/>
      <c r="Q30" s="59"/>
      <c r="R30" s="25"/>
      <c r="S30" s="60"/>
      <c r="T30" s="59"/>
      <c r="U30" s="25"/>
      <c r="V30" s="60"/>
      <c r="X30" s="9"/>
      <c r="Y30" s="23"/>
    </row>
    <row r="31" spans="1:25" ht="18" customHeight="1" x14ac:dyDescent="0.35">
      <c r="A31" s="1"/>
      <c r="B31" s="9"/>
      <c r="C31" s="9"/>
      <c r="D31" s="9"/>
      <c r="F31" s="297"/>
      <c r="G31" s="298"/>
      <c r="H31" s="298"/>
      <c r="I31" s="298"/>
      <c r="K31" s="59"/>
      <c r="L31" s="25"/>
      <c r="M31" s="60"/>
      <c r="N31" s="59"/>
      <c r="O31" s="25"/>
      <c r="P31" s="101"/>
      <c r="Q31" s="59"/>
      <c r="R31" s="25"/>
      <c r="S31" s="60"/>
      <c r="T31" s="59"/>
      <c r="U31" s="25"/>
      <c r="V31" s="60"/>
      <c r="X31" s="9"/>
      <c r="Y31" s="23"/>
    </row>
    <row r="32" spans="1:25" ht="18" customHeight="1" x14ac:dyDescent="0.35">
      <c r="A32" s="1"/>
      <c r="B32" s="9"/>
      <c r="C32" s="9"/>
      <c r="D32" s="9"/>
      <c r="F32" s="297"/>
      <c r="G32" s="298"/>
      <c r="H32" s="298"/>
      <c r="I32" s="298"/>
      <c r="K32" s="59"/>
      <c r="L32" s="25"/>
      <c r="M32" s="60"/>
      <c r="N32" s="59"/>
      <c r="O32" s="25"/>
      <c r="P32" s="101"/>
      <c r="Q32" s="59"/>
      <c r="R32" s="25"/>
      <c r="S32" s="60"/>
      <c r="T32" s="59"/>
      <c r="U32" s="25"/>
      <c r="V32" s="60"/>
      <c r="X32" s="9"/>
      <c r="Y32" s="23"/>
    </row>
    <row r="33" spans="1:25" ht="18" customHeight="1" x14ac:dyDescent="0.35">
      <c r="A33" s="1"/>
      <c r="B33" s="9"/>
      <c r="C33" s="9"/>
      <c r="D33" s="9"/>
      <c r="F33" s="297"/>
      <c r="G33" s="298"/>
      <c r="H33" s="298"/>
      <c r="I33" s="298"/>
      <c r="K33" s="59"/>
      <c r="L33" s="25"/>
      <c r="M33" s="60"/>
      <c r="N33" s="59"/>
      <c r="O33" s="25"/>
      <c r="P33" s="101"/>
      <c r="Q33" s="59"/>
      <c r="R33" s="25"/>
      <c r="S33" s="60"/>
      <c r="T33" s="59"/>
      <c r="U33" s="25"/>
      <c r="V33" s="60"/>
      <c r="X33" s="9"/>
      <c r="Y33" s="23"/>
    </row>
    <row r="34" spans="1:25" ht="18" customHeight="1" x14ac:dyDescent="0.35">
      <c r="A34" s="1"/>
      <c r="B34" s="9"/>
      <c r="C34" s="9"/>
      <c r="D34" s="9"/>
      <c r="F34" s="297"/>
      <c r="G34" s="298"/>
      <c r="H34" s="298"/>
      <c r="I34" s="298"/>
      <c r="K34" s="59"/>
      <c r="L34" s="25"/>
      <c r="M34" s="60"/>
      <c r="N34" s="59"/>
      <c r="O34" s="25"/>
      <c r="P34" s="101"/>
      <c r="Q34" s="59"/>
      <c r="R34" s="25"/>
      <c r="S34" s="60"/>
      <c r="T34" s="59"/>
      <c r="U34" s="25"/>
      <c r="V34" s="60"/>
      <c r="X34" s="9"/>
      <c r="Y34" s="23"/>
    </row>
    <row r="35" spans="1:25" ht="18" customHeight="1" x14ac:dyDescent="0.35">
      <c r="A35" s="1"/>
      <c r="B35" s="9"/>
      <c r="C35" s="9"/>
      <c r="D35" s="9"/>
      <c r="F35" s="297"/>
      <c r="G35" s="298"/>
      <c r="H35" s="298"/>
      <c r="I35" s="298"/>
      <c r="K35" s="59"/>
      <c r="L35" s="25"/>
      <c r="M35" s="60"/>
      <c r="N35" s="59"/>
      <c r="O35" s="25"/>
      <c r="P35" s="101"/>
      <c r="Q35" s="59"/>
      <c r="R35" s="25"/>
      <c r="S35" s="60"/>
      <c r="T35" s="59"/>
      <c r="U35" s="25"/>
      <c r="V35" s="60"/>
      <c r="X35" s="9"/>
      <c r="Y35" s="23"/>
    </row>
    <row r="36" spans="1:25" ht="18" customHeight="1" x14ac:dyDescent="0.35">
      <c r="A36" s="1"/>
      <c r="B36" s="9"/>
      <c r="C36" s="9"/>
      <c r="D36" s="9"/>
      <c r="F36" s="297"/>
      <c r="G36" s="298"/>
      <c r="H36" s="298"/>
      <c r="I36" s="298"/>
      <c r="K36" s="59"/>
      <c r="L36" s="25"/>
      <c r="M36" s="60"/>
      <c r="N36" s="59"/>
      <c r="O36" s="25"/>
      <c r="P36" s="101"/>
      <c r="Q36" s="59"/>
      <c r="R36" s="25"/>
      <c r="S36" s="60"/>
      <c r="T36" s="59"/>
      <c r="U36" s="25"/>
      <c r="V36" s="60"/>
      <c r="X36" s="9"/>
      <c r="Y36" s="23"/>
    </row>
    <row r="37" spans="1:25" ht="18" customHeight="1" x14ac:dyDescent="0.35">
      <c r="A37" s="1"/>
      <c r="B37" s="9"/>
      <c r="C37" s="9"/>
      <c r="D37" s="9"/>
      <c r="F37" s="297"/>
      <c r="G37" s="298"/>
      <c r="H37" s="298"/>
      <c r="I37" s="298"/>
      <c r="K37" s="59"/>
      <c r="L37" s="25"/>
      <c r="M37" s="60"/>
      <c r="N37" s="59"/>
      <c r="O37" s="25"/>
      <c r="P37" s="101"/>
      <c r="Q37" s="59"/>
      <c r="R37" s="25"/>
      <c r="S37" s="60"/>
      <c r="T37" s="59"/>
      <c r="U37" s="25"/>
      <c r="V37" s="60"/>
      <c r="X37" s="9"/>
      <c r="Y37" s="23"/>
    </row>
    <row r="38" spans="1:25" ht="18" customHeight="1" x14ac:dyDescent="0.35">
      <c r="A38" s="1"/>
      <c r="B38" s="9"/>
      <c r="C38" s="9"/>
      <c r="D38" s="9"/>
      <c r="F38" s="297"/>
      <c r="G38" s="298"/>
      <c r="H38" s="298"/>
      <c r="I38" s="298"/>
      <c r="K38" s="59"/>
      <c r="L38" s="25"/>
      <c r="M38" s="60"/>
      <c r="N38" s="59"/>
      <c r="O38" s="25"/>
      <c r="P38" s="101"/>
      <c r="Q38" s="59"/>
      <c r="R38" s="25"/>
      <c r="S38" s="60"/>
      <c r="T38" s="59"/>
      <c r="U38" s="25"/>
      <c r="V38" s="60"/>
      <c r="X38" s="9"/>
      <c r="Y38" s="23"/>
    </row>
    <row r="39" spans="1:25" ht="18" customHeight="1" x14ac:dyDescent="0.35">
      <c r="A39" s="1"/>
      <c r="B39" s="9"/>
      <c r="C39" s="9"/>
      <c r="D39" s="9"/>
      <c r="F39" s="297"/>
      <c r="G39" s="298"/>
      <c r="H39" s="298"/>
      <c r="I39" s="298"/>
      <c r="K39" s="59"/>
      <c r="L39" s="25"/>
      <c r="M39" s="60"/>
      <c r="N39" s="59"/>
      <c r="O39" s="25"/>
      <c r="P39" s="101"/>
      <c r="Q39" s="59"/>
      <c r="R39" s="25"/>
      <c r="S39" s="60"/>
      <c r="T39" s="59"/>
      <c r="U39" s="25"/>
      <c r="V39" s="60"/>
      <c r="X39" s="9"/>
      <c r="Y39" s="23"/>
    </row>
    <row r="40" spans="1:25" ht="18" customHeight="1" x14ac:dyDescent="0.35">
      <c r="A40" s="1"/>
      <c r="B40" s="9"/>
      <c r="C40" s="9"/>
      <c r="D40" s="9"/>
      <c r="F40" s="297"/>
      <c r="G40" s="298"/>
      <c r="H40" s="298"/>
      <c r="I40" s="298"/>
      <c r="K40" s="59"/>
      <c r="L40" s="25"/>
      <c r="M40" s="60"/>
      <c r="N40" s="59"/>
      <c r="O40" s="25"/>
      <c r="P40" s="101"/>
      <c r="Q40" s="59"/>
      <c r="R40" s="25"/>
      <c r="S40" s="60"/>
      <c r="T40" s="59"/>
      <c r="U40" s="25"/>
      <c r="V40" s="60"/>
      <c r="X40" s="9"/>
      <c r="Y40" s="23"/>
    </row>
    <row r="41" spans="1:25" ht="18" customHeight="1" x14ac:dyDescent="0.35">
      <c r="A41" s="1"/>
      <c r="B41" s="9"/>
      <c r="C41" s="9"/>
      <c r="D41" s="9"/>
      <c r="F41" s="297"/>
      <c r="G41" s="298"/>
      <c r="H41" s="298"/>
      <c r="I41" s="298"/>
      <c r="K41" s="59"/>
      <c r="L41" s="25"/>
      <c r="M41" s="60"/>
      <c r="N41" s="59"/>
      <c r="O41" s="25"/>
      <c r="P41" s="101"/>
      <c r="Q41" s="59"/>
      <c r="R41" s="25"/>
      <c r="S41" s="60"/>
      <c r="T41" s="59"/>
      <c r="U41" s="25"/>
      <c r="V41" s="60"/>
      <c r="X41" s="9"/>
      <c r="Y41" s="23"/>
    </row>
    <row r="42" spans="1:25" ht="18" customHeight="1" x14ac:dyDescent="0.35">
      <c r="A42" s="1"/>
      <c r="B42" s="9"/>
      <c r="C42" s="9"/>
      <c r="D42" s="9"/>
      <c r="F42" s="297"/>
      <c r="G42" s="298"/>
      <c r="H42" s="298"/>
      <c r="I42" s="298"/>
      <c r="K42" s="59"/>
      <c r="L42" s="25"/>
      <c r="M42" s="60"/>
      <c r="N42" s="59"/>
      <c r="O42" s="25"/>
      <c r="P42" s="101"/>
      <c r="Q42" s="59"/>
      <c r="R42" s="25"/>
      <c r="S42" s="60"/>
      <c r="T42" s="59"/>
      <c r="U42" s="25"/>
      <c r="V42" s="60"/>
      <c r="X42" s="9"/>
      <c r="Y42" s="23"/>
    </row>
    <row r="43" spans="1:25" ht="18" customHeight="1" x14ac:dyDescent="0.35">
      <c r="A43" s="1"/>
      <c r="B43" s="9"/>
      <c r="C43" s="9"/>
      <c r="D43" s="9"/>
      <c r="F43" s="297"/>
      <c r="G43" s="298"/>
      <c r="H43" s="298"/>
      <c r="I43" s="298"/>
      <c r="K43" s="59"/>
      <c r="L43" s="25"/>
      <c r="M43" s="60"/>
      <c r="N43" s="59"/>
      <c r="O43" s="25"/>
      <c r="P43" s="101"/>
      <c r="Q43" s="59"/>
      <c r="R43" s="25"/>
      <c r="S43" s="60"/>
      <c r="T43" s="59"/>
      <c r="U43" s="25"/>
      <c r="V43" s="60"/>
      <c r="X43" s="9"/>
      <c r="Y43" s="23"/>
    </row>
    <row r="44" spans="1:25" ht="18" customHeight="1" x14ac:dyDescent="0.35">
      <c r="A44" s="1"/>
      <c r="B44" s="9"/>
      <c r="C44" s="9"/>
      <c r="D44" s="9"/>
      <c r="F44" s="297"/>
      <c r="G44" s="298"/>
      <c r="H44" s="298"/>
      <c r="I44" s="298"/>
      <c r="K44" s="59"/>
      <c r="L44" s="25"/>
      <c r="M44" s="60"/>
      <c r="N44" s="59"/>
      <c r="O44" s="25"/>
      <c r="P44" s="101"/>
      <c r="Q44" s="59"/>
      <c r="R44" s="25"/>
      <c r="S44" s="60"/>
      <c r="T44" s="59"/>
      <c r="U44" s="25"/>
      <c r="V44" s="60"/>
      <c r="X44" s="9"/>
      <c r="Y44" s="23"/>
    </row>
    <row r="45" spans="1:25" ht="18" customHeight="1" x14ac:dyDescent="0.35">
      <c r="A45" s="1"/>
      <c r="B45" s="9"/>
      <c r="C45" s="9"/>
      <c r="D45" s="9"/>
      <c r="F45" s="297"/>
      <c r="G45" s="298"/>
      <c r="H45" s="298"/>
      <c r="I45" s="298"/>
      <c r="K45" s="59"/>
      <c r="L45" s="25"/>
      <c r="M45" s="60"/>
      <c r="N45" s="59"/>
      <c r="O45" s="25"/>
      <c r="P45" s="101"/>
      <c r="Q45" s="59"/>
      <c r="R45" s="25"/>
      <c r="S45" s="60"/>
      <c r="T45" s="59"/>
      <c r="U45" s="25"/>
      <c r="V45" s="60"/>
      <c r="X45" s="9"/>
      <c r="Y45" s="23"/>
    </row>
    <row r="46" spans="1:25" ht="18" customHeight="1" x14ac:dyDescent="0.35">
      <c r="A46" s="1"/>
      <c r="B46" s="9"/>
      <c r="C46" s="9"/>
      <c r="D46" s="9"/>
      <c r="F46" s="297"/>
      <c r="G46" s="298"/>
      <c r="H46" s="298"/>
      <c r="I46" s="298"/>
      <c r="K46" s="59"/>
      <c r="L46" s="25"/>
      <c r="M46" s="60"/>
      <c r="N46" s="59"/>
      <c r="O46" s="25"/>
      <c r="P46" s="101"/>
      <c r="Q46" s="59"/>
      <c r="R46" s="25"/>
      <c r="S46" s="60"/>
      <c r="T46" s="59"/>
      <c r="U46" s="25"/>
      <c r="V46" s="60"/>
      <c r="X46" s="9"/>
      <c r="Y46" s="23"/>
    </row>
    <row r="47" spans="1:25" ht="18" customHeight="1" x14ac:dyDescent="0.35">
      <c r="A47" s="1"/>
      <c r="B47" s="9"/>
      <c r="C47" s="9"/>
      <c r="D47" s="9"/>
      <c r="F47" s="297"/>
      <c r="G47" s="298"/>
      <c r="H47" s="298"/>
      <c r="I47" s="298"/>
      <c r="K47" s="59"/>
      <c r="L47" s="25"/>
      <c r="M47" s="60"/>
      <c r="N47" s="59"/>
      <c r="O47" s="25"/>
      <c r="P47" s="101"/>
      <c r="Q47" s="59"/>
      <c r="R47" s="25"/>
      <c r="S47" s="60"/>
      <c r="T47" s="59"/>
      <c r="U47" s="25"/>
      <c r="V47" s="60"/>
      <c r="X47" s="9"/>
      <c r="Y47" s="23"/>
    </row>
    <row r="48" spans="1:25" ht="18" customHeight="1" x14ac:dyDescent="0.35">
      <c r="A48" s="1"/>
      <c r="B48" s="9"/>
      <c r="C48" s="9"/>
      <c r="D48" s="9"/>
      <c r="F48" s="297"/>
      <c r="G48" s="298"/>
      <c r="H48" s="298"/>
      <c r="I48" s="298"/>
      <c r="K48" s="59"/>
      <c r="L48" s="25"/>
      <c r="M48" s="60"/>
      <c r="N48" s="59"/>
      <c r="O48" s="25"/>
      <c r="P48" s="101"/>
      <c r="Q48" s="59"/>
      <c r="R48" s="25"/>
      <c r="S48" s="60"/>
      <c r="T48" s="59"/>
      <c r="U48" s="25"/>
      <c r="V48" s="60"/>
      <c r="X48" s="9"/>
      <c r="Y48" s="23"/>
    </row>
    <row r="49" spans="1:25" ht="18" customHeight="1" x14ac:dyDescent="0.35">
      <c r="A49" s="1"/>
      <c r="B49" s="9"/>
      <c r="C49" s="9"/>
      <c r="D49" s="9"/>
      <c r="F49" s="297"/>
      <c r="G49" s="298"/>
      <c r="H49" s="298"/>
      <c r="I49" s="298"/>
      <c r="K49" s="59"/>
      <c r="L49" s="25"/>
      <c r="M49" s="60"/>
      <c r="N49" s="59"/>
      <c r="O49" s="25"/>
      <c r="P49" s="60"/>
      <c r="Q49" s="59"/>
      <c r="R49" s="25"/>
      <c r="S49" s="60"/>
      <c r="T49" s="59"/>
      <c r="U49" s="25"/>
      <c r="V49" s="60"/>
      <c r="X49" s="9"/>
      <c r="Y49" s="23"/>
    </row>
    <row r="50" spans="1:25" ht="14.5" x14ac:dyDescent="0.35">
      <c r="S50" s="1"/>
      <c r="V50" s="1"/>
    </row>
    <row r="51" spans="1:25" ht="15" customHeight="1" x14ac:dyDescent="0.35"/>
  </sheetData>
  <mergeCells count="63">
    <mergeCell ref="F24:F49"/>
    <mergeCell ref="G24:I25"/>
    <mergeCell ref="M24:M26"/>
    <mergeCell ref="P24:P26"/>
    <mergeCell ref="S24:S26"/>
    <mergeCell ref="V24:V26"/>
    <mergeCell ref="G26:I26"/>
    <mergeCell ref="G27:I49"/>
    <mergeCell ref="Q20:S20"/>
    <mergeCell ref="T20:V20"/>
    <mergeCell ref="K21:M21"/>
    <mergeCell ref="N21:P21"/>
    <mergeCell ref="Q21:S21"/>
    <mergeCell ref="T21:V21"/>
    <mergeCell ref="T18:V19"/>
    <mergeCell ref="E19:I19"/>
    <mergeCell ref="D20:D21"/>
    <mergeCell ref="E20:I21"/>
    <mergeCell ref="K20:M20"/>
    <mergeCell ref="N20:P20"/>
    <mergeCell ref="D15:I15"/>
    <mergeCell ref="B18:C21"/>
    <mergeCell ref="K18:M19"/>
    <mergeCell ref="N18:P19"/>
    <mergeCell ref="Q18:S19"/>
    <mergeCell ref="Q17:S17"/>
    <mergeCell ref="T17:V17"/>
    <mergeCell ref="S12:T12"/>
    <mergeCell ref="U12:V12"/>
    <mergeCell ref="L13:M13"/>
    <mergeCell ref="P13:Q13"/>
    <mergeCell ref="T13:U13"/>
    <mergeCell ref="L14:M15"/>
    <mergeCell ref="N14:N15"/>
    <mergeCell ref="O14:O15"/>
    <mergeCell ref="P14:Q15"/>
    <mergeCell ref="Q12:R12"/>
    <mergeCell ref="R14:R15"/>
    <mergeCell ref="S14:S15"/>
    <mergeCell ref="T14:U15"/>
    <mergeCell ref="V14:V15"/>
    <mergeCell ref="K12:L12"/>
    <mergeCell ref="M12:N12"/>
    <mergeCell ref="O12:P12"/>
    <mergeCell ref="K17:M17"/>
    <mergeCell ref="N17:P17"/>
    <mergeCell ref="K14:K15"/>
    <mergeCell ref="B7:C7"/>
    <mergeCell ref="M7:O8"/>
    <mergeCell ref="Q7:S8"/>
    <mergeCell ref="G12:G13"/>
    <mergeCell ref="D2:I2"/>
    <mergeCell ref="D3:I4"/>
    <mergeCell ref="K3:S4"/>
    <mergeCell ref="D5:I5"/>
    <mergeCell ref="K5:R5"/>
    <mergeCell ref="B10:C10"/>
    <mergeCell ref="B12:C15"/>
    <mergeCell ref="D12:D14"/>
    <mergeCell ref="E12:E14"/>
    <mergeCell ref="F12:F13"/>
    <mergeCell ref="H12:H13"/>
    <mergeCell ref="I12:I13"/>
  </mergeCells>
  <conditionalFormatting sqref="D15:I15">
    <cfRule type="containsText" dxfId="95" priority="2" operator="containsText" text="Finalizado">
      <formula>NOT(ISERROR(SEARCH("Finalizado",D15)))</formula>
    </cfRule>
    <cfRule type="containsText" dxfId="94" priority="3" operator="containsText" text="No Planificado">
      <formula>NOT(ISERROR(SEARCH("No Planificado",D15)))</formula>
    </cfRule>
    <cfRule type="containsText" dxfId="93" priority="4" operator="containsText" text="A Tiempo">
      <formula>NOT(ISERROR(SEARCH("A Tiempo",D15)))</formula>
    </cfRule>
    <cfRule type="containsText" dxfId="92" priority="5" operator="containsText" text="Retrasado">
      <formula>NOT(ISERROR(SEARCH("Retrasado",D15)))</formula>
    </cfRule>
  </conditionalFormatting>
  <conditionalFormatting sqref="F7:F8">
    <cfRule type="iconSet" priority="9">
      <iconSet showValue="0">
        <cfvo type="percent" val="0"/>
        <cfvo type="num" val="2"/>
        <cfvo type="num" val="3"/>
      </iconSet>
    </cfRule>
  </conditionalFormatting>
  <conditionalFormatting sqref="F12 F14">
    <cfRule type="iconSet" priority="7">
      <iconSet showValue="0">
        <cfvo type="percent" val="0"/>
        <cfvo type="num" val="2"/>
        <cfvo type="num" val="3"/>
      </iconSet>
    </cfRule>
  </conditionalFormatting>
  <conditionalFormatting sqref="G7:I8">
    <cfRule type="iconSet" priority="8">
      <iconSet showValue="0">
        <cfvo type="percent" val="0"/>
        <cfvo type="num" val="2"/>
        <cfvo type="num" val="3"/>
      </iconSet>
    </cfRule>
  </conditionalFormatting>
  <conditionalFormatting sqref="G12:I12 G14:I14">
    <cfRule type="iconSet" priority="6">
      <iconSet showValue="0">
        <cfvo type="percent" val="0"/>
        <cfvo type="num" val="2"/>
        <cfvo type="num" val="3"/>
      </iconSet>
    </cfRule>
  </conditionalFormatting>
  <conditionalFormatting sqref="K24:L24 N24:O24 Q24:R24 T24:U24">
    <cfRule type="iconSet" priority="10">
      <iconSet showValue="0">
        <cfvo type="percent" val="0"/>
        <cfvo type="num" val="2"/>
        <cfvo type="num" val="3"/>
      </iconSet>
    </cfRule>
  </conditionalFormatting>
  <conditionalFormatting sqref="K25:L25">
    <cfRule type="containsText" dxfId="91" priority="20" operator="containsText" text="PENDIENTE">
      <formula>NOT(ISERROR(SEARCH("PENDIENTE",K25)))</formula>
    </cfRule>
    <cfRule type="containsText" dxfId="90" priority="21" operator="containsText" text="NO VALIDADO">
      <formula>NOT(ISERROR(SEARCH("NO VALIDADO",K25)))</formula>
    </cfRule>
    <cfRule type="containsText" dxfId="89" priority="22" operator="containsText" text="VALIDADO">
      <formula>NOT(ISERROR(SEARCH("VALIDADO",K25)))</formula>
    </cfRule>
  </conditionalFormatting>
  <conditionalFormatting sqref="N25:O25">
    <cfRule type="containsText" dxfId="88" priority="17" operator="containsText" text="PENDIENTE">
      <formula>NOT(ISERROR(SEARCH("PENDIENTE",N25)))</formula>
    </cfRule>
    <cfRule type="containsText" dxfId="87" priority="18" operator="containsText" text="NO VALIDADO">
      <formula>NOT(ISERROR(SEARCH("NO VALIDADO",N25)))</formula>
    </cfRule>
    <cfRule type="containsText" dxfId="86" priority="19" operator="containsText" text="VALIDADO">
      <formula>NOT(ISERROR(SEARCH("VALIDADO",N25)))</formula>
    </cfRule>
  </conditionalFormatting>
  <conditionalFormatting sqref="Q25:R25">
    <cfRule type="containsText" dxfId="85" priority="14" operator="containsText" text="PENDIENTE">
      <formula>NOT(ISERROR(SEARCH("PENDIENTE",Q25)))</formula>
    </cfRule>
    <cfRule type="containsText" dxfId="84" priority="15" operator="containsText" text="NO VALIDADO">
      <formula>NOT(ISERROR(SEARCH("NO VALIDADO",Q25)))</formula>
    </cfRule>
    <cfRule type="containsText" dxfId="83" priority="16" operator="containsText" text="VALIDADO">
      <formula>NOT(ISERROR(SEARCH("VALIDADO",Q25)))</formula>
    </cfRule>
  </conditionalFormatting>
  <conditionalFormatting sqref="T25:U25">
    <cfRule type="containsText" dxfId="82" priority="11" operator="containsText" text="PENDIENTE">
      <formula>NOT(ISERROR(SEARCH("PENDIENTE",T25)))</formula>
    </cfRule>
    <cfRule type="containsText" dxfId="81" priority="12" operator="containsText" text="NO VALIDADO">
      <formula>NOT(ISERROR(SEARCH("NO VALIDADO",T25)))</formula>
    </cfRule>
    <cfRule type="containsText" dxfId="80" priority="13" operator="containsText" text="VALIDADO">
      <formula>NOT(ISERROR(SEARCH("VALIDADO",T25)))</formula>
    </cfRule>
  </conditionalFormatting>
  <dataValidations count="6">
    <dataValidation type="list" allowBlank="1" showInputMessage="1" showErrorMessage="1" sqref="K14:K15 O14:O15 S14:S15" xr:uid="{D033F2FF-0F7E-4D79-BEC1-6857FD392BF9}">
      <formula1>"No Iniciado, En Progreso,Finalizado"</formula1>
    </dataValidation>
    <dataValidation type="list" allowBlank="1" showInputMessage="1" showErrorMessage="1" sqref="M12 Q12 U12" xr:uid="{2C990EBB-027D-4BB4-B977-1EB64204BFD8}">
      <formula1>"Mayo,Junio,Julio,Agosto,Septiembre,Octubre"</formula1>
    </dataValidation>
    <dataValidation type="list" allowBlank="1" showInputMessage="1" showErrorMessage="1" sqref="AB14:AB15 R14:R15 N14:N15 V14:V15" xr:uid="{487B0823-58FC-41CD-8CDF-628F9DF7CF20}">
      <formula1>"No Cumple, Parcial, Cumple, Más que Cumple, Mejor Práctica"</formula1>
    </dataValidation>
    <dataValidation type="list" allowBlank="1" showInputMessage="1" showErrorMessage="1" sqref="D10" xr:uid="{6338116B-3178-4C4F-A371-442D7356281A}">
      <formula1>"No Cumple, Parcial,Cumple,Más que Cumple,Mejor Práctica"</formula1>
    </dataValidation>
    <dataValidation type="list" allowBlank="1" showInputMessage="1" showErrorMessage="1" sqref="O10" xr:uid="{A47D7F83-1C58-481C-9D3F-DECD54637F1B}">
      <formula1>"Alta,Baja,No Planificado"</formula1>
    </dataValidation>
    <dataValidation type="list" allowBlank="1" showInputMessage="1" showErrorMessage="1" sqref="S10 Q10" xr:uid="{CD76B8E3-769E-4534-9DC5-EE82BFD5F511}">
      <formula1>"Junio,Julio,Agosto,Septiembre,Octubre"</formula1>
    </dataValidation>
  </dataValidations>
  <pageMargins left="0.511811024" right="0.511811024" top="0.78740157499999996" bottom="0.78740157499999996" header="0.31496062000000002" footer="0.31496062000000002"/>
  <pageSetup paperSize="9" orientation="portrait" r:id="rId1"/>
  <drawing r:id="rId2"/>
  <extLst>
    <ext xmlns:x14="http://schemas.microsoft.com/office/spreadsheetml/2009/9/main" uri="{78C0D931-6437-407d-A8EE-F0AAD7539E65}">
      <x14:conditionalFormattings>
        <x14:conditionalFormatting xmlns:xm="http://schemas.microsoft.com/office/excel/2006/main">
          <x14:cfRule type="iconSet" priority="1" id="{BB56B379-9293-46A2-98BF-562D7744936E}">
            <x14:iconSet iconSet="3Stars" showValue="0">
              <x14:cfvo type="percent">
                <xm:f>0</xm:f>
              </x14:cfvo>
              <x14:cfvo type="num">
                <xm:f>2</xm:f>
              </x14:cfvo>
              <x14:cfvo type="num">
                <xm:f>3</xm:f>
              </x14:cfvo>
            </x14:iconSet>
          </x14:cfRule>
          <xm:sqref>M10</xm:sqref>
        </x14:conditionalFormatting>
      </x14:conditionalFormattings>
    </ext>
  </extLst>
</worksheet>
</file>

<file path=xl/worksheets/sheet7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D4FB216-18AF-4757-AEC1-9CD9B5CB72BB}">
  <dimension ref="A1:AB51"/>
  <sheetViews>
    <sheetView showGridLines="0" zoomScale="50" zoomScaleNormal="50" workbookViewId="0">
      <pane xSplit="3" ySplit="4" topLeftCell="N20" activePane="bottomRight" state="frozen"/>
      <selection activeCell="O2" sqref="O2"/>
      <selection pane="topRight" activeCell="O2" sqref="O2"/>
      <selection pane="bottomLeft" activeCell="O2" sqref="O2"/>
      <selection pane="bottomRight" activeCell="U27" sqref="U27"/>
    </sheetView>
  </sheetViews>
  <sheetFormatPr defaultColWidth="0" defaultRowHeight="15" customHeight="1" zeroHeight="1" outlineLevelRow="2" outlineLevelCol="1" x14ac:dyDescent="0.35"/>
  <cols>
    <col min="1" max="1" width="1.26953125" customWidth="1"/>
    <col min="2" max="2" width="4.7265625" customWidth="1"/>
    <col min="3" max="3" width="20.1796875" customWidth="1"/>
    <col min="4" max="4" width="17.453125" customWidth="1" outlineLevel="1"/>
    <col min="5" max="5" width="10" customWidth="1" outlineLevel="1"/>
    <col min="6" max="8" width="6.1796875" customWidth="1" outlineLevel="1"/>
    <col min="9" max="9" width="6.26953125" customWidth="1" outlineLevel="1"/>
    <col min="10" max="10" width="2.1796875" customWidth="1"/>
    <col min="11" max="23" width="23" customWidth="1"/>
    <col min="24" max="24" width="17" hidden="1" customWidth="1"/>
    <col min="25" max="25" width="16.453125" hidden="1" customWidth="1"/>
    <col min="26" max="26" width="10.54296875" hidden="1" customWidth="1"/>
    <col min="27" max="27" width="16.81640625" hidden="1" customWidth="1"/>
    <col min="28" max="28" width="14.54296875" hidden="1" customWidth="1"/>
  </cols>
  <sheetData>
    <row r="1" spans="1:28" ht="11.25" customHeight="1" x14ac:dyDescent="0.35">
      <c r="A1" s="13"/>
      <c r="B1" s="13"/>
      <c r="C1" s="13"/>
      <c r="D1" s="13"/>
      <c r="E1" s="13"/>
      <c r="F1" s="13"/>
      <c r="G1" s="13"/>
      <c r="H1" s="13"/>
      <c r="I1" s="13"/>
      <c r="J1" s="13"/>
      <c r="K1" s="13"/>
      <c r="L1" s="13"/>
      <c r="M1" s="13"/>
      <c r="N1" s="13"/>
      <c r="O1" s="13"/>
      <c r="P1" s="13"/>
      <c r="Q1" s="13"/>
      <c r="R1" s="13"/>
      <c r="S1" s="13"/>
      <c r="T1" s="13"/>
      <c r="U1" s="13"/>
      <c r="V1" s="13"/>
      <c r="W1" s="13"/>
      <c r="X1" s="13"/>
      <c r="Y1" s="19"/>
      <c r="Z1" s="19"/>
      <c r="AA1" s="19"/>
    </row>
    <row r="2" spans="1:28" ht="43.5" customHeight="1" x14ac:dyDescent="0.5">
      <c r="A2" s="1"/>
      <c r="C2" s="11"/>
      <c r="D2" s="279" t="s">
        <v>0</v>
      </c>
      <c r="E2" s="279"/>
      <c r="F2" s="279"/>
      <c r="G2" s="279"/>
      <c r="H2" s="279"/>
      <c r="I2" s="279"/>
      <c r="J2" s="62"/>
      <c r="K2" s="62"/>
      <c r="L2" s="62"/>
      <c r="M2" s="62"/>
      <c r="N2" s="62"/>
      <c r="O2" s="62"/>
      <c r="P2" s="62"/>
      <c r="Q2" s="62"/>
      <c r="R2" s="62"/>
      <c r="S2" s="62"/>
      <c r="T2" s="62"/>
      <c r="U2" s="62"/>
      <c r="V2" s="62"/>
      <c r="W2" s="11"/>
      <c r="X2" s="11"/>
      <c r="Y2" s="20"/>
      <c r="Z2" s="20"/>
      <c r="AA2" s="20"/>
    </row>
    <row r="3" spans="1:28" ht="19.5" customHeight="1" x14ac:dyDescent="0.35">
      <c r="A3" s="1"/>
      <c r="C3" s="10"/>
      <c r="D3" s="280" t="s">
        <v>1</v>
      </c>
      <c r="E3" s="280"/>
      <c r="F3" s="280"/>
      <c r="G3" s="280"/>
      <c r="H3" s="280"/>
      <c r="I3" s="280"/>
      <c r="J3" s="63"/>
      <c r="K3" s="319" t="s">
        <v>964</v>
      </c>
      <c r="L3" s="319"/>
      <c r="M3" s="319"/>
      <c r="N3" s="319"/>
      <c r="O3" s="319"/>
      <c r="P3" s="319"/>
      <c r="Q3" s="319"/>
      <c r="R3" s="319"/>
      <c r="S3" s="319"/>
      <c r="T3" s="63"/>
      <c r="U3" s="63"/>
      <c r="V3" s="63"/>
      <c r="W3" s="10"/>
      <c r="X3" s="10"/>
      <c r="Y3" s="12"/>
      <c r="Z3" s="12"/>
      <c r="AA3" s="12"/>
    </row>
    <row r="4" spans="1:28" ht="35.25" customHeight="1" x14ac:dyDescent="0.35">
      <c r="A4" s="1"/>
      <c r="B4" s="1"/>
      <c r="C4" s="10"/>
      <c r="D4" s="281"/>
      <c r="E4" s="281"/>
      <c r="F4" s="281"/>
      <c r="G4" s="281"/>
      <c r="H4" s="281"/>
      <c r="I4" s="281"/>
      <c r="J4" s="61"/>
      <c r="K4" s="320"/>
      <c r="L4" s="320"/>
      <c r="M4" s="320"/>
      <c r="N4" s="320"/>
      <c r="O4" s="320"/>
      <c r="P4" s="320"/>
      <c r="Q4" s="320"/>
      <c r="R4" s="320"/>
      <c r="S4" s="320"/>
      <c r="T4" s="61"/>
      <c r="U4" s="61"/>
      <c r="V4" s="61"/>
      <c r="W4" s="61"/>
      <c r="X4" s="14"/>
      <c r="Y4" s="21"/>
      <c r="Z4" s="22"/>
      <c r="AA4" s="22"/>
    </row>
    <row r="5" spans="1:28" ht="32.5" x14ac:dyDescent="0.6">
      <c r="A5" s="1"/>
      <c r="B5" s="15"/>
      <c r="C5" s="13"/>
      <c r="D5" s="284" t="s">
        <v>218</v>
      </c>
      <c r="E5" s="284"/>
      <c r="F5" s="284"/>
      <c r="G5" s="284"/>
      <c r="H5" s="284"/>
      <c r="I5" s="284"/>
      <c r="J5" s="26"/>
      <c r="K5" s="284" t="s">
        <v>673</v>
      </c>
      <c r="L5" s="284"/>
      <c r="M5" s="284"/>
      <c r="N5" s="284"/>
      <c r="O5" s="284"/>
      <c r="P5" s="284"/>
      <c r="Q5" s="284"/>
      <c r="R5" s="284"/>
      <c r="S5" s="27"/>
      <c r="T5" s="25"/>
      <c r="U5" s="25"/>
      <c r="V5" s="25"/>
      <c r="W5" s="9"/>
      <c r="X5" s="9"/>
      <c r="Y5" s="23"/>
    </row>
    <row r="6" spans="1:28" ht="33" customHeight="1" x14ac:dyDescent="0.8">
      <c r="A6" s="1"/>
      <c r="B6" s="15"/>
      <c r="C6" s="15"/>
      <c r="D6" s="28" t="s">
        <v>296</v>
      </c>
      <c r="E6" s="28" t="s">
        <v>16</v>
      </c>
      <c r="F6" s="28" t="s">
        <v>19</v>
      </c>
      <c r="G6" s="28" t="s">
        <v>20</v>
      </c>
      <c r="H6" s="28" t="s">
        <v>21</v>
      </c>
      <c r="I6" s="28" t="s">
        <v>22</v>
      </c>
      <c r="J6" s="29"/>
      <c r="K6" s="44" t="s">
        <v>221</v>
      </c>
      <c r="L6" s="66"/>
      <c r="M6" s="30"/>
      <c r="N6" s="30"/>
      <c r="O6" s="30"/>
      <c r="P6" s="30"/>
      <c r="Q6" s="30"/>
      <c r="R6" s="31"/>
      <c r="S6" s="31"/>
      <c r="T6" s="25"/>
      <c r="U6" s="25"/>
      <c r="V6" s="25"/>
      <c r="W6" s="9"/>
      <c r="X6" s="9"/>
      <c r="Y6" s="23"/>
    </row>
    <row r="7" spans="1:28" ht="78" customHeight="1" outlineLevel="1" x14ac:dyDescent="0.35">
      <c r="A7" s="1"/>
      <c r="B7" s="267" t="s">
        <v>222</v>
      </c>
      <c r="C7" s="267"/>
      <c r="D7" s="67" t="str">
        <f>IF(F7="","",IF(AND(I7=3,H7=3,G7=3,F7=3),"Melhor Pratica",
IF(AND(H7=3,G7=3,F7=3),"Mais que cumpre",
IF(AND(G7=3,F7=3),"Cumpre",
IF(F7=3,"Parcial","Não cumpre")))))</f>
        <v>Melhor Pratica</v>
      </c>
      <c r="E7" s="47">
        <f>IF($D7="Não cumpre",0,IF($D7="Parcial",$E$18*0.4,IF($D7="Cumpre",$E$18*0.7,IF($D7="Mais que cumpre",$E$18*0.85,IF($D7="Melhor Pratica",$E$18,0)))))</f>
        <v>0.02</v>
      </c>
      <c r="F7" s="48">
        <f>IF($K$24&lt;&gt;"",IF($K$24=3,3,IF($K$24=2,2,1)),"")</f>
        <v>3</v>
      </c>
      <c r="G7" s="48">
        <f>IF($N$24&lt;&gt;"",IF($N$24=3,3,IF($N$24=2,2,1)),"")</f>
        <v>3</v>
      </c>
      <c r="H7" s="48">
        <f>IF($Q$24&lt;&gt;"",IF($Q$24=3,3,IF($Q$24=2,2,1)),"")</f>
        <v>3</v>
      </c>
      <c r="I7" s="48">
        <f>IF($T$24&lt;&gt;"",IF($T$24=3,3,IF($T$24=2,2,1)),"")</f>
        <v>3</v>
      </c>
      <c r="J7" s="32"/>
      <c r="K7" s="49" t="s">
        <v>674</v>
      </c>
      <c r="L7" s="46" t="s">
        <v>224</v>
      </c>
      <c r="M7" s="271" t="s">
        <v>965</v>
      </c>
      <c r="N7" s="271"/>
      <c r="O7" s="271"/>
      <c r="P7" s="46" t="s">
        <v>226</v>
      </c>
      <c r="Q7" s="271"/>
      <c r="R7" s="271"/>
      <c r="S7" s="271"/>
      <c r="U7" s="25"/>
      <c r="V7" s="25"/>
      <c r="W7" s="9"/>
      <c r="X7" s="9"/>
      <c r="Y7" s="23"/>
    </row>
    <row r="8" spans="1:28" ht="14.25" customHeight="1" outlineLevel="1" x14ac:dyDescent="0.35">
      <c r="A8" s="1"/>
      <c r="B8" s="64"/>
      <c r="C8" s="64"/>
      <c r="D8" s="67"/>
      <c r="E8" s="47"/>
      <c r="F8" s="48"/>
      <c r="G8" s="48"/>
      <c r="H8" s="48"/>
      <c r="I8" s="48"/>
      <c r="J8" s="32"/>
      <c r="K8" s="49"/>
      <c r="L8" s="46"/>
      <c r="M8" s="271"/>
      <c r="N8" s="271"/>
      <c r="O8" s="271"/>
      <c r="P8" s="46"/>
      <c r="Q8" s="271"/>
      <c r="R8" s="271"/>
      <c r="S8" s="271"/>
      <c r="U8" s="25"/>
      <c r="V8" s="25"/>
      <c r="W8" s="9"/>
      <c r="X8" s="9"/>
      <c r="Y8" s="23"/>
    </row>
    <row r="9" spans="1:28" ht="9.75" customHeight="1" x14ac:dyDescent="0.45">
      <c r="A9" s="1"/>
      <c r="B9" s="1"/>
      <c r="C9" s="1"/>
      <c r="D9" s="34"/>
      <c r="E9" s="35"/>
      <c r="F9" s="35"/>
      <c r="G9" s="35"/>
      <c r="H9" s="35"/>
      <c r="I9" s="35"/>
      <c r="J9" s="35"/>
      <c r="K9" s="35"/>
      <c r="L9" s="35"/>
      <c r="M9" s="35"/>
      <c r="N9" s="35"/>
      <c r="O9" s="35"/>
      <c r="P9" s="35"/>
      <c r="Q9" s="92" t="str">
        <f>IF(Q10="Junho",6,IF(Q10="Julho",7,IF(Q10="Agosto",8,IF(Q10="Setembro",9,IF(Q10="Outubro",10,"")))))</f>
        <v/>
      </c>
      <c r="R9" s="35"/>
      <c r="S9" s="92" t="str">
        <f>IF(S10="Junho",6,IF(S10="Julho",7,IF(S10="Agosto",8,IF(S10="Setembro",9,IF(S10="Outubro",10,"")))))</f>
        <v/>
      </c>
      <c r="T9" s="33"/>
      <c r="U9" s="33"/>
      <c r="V9" s="33"/>
      <c r="W9" s="1"/>
      <c r="X9" s="1"/>
    </row>
    <row r="10" spans="1:28" ht="59.25" customHeight="1" outlineLevel="1" x14ac:dyDescent="0.35">
      <c r="A10" s="1"/>
      <c r="B10" s="273" t="s">
        <v>676</v>
      </c>
      <c r="C10" s="273"/>
      <c r="D10" s="110" t="s">
        <v>249</v>
      </c>
      <c r="E10" s="51">
        <f>IF($D10="Não cumpre",0,IF($D10="Parcial",$E$18*0.4,IF($D10="Cumpre",$E$18*0.7,IF($D10="Mais que cumpre",$E$18*0.85,IF($D10="Melhor Pratica",$E$18,0)))))</f>
        <v>0</v>
      </c>
      <c r="F10" s="52" t="str">
        <f>IF(K20="D","D","-")</f>
        <v>-</v>
      </c>
      <c r="G10" s="52" t="str">
        <f>IF(N20="D","D","-")</f>
        <v>-</v>
      </c>
      <c r="H10" s="52" t="str">
        <f>IF(Q20="D","D","-")</f>
        <v>D</v>
      </c>
      <c r="I10" s="52" t="str">
        <f>IF(T20="D","D","-")</f>
        <v>D</v>
      </c>
      <c r="J10" s="32"/>
      <c r="K10" s="65" t="s">
        <v>677</v>
      </c>
      <c r="L10" s="50" t="s">
        <v>230</v>
      </c>
      <c r="M10" s="74">
        <v>3</v>
      </c>
      <c r="N10" s="50" t="s">
        <v>231</v>
      </c>
      <c r="O10" s="53" t="s">
        <v>696</v>
      </c>
      <c r="P10" s="50" t="s">
        <v>233</v>
      </c>
      <c r="Q10" s="91" t="s">
        <v>678</v>
      </c>
      <c r="R10" s="50" t="s">
        <v>235</v>
      </c>
      <c r="S10" s="91" t="s">
        <v>710</v>
      </c>
      <c r="T10" s="50" t="s">
        <v>237</v>
      </c>
      <c r="U10" s="53" t="s">
        <v>355</v>
      </c>
      <c r="V10" s="25"/>
      <c r="W10" s="9"/>
      <c r="X10" s="9"/>
      <c r="Y10" s="23"/>
    </row>
    <row r="11" spans="1:28" ht="20.5" x14ac:dyDescent="0.4">
      <c r="A11" s="1"/>
      <c r="B11" s="17"/>
      <c r="C11" s="17"/>
      <c r="D11" s="36"/>
      <c r="E11" s="31"/>
      <c r="F11" s="37"/>
      <c r="G11" s="37"/>
      <c r="H11" s="37"/>
      <c r="I11" s="37"/>
      <c r="J11" s="31"/>
      <c r="K11" s="25"/>
      <c r="L11" s="25"/>
      <c r="M11" s="25"/>
      <c r="N11" s="25"/>
      <c r="O11" s="25"/>
      <c r="P11" s="25"/>
      <c r="Q11" s="25"/>
      <c r="R11" s="25"/>
      <c r="S11" s="25"/>
      <c r="T11" s="25"/>
      <c r="U11" s="25"/>
      <c r="V11" s="25"/>
      <c r="W11" s="9"/>
      <c r="X11" s="9"/>
      <c r="Y11" s="23"/>
    </row>
    <row r="12" spans="1:28" ht="18" customHeight="1" outlineLevel="1" x14ac:dyDescent="0.35">
      <c r="A12" s="1"/>
      <c r="B12" s="274" t="s">
        <v>680</v>
      </c>
      <c r="C12" s="274"/>
      <c r="D12" s="276" t="str">
        <f>IF(F12="","",IF(AND(I12=3,H12=3,G12=3,F12=3),"Melhor Pratica",
IF(AND(H12=3,G12=3,F12=3),"Mais que cumpre",
IF(AND(G12=3,F12=3),"Cumpre",
IF(F12=3,"Parcial","Não cumpre")))))</f>
        <v>Cumpre</v>
      </c>
      <c r="E12" s="277">
        <f>IF($D12="Não cumpre",0,IF($D12="Parcial",$E$18*0.4,IF($D12="Cumpre",$E$18*0.7,IF($D12="Mais que cumpre",$E$18*0.85,IF($D12="Melhor Pratica",$E$18,0)))))</f>
        <v>1.3999999999999999E-2</v>
      </c>
      <c r="F12" s="272">
        <f>IF($L$24&lt;&gt;"",IF($L$24=3,3,IF($L$24=2,2,1)),"")</f>
        <v>3</v>
      </c>
      <c r="G12" s="272">
        <f>IF($O$24&lt;&gt;"",IF($O$24=3,3,IF($O$24=2,2,1)),"")</f>
        <v>3</v>
      </c>
      <c r="H12" s="272">
        <f>IF($R$24&lt;&gt;"",IF($R$24=3,3,IF($R$24=2,2,1)),"")</f>
        <v>2</v>
      </c>
      <c r="I12" s="272">
        <f>IF($U$24&lt;&gt;"",IF($U$24=3,3,IF($U$24=2,2,1)),"")</f>
        <v>3</v>
      </c>
      <c r="J12" s="32"/>
      <c r="K12" s="305" t="s">
        <v>240</v>
      </c>
      <c r="L12" s="278"/>
      <c r="M12" s="285"/>
      <c r="N12" s="286"/>
      <c r="O12" s="305" t="s">
        <v>240</v>
      </c>
      <c r="P12" s="278"/>
      <c r="Q12" s="285"/>
      <c r="R12" s="286"/>
      <c r="S12" s="278" t="s">
        <v>240</v>
      </c>
      <c r="T12" s="278"/>
      <c r="U12" s="318"/>
      <c r="V12" s="318"/>
      <c r="W12" s="9"/>
      <c r="X12" s="9"/>
      <c r="Y12" s="23"/>
      <c r="Z12" s="2"/>
      <c r="AA12" s="2"/>
      <c r="AB12" s="2"/>
    </row>
    <row r="13" spans="1:28" ht="35.25" customHeight="1" outlineLevel="1" x14ac:dyDescent="0.35">
      <c r="A13" s="1"/>
      <c r="B13" s="275"/>
      <c r="C13" s="275"/>
      <c r="D13" s="276"/>
      <c r="E13" s="277"/>
      <c r="F13" s="272"/>
      <c r="G13" s="272"/>
      <c r="H13" s="272"/>
      <c r="I13" s="272"/>
      <c r="J13" s="32"/>
      <c r="K13" s="168" t="s">
        <v>33</v>
      </c>
      <c r="L13" s="287" t="s">
        <v>242</v>
      </c>
      <c r="M13" s="287"/>
      <c r="N13" s="169" t="s">
        <v>243</v>
      </c>
      <c r="O13" s="168" t="s">
        <v>33</v>
      </c>
      <c r="P13" s="287" t="s">
        <v>242</v>
      </c>
      <c r="Q13" s="287"/>
      <c r="R13" s="169" t="s">
        <v>243</v>
      </c>
      <c r="S13" s="100" t="s">
        <v>33</v>
      </c>
      <c r="T13" s="287" t="s">
        <v>242</v>
      </c>
      <c r="U13" s="287"/>
      <c r="V13" s="100" t="s">
        <v>243</v>
      </c>
      <c r="W13" s="1"/>
      <c r="X13" s="1"/>
      <c r="Z13" s="3"/>
      <c r="AA13" s="4"/>
      <c r="AB13" s="5"/>
    </row>
    <row r="14" spans="1:28" ht="18.75" customHeight="1" outlineLevel="1" x14ac:dyDescent="0.35">
      <c r="A14" s="1"/>
      <c r="B14" s="275"/>
      <c r="C14" s="275"/>
      <c r="D14" s="276"/>
      <c r="E14" s="277"/>
      <c r="F14" s="38"/>
      <c r="G14" s="38"/>
      <c r="H14" s="38"/>
      <c r="I14" s="38"/>
      <c r="J14" s="32"/>
      <c r="K14" s="270"/>
      <c r="L14" s="292"/>
      <c r="M14" s="292"/>
      <c r="N14" s="269"/>
      <c r="O14" s="270"/>
      <c r="P14" s="292"/>
      <c r="Q14" s="292"/>
      <c r="R14" s="269"/>
      <c r="S14" s="268"/>
      <c r="T14" s="292"/>
      <c r="U14" s="292"/>
      <c r="V14" s="268"/>
      <c r="W14" s="1"/>
      <c r="X14" s="1"/>
      <c r="Z14" s="6"/>
      <c r="AA14" s="7"/>
      <c r="AB14" s="8"/>
    </row>
    <row r="15" spans="1:28" ht="21" customHeight="1" outlineLevel="1" x14ac:dyDescent="0.35">
      <c r="A15" s="1"/>
      <c r="B15" s="275"/>
      <c r="C15" s="275"/>
      <c r="D15" s="288" t="str">
        <f>IF(S10&lt;&gt;"",IF(OR(S14="finalizado",O14="finalizado",K14="finalizado"),"Finalizado",
IF(OR(AND(S10=U12,S14&lt;&gt;"finalizado"),AND(S10=Q12,O14&lt;&gt;"finalizado"),AND(S10=M12,K14&lt;&gt;"finalizado")),"Atrasado","À Tempo")),"Não Planificado")</f>
        <v>À Tempo</v>
      </c>
      <c r="E15" s="288"/>
      <c r="F15" s="288"/>
      <c r="G15" s="288"/>
      <c r="H15" s="288"/>
      <c r="I15" s="288"/>
      <c r="J15" s="26"/>
      <c r="K15" s="270"/>
      <c r="L15" s="292"/>
      <c r="M15" s="292"/>
      <c r="N15" s="269"/>
      <c r="O15" s="270"/>
      <c r="P15" s="292"/>
      <c r="Q15" s="292"/>
      <c r="R15" s="269"/>
      <c r="S15" s="268"/>
      <c r="T15" s="292"/>
      <c r="U15" s="292"/>
      <c r="V15" s="268"/>
      <c r="W15" s="1"/>
      <c r="X15" s="1"/>
      <c r="Z15" s="6"/>
      <c r="AA15" s="7"/>
      <c r="AB15" s="7"/>
    </row>
    <row r="16" spans="1:28" ht="21" customHeight="1" x14ac:dyDescent="0.4">
      <c r="A16" s="1"/>
      <c r="B16" s="17"/>
      <c r="C16" s="17"/>
      <c r="D16" s="9"/>
      <c r="E16" s="86" t="str">
        <f>IF(COUNTA(F16:I16)=0,"NBC","BC")</f>
        <v>NBC</v>
      </c>
      <c r="F16" s="86"/>
      <c r="G16" s="86"/>
      <c r="H16" s="86"/>
      <c r="I16" s="9"/>
      <c r="J16" s="16"/>
      <c r="K16" s="9"/>
      <c r="L16" s="9"/>
      <c r="M16" s="9"/>
      <c r="N16" s="9"/>
      <c r="O16" s="9"/>
      <c r="P16" s="9"/>
      <c r="Q16" s="9"/>
      <c r="R16" s="9"/>
      <c r="S16" s="9"/>
      <c r="T16" s="9"/>
      <c r="U16" s="9"/>
      <c r="V16" s="9"/>
      <c r="W16" s="9"/>
      <c r="X16" s="9"/>
      <c r="Y16" s="23"/>
    </row>
    <row r="17" spans="1:25" ht="21" customHeight="1" x14ac:dyDescent="0.4">
      <c r="A17" s="1"/>
      <c r="B17" s="17"/>
      <c r="C17" s="17"/>
      <c r="D17" s="9"/>
      <c r="E17" s="9"/>
      <c r="F17" s="9"/>
      <c r="G17" s="9"/>
      <c r="H17" s="9"/>
      <c r="I17" s="9"/>
      <c r="J17" s="16"/>
      <c r="K17" s="290" t="s">
        <v>246</v>
      </c>
      <c r="L17" s="291"/>
      <c r="M17" s="296"/>
      <c r="N17" s="290" t="s">
        <v>247</v>
      </c>
      <c r="O17" s="291"/>
      <c r="P17" s="296"/>
      <c r="Q17" s="290" t="s">
        <v>681</v>
      </c>
      <c r="R17" s="291"/>
      <c r="S17" s="296"/>
      <c r="T17" s="290" t="s">
        <v>682</v>
      </c>
      <c r="U17" s="291"/>
      <c r="V17" s="296"/>
      <c r="W17" s="9"/>
      <c r="X17" s="9"/>
      <c r="Y17" s="23"/>
    </row>
    <row r="18" spans="1:25" ht="20.25" customHeight="1" outlineLevel="2" x14ac:dyDescent="0.35">
      <c r="A18" s="1"/>
      <c r="B18" s="289" t="s">
        <v>316</v>
      </c>
      <c r="C18" s="289"/>
      <c r="D18" s="42" t="s">
        <v>16</v>
      </c>
      <c r="E18" s="39">
        <v>0.02</v>
      </c>
      <c r="F18" s="127"/>
      <c r="G18" s="127"/>
      <c r="H18" s="127"/>
      <c r="I18" s="127"/>
      <c r="J18" s="9"/>
      <c r="K18" s="270" t="s">
        <v>966</v>
      </c>
      <c r="L18" s="268"/>
      <c r="M18" s="269"/>
      <c r="N18" s="270" t="s">
        <v>967</v>
      </c>
      <c r="O18" s="268"/>
      <c r="P18" s="269"/>
      <c r="Q18" s="270" t="s">
        <v>968</v>
      </c>
      <c r="R18" s="268"/>
      <c r="S18" s="269"/>
      <c r="T18" s="270" t="s">
        <v>969</v>
      </c>
      <c r="U18" s="268"/>
      <c r="V18" s="269"/>
      <c r="W18" s="9"/>
      <c r="X18" s="9"/>
      <c r="Y18" s="23"/>
    </row>
    <row r="19" spans="1:25" ht="141.75" customHeight="1" outlineLevel="2" x14ac:dyDescent="0.35">
      <c r="A19" s="1"/>
      <c r="B19" s="289"/>
      <c r="C19" s="289"/>
      <c r="D19" s="42" t="s">
        <v>255</v>
      </c>
      <c r="E19" s="311" t="s">
        <v>970</v>
      </c>
      <c r="F19" s="311"/>
      <c r="G19" s="311"/>
      <c r="H19" s="311"/>
      <c r="I19" s="311"/>
      <c r="J19" s="25"/>
      <c r="K19" s="270"/>
      <c r="L19" s="268"/>
      <c r="M19" s="269"/>
      <c r="N19" s="270"/>
      <c r="O19" s="268"/>
      <c r="P19" s="269"/>
      <c r="Q19" s="270"/>
      <c r="R19" s="268"/>
      <c r="S19" s="269"/>
      <c r="T19" s="270"/>
      <c r="U19" s="268"/>
      <c r="V19" s="269"/>
      <c r="W19" s="9"/>
      <c r="X19" s="9"/>
      <c r="Y19" s="23"/>
    </row>
    <row r="20" spans="1:25" ht="18.75" customHeight="1" outlineLevel="2" x14ac:dyDescent="0.35">
      <c r="A20" s="1"/>
      <c r="B20" s="289"/>
      <c r="C20" s="289"/>
      <c r="D20" s="293" t="s">
        <v>37</v>
      </c>
      <c r="E20" s="294" t="s">
        <v>89</v>
      </c>
      <c r="F20" s="294"/>
      <c r="G20" s="294"/>
      <c r="H20" s="294"/>
      <c r="I20" s="294"/>
      <c r="J20" s="25"/>
      <c r="K20" s="270"/>
      <c r="L20" s="268"/>
      <c r="M20" s="269"/>
      <c r="N20" s="270"/>
      <c r="O20" s="268"/>
      <c r="P20" s="269"/>
      <c r="Q20" s="270" t="s">
        <v>307</v>
      </c>
      <c r="R20" s="268"/>
      <c r="S20" s="269"/>
      <c r="T20" s="270" t="s">
        <v>307</v>
      </c>
      <c r="U20" s="268"/>
      <c r="V20" s="269"/>
      <c r="W20" s="9"/>
      <c r="X20" s="9"/>
      <c r="Y20" s="23"/>
    </row>
    <row r="21" spans="1:25" ht="40.5" customHeight="1" outlineLevel="2" x14ac:dyDescent="0.35">
      <c r="A21" s="18">
        <v>5.0000000000000001E-3</v>
      </c>
      <c r="B21" s="289"/>
      <c r="C21" s="289"/>
      <c r="D21" s="293"/>
      <c r="E21" s="294"/>
      <c r="F21" s="294"/>
      <c r="G21" s="294"/>
      <c r="H21" s="294"/>
      <c r="I21" s="294"/>
      <c r="J21" s="25"/>
      <c r="K21" s="270" t="s">
        <v>971</v>
      </c>
      <c r="L21" s="268"/>
      <c r="M21" s="269"/>
      <c r="N21" s="270" t="s">
        <v>436</v>
      </c>
      <c r="O21" s="268"/>
      <c r="P21" s="269"/>
      <c r="Q21" s="270" t="s">
        <v>972</v>
      </c>
      <c r="R21" s="268"/>
      <c r="S21" s="269"/>
      <c r="T21" s="270" t="s">
        <v>973</v>
      </c>
      <c r="U21" s="268"/>
      <c r="V21" s="269"/>
      <c r="W21" s="9"/>
      <c r="X21" s="9"/>
      <c r="Y21" s="23"/>
    </row>
    <row r="22" spans="1:25" ht="14.5" x14ac:dyDescent="0.35">
      <c r="A22" s="1"/>
      <c r="B22" s="9"/>
      <c r="C22" s="9"/>
      <c r="D22" s="9"/>
      <c r="E22" s="9"/>
      <c r="F22" s="9"/>
      <c r="G22" s="9"/>
      <c r="H22" s="9"/>
      <c r="I22" s="9"/>
      <c r="J22" s="9"/>
      <c r="K22" s="68"/>
      <c r="L22" s="9"/>
      <c r="M22" s="9"/>
      <c r="N22" s="9"/>
      <c r="O22" s="9"/>
      <c r="P22" s="9"/>
      <c r="Q22" s="9"/>
      <c r="R22" s="9"/>
      <c r="S22" s="9"/>
      <c r="T22" s="9"/>
      <c r="U22" s="9"/>
      <c r="V22" s="69"/>
      <c r="W22" s="9"/>
      <c r="X22" s="9"/>
      <c r="Y22" s="23"/>
    </row>
    <row r="23" spans="1:25" ht="41" x14ac:dyDescent="0.35">
      <c r="A23" s="1"/>
      <c r="B23" s="9"/>
      <c r="C23" s="9"/>
      <c r="D23" s="9"/>
      <c r="G23" s="9"/>
      <c r="H23" s="9"/>
      <c r="K23" s="54" t="s">
        <v>9</v>
      </c>
      <c r="L23" s="24" t="s">
        <v>261</v>
      </c>
      <c r="M23" s="55" t="s">
        <v>262</v>
      </c>
      <c r="N23" s="54" t="s">
        <v>9</v>
      </c>
      <c r="O23" s="24" t="s">
        <v>261</v>
      </c>
      <c r="P23" s="55" t="s">
        <v>262</v>
      </c>
      <c r="Q23" s="54" t="s">
        <v>9</v>
      </c>
      <c r="R23" s="24" t="s">
        <v>261</v>
      </c>
      <c r="S23" s="55" t="s">
        <v>262</v>
      </c>
      <c r="T23" s="54" t="s">
        <v>9</v>
      </c>
      <c r="U23" s="24" t="s">
        <v>261</v>
      </c>
      <c r="V23" s="55" t="s">
        <v>262</v>
      </c>
      <c r="X23" s="9"/>
      <c r="Y23" s="23"/>
    </row>
    <row r="24" spans="1:25" ht="36.75" customHeight="1" x14ac:dyDescent="0.35">
      <c r="A24" s="1"/>
      <c r="B24" s="9"/>
      <c r="C24" s="9"/>
      <c r="D24" s="9"/>
      <c r="F24" s="297" t="s">
        <v>690</v>
      </c>
      <c r="G24" s="298" t="s">
        <v>33</v>
      </c>
      <c r="H24" s="298"/>
      <c r="I24" s="298"/>
      <c r="K24" s="56">
        <v>3</v>
      </c>
      <c r="L24" s="40">
        <v>3</v>
      </c>
      <c r="M24" s="295"/>
      <c r="N24" s="56">
        <v>3</v>
      </c>
      <c r="O24" s="40">
        <v>3</v>
      </c>
      <c r="P24" s="295"/>
      <c r="Q24" s="56">
        <v>3</v>
      </c>
      <c r="R24" s="40">
        <v>2</v>
      </c>
      <c r="S24" s="295"/>
      <c r="T24" s="56">
        <v>3</v>
      </c>
      <c r="U24" s="40">
        <v>3</v>
      </c>
      <c r="V24" s="295"/>
      <c r="X24" s="9"/>
      <c r="Y24" s="23"/>
    </row>
    <row r="25" spans="1:25" ht="19.5" customHeight="1" x14ac:dyDescent="0.35">
      <c r="A25" s="1"/>
      <c r="B25" s="9"/>
      <c r="C25" s="9"/>
      <c r="D25" s="9"/>
      <c r="F25" s="297"/>
      <c r="G25" s="298"/>
      <c r="H25" s="298"/>
      <c r="I25" s="298"/>
      <c r="K25" s="57"/>
      <c r="L25" s="43"/>
      <c r="M25" s="295"/>
      <c r="N25" s="57"/>
      <c r="O25" s="43"/>
      <c r="P25" s="295"/>
      <c r="Q25" s="57"/>
      <c r="R25" s="43"/>
      <c r="S25" s="295"/>
      <c r="T25" s="57"/>
      <c r="U25" s="43"/>
      <c r="V25" s="295"/>
      <c r="X25" s="9"/>
      <c r="Y25" s="23"/>
    </row>
    <row r="26" spans="1:25" ht="208.5" customHeight="1" x14ac:dyDescent="0.35">
      <c r="A26" s="1"/>
      <c r="B26" s="9"/>
      <c r="C26" s="9"/>
      <c r="D26" s="9"/>
      <c r="F26" s="297"/>
      <c r="G26" s="298" t="s">
        <v>242</v>
      </c>
      <c r="H26" s="298"/>
      <c r="I26" s="298"/>
      <c r="K26" s="58" t="s">
        <v>305</v>
      </c>
      <c r="L26" s="45"/>
      <c r="M26" s="295"/>
      <c r="N26" s="58" t="s">
        <v>974</v>
      </c>
      <c r="O26" s="45"/>
      <c r="P26" s="295"/>
      <c r="Q26" s="58" t="s">
        <v>975</v>
      </c>
      <c r="R26" s="45" t="s">
        <v>1173</v>
      </c>
      <c r="S26" s="295"/>
      <c r="T26" s="58" t="s">
        <v>976</v>
      </c>
      <c r="U26" s="45" t="s">
        <v>1178</v>
      </c>
      <c r="V26" s="295"/>
      <c r="X26" s="9"/>
      <c r="Y26" s="23"/>
    </row>
    <row r="27" spans="1:25" ht="18" customHeight="1" x14ac:dyDescent="0.35">
      <c r="A27" s="1"/>
      <c r="B27" s="9"/>
      <c r="C27" s="9"/>
      <c r="D27" s="9"/>
      <c r="F27" s="297"/>
      <c r="G27" s="298" t="s">
        <v>266</v>
      </c>
      <c r="H27" s="298"/>
      <c r="I27" s="298"/>
      <c r="K27" s="59"/>
      <c r="L27" s="25"/>
      <c r="M27" s="60"/>
      <c r="N27" s="59"/>
      <c r="O27" s="25"/>
      <c r="P27" s="101"/>
      <c r="Q27" s="59"/>
      <c r="R27" s="25"/>
      <c r="S27" s="60"/>
      <c r="T27" s="59"/>
      <c r="U27" s="25"/>
      <c r="V27" s="60"/>
      <c r="X27" s="9"/>
      <c r="Y27" s="23"/>
    </row>
    <row r="28" spans="1:25" ht="18" customHeight="1" x14ac:dyDescent="0.35">
      <c r="A28" s="1"/>
      <c r="B28" s="9"/>
      <c r="C28" s="9"/>
      <c r="D28" s="9"/>
      <c r="F28" s="297"/>
      <c r="G28" s="298"/>
      <c r="H28" s="298"/>
      <c r="I28" s="298"/>
      <c r="K28" s="59"/>
      <c r="L28" s="25"/>
      <c r="M28" s="60"/>
      <c r="N28" s="59"/>
      <c r="O28" s="25"/>
      <c r="P28" s="101"/>
      <c r="Q28" s="59"/>
      <c r="R28" s="25"/>
      <c r="S28" s="60"/>
      <c r="T28" s="59"/>
      <c r="U28" s="25"/>
      <c r="V28" s="60"/>
      <c r="X28" s="9"/>
      <c r="Y28" s="23"/>
    </row>
    <row r="29" spans="1:25" ht="18" customHeight="1" x14ac:dyDescent="0.35">
      <c r="A29" s="1"/>
      <c r="B29" s="9"/>
      <c r="C29" s="9"/>
      <c r="D29" s="9"/>
      <c r="F29" s="297"/>
      <c r="G29" s="298"/>
      <c r="H29" s="298"/>
      <c r="I29" s="298"/>
      <c r="K29" s="59"/>
      <c r="L29" s="25"/>
      <c r="M29" s="60"/>
      <c r="N29" s="59"/>
      <c r="O29" s="25"/>
      <c r="P29" s="101"/>
      <c r="Q29" s="59"/>
      <c r="R29" s="25"/>
      <c r="S29" s="60"/>
      <c r="T29" s="59"/>
      <c r="U29" s="25"/>
      <c r="V29" s="60"/>
      <c r="X29" s="9"/>
      <c r="Y29" s="23"/>
    </row>
    <row r="30" spans="1:25" ht="18" customHeight="1" x14ac:dyDescent="0.35">
      <c r="A30" s="1"/>
      <c r="B30" s="9"/>
      <c r="C30" s="9"/>
      <c r="D30" s="9"/>
      <c r="F30" s="297"/>
      <c r="G30" s="298"/>
      <c r="H30" s="298"/>
      <c r="I30" s="298"/>
      <c r="K30" s="59"/>
      <c r="L30" s="25"/>
      <c r="M30" s="60"/>
      <c r="N30" s="59"/>
      <c r="O30" s="25"/>
      <c r="P30" s="101"/>
      <c r="Q30" s="59"/>
      <c r="R30" s="25"/>
      <c r="S30" s="60"/>
      <c r="T30" s="59"/>
      <c r="U30" s="25"/>
      <c r="V30" s="60"/>
      <c r="X30" s="9"/>
      <c r="Y30" s="23"/>
    </row>
    <row r="31" spans="1:25" ht="18" customHeight="1" x14ac:dyDescent="0.35">
      <c r="A31" s="1"/>
      <c r="B31" s="9"/>
      <c r="C31" s="9"/>
      <c r="D31" s="9"/>
      <c r="F31" s="297"/>
      <c r="G31" s="298"/>
      <c r="H31" s="298"/>
      <c r="I31" s="298"/>
      <c r="K31" s="59"/>
      <c r="L31" s="25"/>
      <c r="M31" s="60"/>
      <c r="N31" s="59"/>
      <c r="O31" s="25"/>
      <c r="P31" s="101"/>
      <c r="Q31" s="59"/>
      <c r="R31" s="25"/>
      <c r="S31" s="60"/>
      <c r="T31" s="59"/>
      <c r="U31" s="25"/>
      <c r="V31" s="60"/>
      <c r="X31" s="9"/>
      <c r="Y31" s="23"/>
    </row>
    <row r="32" spans="1:25" ht="18" customHeight="1" x14ac:dyDescent="0.35">
      <c r="A32" s="1"/>
      <c r="B32" s="9"/>
      <c r="C32" s="9"/>
      <c r="D32" s="9"/>
      <c r="F32" s="297"/>
      <c r="G32" s="298"/>
      <c r="H32" s="298"/>
      <c r="I32" s="298"/>
      <c r="K32" s="59"/>
      <c r="L32" s="25"/>
      <c r="M32" s="60"/>
      <c r="N32" s="59"/>
      <c r="O32" s="25"/>
      <c r="P32" s="101"/>
      <c r="Q32" s="59"/>
      <c r="R32" s="25"/>
      <c r="S32" s="60"/>
      <c r="T32" s="59"/>
      <c r="U32" s="25"/>
      <c r="V32" s="60"/>
      <c r="X32" s="9"/>
      <c r="Y32" s="23"/>
    </row>
    <row r="33" spans="1:25" ht="18" customHeight="1" x14ac:dyDescent="0.35">
      <c r="A33" s="1"/>
      <c r="B33" s="9"/>
      <c r="C33" s="9"/>
      <c r="D33" s="9"/>
      <c r="F33" s="297"/>
      <c r="G33" s="298"/>
      <c r="H33" s="298"/>
      <c r="I33" s="298"/>
      <c r="K33" s="59"/>
      <c r="L33" s="25"/>
      <c r="M33" s="60"/>
      <c r="N33" s="59"/>
      <c r="O33" s="25"/>
      <c r="P33" s="101"/>
      <c r="Q33" s="59"/>
      <c r="R33" s="25"/>
      <c r="S33" s="60"/>
      <c r="T33" s="59"/>
      <c r="U33" s="25"/>
      <c r="V33" s="60"/>
      <c r="X33" s="9"/>
      <c r="Y33" s="23"/>
    </row>
    <row r="34" spans="1:25" ht="18" customHeight="1" x14ac:dyDescent="0.35">
      <c r="A34" s="1"/>
      <c r="B34" s="9"/>
      <c r="C34" s="9"/>
      <c r="D34" s="9"/>
      <c r="F34" s="297"/>
      <c r="G34" s="298"/>
      <c r="H34" s="298"/>
      <c r="I34" s="298"/>
      <c r="K34" s="59"/>
      <c r="L34" s="25"/>
      <c r="M34" s="60"/>
      <c r="N34" s="59"/>
      <c r="O34" s="25"/>
      <c r="P34" s="101"/>
      <c r="Q34" s="59"/>
      <c r="R34" s="25"/>
      <c r="S34" s="60"/>
      <c r="T34" s="59"/>
      <c r="U34" s="25"/>
      <c r="V34" s="60"/>
      <c r="X34" s="9"/>
      <c r="Y34" s="23"/>
    </row>
    <row r="35" spans="1:25" ht="18" customHeight="1" x14ac:dyDescent="0.35">
      <c r="A35" s="1"/>
      <c r="B35" s="9"/>
      <c r="C35" s="9"/>
      <c r="D35" s="9"/>
      <c r="F35" s="297"/>
      <c r="G35" s="298"/>
      <c r="H35" s="298"/>
      <c r="I35" s="298"/>
      <c r="K35" s="59"/>
      <c r="L35" s="25"/>
      <c r="M35" s="60"/>
      <c r="N35" s="59"/>
      <c r="O35" s="25"/>
      <c r="P35" s="101"/>
      <c r="Q35" s="59"/>
      <c r="R35" s="25"/>
      <c r="S35" s="60"/>
      <c r="T35" s="59"/>
      <c r="U35" s="25"/>
      <c r="V35" s="60"/>
      <c r="X35" s="9"/>
      <c r="Y35" s="23"/>
    </row>
    <row r="36" spans="1:25" ht="18" customHeight="1" x14ac:dyDescent="0.35">
      <c r="A36" s="1"/>
      <c r="B36" s="9"/>
      <c r="C36" s="9"/>
      <c r="D36" s="9"/>
      <c r="F36" s="297"/>
      <c r="G36" s="298"/>
      <c r="H36" s="298"/>
      <c r="I36" s="298"/>
      <c r="K36" s="59"/>
      <c r="L36" s="25"/>
      <c r="M36" s="60"/>
      <c r="N36" s="59"/>
      <c r="O36" s="25"/>
      <c r="P36" s="101"/>
      <c r="Q36" s="59"/>
      <c r="R36" s="25"/>
      <c r="S36" s="60"/>
      <c r="T36" s="59"/>
      <c r="U36" s="25"/>
      <c r="V36" s="60"/>
      <c r="X36" s="9"/>
      <c r="Y36" s="23"/>
    </row>
    <row r="37" spans="1:25" ht="18" customHeight="1" x14ac:dyDescent="0.35">
      <c r="A37" s="1"/>
      <c r="B37" s="9"/>
      <c r="C37" s="9"/>
      <c r="D37" s="9"/>
      <c r="F37" s="297"/>
      <c r="G37" s="298"/>
      <c r="H37" s="298"/>
      <c r="I37" s="298"/>
      <c r="K37" s="59"/>
      <c r="L37" s="25"/>
      <c r="M37" s="60"/>
      <c r="N37" s="59"/>
      <c r="O37" s="25"/>
      <c r="P37" s="101"/>
      <c r="Q37" s="59"/>
      <c r="R37" s="25"/>
      <c r="S37" s="60"/>
      <c r="T37" s="59"/>
      <c r="U37" s="25"/>
      <c r="V37" s="60"/>
      <c r="X37" s="9"/>
      <c r="Y37" s="23"/>
    </row>
    <row r="38" spans="1:25" ht="18" customHeight="1" x14ac:dyDescent="0.35">
      <c r="A38" s="1"/>
      <c r="B38" s="9"/>
      <c r="C38" s="9"/>
      <c r="D38" s="9"/>
      <c r="F38" s="297"/>
      <c r="G38" s="298"/>
      <c r="H38" s="298"/>
      <c r="I38" s="298"/>
      <c r="K38" s="59"/>
      <c r="L38" s="25"/>
      <c r="M38" s="60"/>
      <c r="N38" s="59"/>
      <c r="O38" s="25"/>
      <c r="P38" s="101"/>
      <c r="Q38" s="59"/>
      <c r="R38" s="25"/>
      <c r="S38" s="60"/>
      <c r="T38" s="59"/>
      <c r="U38" s="25"/>
      <c r="V38" s="60"/>
      <c r="X38" s="9"/>
      <c r="Y38" s="23"/>
    </row>
    <row r="39" spans="1:25" ht="18" customHeight="1" x14ac:dyDescent="0.35">
      <c r="A39" s="1"/>
      <c r="B39" s="9"/>
      <c r="C39" s="9"/>
      <c r="D39" s="9"/>
      <c r="F39" s="297"/>
      <c r="G39" s="298"/>
      <c r="H39" s="298"/>
      <c r="I39" s="298"/>
      <c r="K39" s="59"/>
      <c r="L39" s="25"/>
      <c r="M39" s="60"/>
      <c r="N39" s="59"/>
      <c r="O39" s="25"/>
      <c r="P39" s="101"/>
      <c r="Q39" s="59"/>
      <c r="R39" s="25"/>
      <c r="S39" s="60"/>
      <c r="T39" s="59"/>
      <c r="U39" s="25"/>
      <c r="V39" s="60"/>
      <c r="X39" s="9"/>
      <c r="Y39" s="23"/>
    </row>
    <row r="40" spans="1:25" ht="18" customHeight="1" x14ac:dyDescent="0.35">
      <c r="A40" s="1"/>
      <c r="B40" s="9"/>
      <c r="C40" s="9"/>
      <c r="D40" s="9"/>
      <c r="F40" s="297"/>
      <c r="G40" s="298"/>
      <c r="H40" s="298"/>
      <c r="I40" s="298"/>
      <c r="K40" s="59"/>
      <c r="L40" s="25"/>
      <c r="M40" s="60"/>
      <c r="N40" s="59"/>
      <c r="O40" s="25"/>
      <c r="P40" s="101"/>
      <c r="Q40" s="59"/>
      <c r="R40" s="25"/>
      <c r="S40" s="60"/>
      <c r="T40" s="59"/>
      <c r="U40" s="25"/>
      <c r="V40" s="60"/>
      <c r="X40" s="9"/>
      <c r="Y40" s="23"/>
    </row>
    <row r="41" spans="1:25" ht="18" customHeight="1" x14ac:dyDescent="0.35">
      <c r="A41" s="1"/>
      <c r="B41" s="9"/>
      <c r="C41" s="9"/>
      <c r="D41" s="9"/>
      <c r="F41" s="297"/>
      <c r="G41" s="298"/>
      <c r="H41" s="298"/>
      <c r="I41" s="298"/>
      <c r="K41" s="59"/>
      <c r="L41" s="25"/>
      <c r="M41" s="60"/>
      <c r="N41" s="59"/>
      <c r="O41" s="25"/>
      <c r="P41" s="101"/>
      <c r="Q41" s="59"/>
      <c r="R41" s="25"/>
      <c r="S41" s="60"/>
      <c r="T41" s="59"/>
      <c r="U41" s="25"/>
      <c r="V41" s="60"/>
      <c r="X41" s="9"/>
      <c r="Y41" s="23"/>
    </row>
    <row r="42" spans="1:25" ht="18" customHeight="1" x14ac:dyDescent="0.35">
      <c r="A42" s="1"/>
      <c r="B42" s="9"/>
      <c r="C42" s="9"/>
      <c r="D42" s="9"/>
      <c r="F42" s="297"/>
      <c r="G42" s="298"/>
      <c r="H42" s="298"/>
      <c r="I42" s="298"/>
      <c r="K42" s="59"/>
      <c r="L42" s="25"/>
      <c r="M42" s="60"/>
      <c r="N42" s="59"/>
      <c r="O42" s="25"/>
      <c r="P42" s="101"/>
      <c r="Q42" s="59"/>
      <c r="R42" s="25"/>
      <c r="S42" s="60"/>
      <c r="T42" s="59"/>
      <c r="U42" s="25"/>
      <c r="V42" s="60"/>
      <c r="X42" s="9"/>
      <c r="Y42" s="23"/>
    </row>
    <row r="43" spans="1:25" ht="18" customHeight="1" x14ac:dyDescent="0.35">
      <c r="A43" s="1"/>
      <c r="B43" s="9"/>
      <c r="C43" s="9"/>
      <c r="D43" s="9"/>
      <c r="F43" s="297"/>
      <c r="G43" s="298"/>
      <c r="H43" s="298"/>
      <c r="I43" s="298"/>
      <c r="K43" s="59"/>
      <c r="L43" s="25"/>
      <c r="M43" s="60"/>
      <c r="N43" s="59"/>
      <c r="O43" s="25"/>
      <c r="P43" s="101"/>
      <c r="Q43" s="59"/>
      <c r="R43" s="25"/>
      <c r="S43" s="60"/>
      <c r="T43" s="59"/>
      <c r="U43" s="25"/>
      <c r="V43" s="60"/>
      <c r="X43" s="9"/>
      <c r="Y43" s="23"/>
    </row>
    <row r="44" spans="1:25" ht="18" customHeight="1" x14ac:dyDescent="0.35">
      <c r="A44" s="1"/>
      <c r="B44" s="9"/>
      <c r="C44" s="9"/>
      <c r="D44" s="9"/>
      <c r="F44" s="297"/>
      <c r="G44" s="298"/>
      <c r="H44" s="298"/>
      <c r="I44" s="298"/>
      <c r="K44" s="59"/>
      <c r="L44" s="25"/>
      <c r="M44" s="60"/>
      <c r="N44" s="59"/>
      <c r="O44" s="25"/>
      <c r="P44" s="101"/>
      <c r="Q44" s="59"/>
      <c r="R44" s="25"/>
      <c r="S44" s="60"/>
      <c r="T44" s="59"/>
      <c r="U44" s="25"/>
      <c r="V44" s="60"/>
      <c r="X44" s="9"/>
      <c r="Y44" s="23"/>
    </row>
    <row r="45" spans="1:25" ht="18" customHeight="1" x14ac:dyDescent="0.35">
      <c r="A45" s="1"/>
      <c r="B45" s="9"/>
      <c r="C45" s="9"/>
      <c r="D45" s="9"/>
      <c r="F45" s="297"/>
      <c r="G45" s="298"/>
      <c r="H45" s="298"/>
      <c r="I45" s="298"/>
      <c r="K45" s="59"/>
      <c r="L45" s="25"/>
      <c r="M45" s="60"/>
      <c r="N45" s="59"/>
      <c r="O45" s="25"/>
      <c r="P45" s="101"/>
      <c r="Q45" s="59"/>
      <c r="R45" s="25"/>
      <c r="S45" s="60"/>
      <c r="T45" s="59"/>
      <c r="U45" s="25"/>
      <c r="V45" s="60"/>
      <c r="X45" s="9"/>
      <c r="Y45" s="23"/>
    </row>
    <row r="46" spans="1:25" ht="18" customHeight="1" x14ac:dyDescent="0.35">
      <c r="A46" s="1"/>
      <c r="B46" s="9"/>
      <c r="C46" s="9"/>
      <c r="D46" s="9"/>
      <c r="F46" s="297"/>
      <c r="G46" s="298"/>
      <c r="H46" s="298"/>
      <c r="I46" s="298"/>
      <c r="K46" s="59"/>
      <c r="L46" s="25"/>
      <c r="M46" s="60"/>
      <c r="N46" s="59"/>
      <c r="O46" s="25"/>
      <c r="P46" s="101"/>
      <c r="Q46" s="59"/>
      <c r="R46" s="25"/>
      <c r="S46" s="60"/>
      <c r="T46" s="59"/>
      <c r="U46" s="25"/>
      <c r="V46" s="60"/>
      <c r="X46" s="9"/>
      <c r="Y46" s="23"/>
    </row>
    <row r="47" spans="1:25" ht="18" customHeight="1" x14ac:dyDescent="0.35">
      <c r="A47" s="1"/>
      <c r="B47" s="9"/>
      <c r="C47" s="9"/>
      <c r="D47" s="9"/>
      <c r="F47" s="297"/>
      <c r="G47" s="298"/>
      <c r="H47" s="298"/>
      <c r="I47" s="298"/>
      <c r="K47" s="59"/>
      <c r="L47" s="25"/>
      <c r="M47" s="60"/>
      <c r="N47" s="59"/>
      <c r="O47" s="25"/>
      <c r="P47" s="101"/>
      <c r="Q47" s="59"/>
      <c r="R47" s="25"/>
      <c r="S47" s="60"/>
      <c r="T47" s="59"/>
      <c r="U47" s="25"/>
      <c r="V47" s="60"/>
      <c r="X47" s="9"/>
      <c r="Y47" s="23"/>
    </row>
    <row r="48" spans="1:25" ht="18" customHeight="1" x14ac:dyDescent="0.35">
      <c r="A48" s="1"/>
      <c r="B48" s="9"/>
      <c r="C48" s="9"/>
      <c r="D48" s="9"/>
      <c r="F48" s="297"/>
      <c r="G48" s="298"/>
      <c r="H48" s="298"/>
      <c r="I48" s="298"/>
      <c r="K48" s="59"/>
      <c r="L48" s="25"/>
      <c r="M48" s="60"/>
      <c r="N48" s="59"/>
      <c r="O48" s="25"/>
      <c r="P48" s="101"/>
      <c r="Q48" s="59"/>
      <c r="R48" s="25"/>
      <c r="S48" s="60"/>
      <c r="T48" s="59"/>
      <c r="U48" s="25"/>
      <c r="V48" s="60"/>
      <c r="X48" s="9"/>
      <c r="Y48" s="23"/>
    </row>
    <row r="49" spans="1:25" ht="18" customHeight="1" x14ac:dyDescent="0.35">
      <c r="A49" s="1"/>
      <c r="B49" s="9"/>
      <c r="C49" s="9"/>
      <c r="D49" s="9"/>
      <c r="F49" s="297"/>
      <c r="G49" s="298"/>
      <c r="H49" s="298"/>
      <c r="I49" s="298"/>
      <c r="K49" s="59"/>
      <c r="L49" s="25"/>
      <c r="M49" s="60"/>
      <c r="N49" s="59"/>
      <c r="O49" s="25"/>
      <c r="P49" s="60"/>
      <c r="Q49" s="59"/>
      <c r="R49" s="25"/>
      <c r="S49" s="60"/>
      <c r="T49" s="59"/>
      <c r="U49" s="25"/>
      <c r="V49" s="60"/>
      <c r="X49" s="9"/>
      <c r="Y49" s="23"/>
    </row>
    <row r="50" spans="1:25" ht="14.5" x14ac:dyDescent="0.35">
      <c r="S50" s="1"/>
      <c r="V50" s="1"/>
    </row>
    <row r="51" spans="1:25" ht="15" customHeight="1" x14ac:dyDescent="0.35"/>
  </sheetData>
  <mergeCells count="63">
    <mergeCell ref="F24:F49"/>
    <mergeCell ref="G24:I25"/>
    <mergeCell ref="M24:M26"/>
    <mergeCell ref="P24:P26"/>
    <mergeCell ref="S24:S26"/>
    <mergeCell ref="V24:V26"/>
    <mergeCell ref="G26:I26"/>
    <mergeCell ref="G27:I49"/>
    <mergeCell ref="Q20:S20"/>
    <mergeCell ref="T20:V20"/>
    <mergeCell ref="K21:M21"/>
    <mergeCell ref="N21:P21"/>
    <mergeCell ref="Q21:S21"/>
    <mergeCell ref="T21:V21"/>
    <mergeCell ref="T18:V19"/>
    <mergeCell ref="E19:I19"/>
    <mergeCell ref="D20:D21"/>
    <mergeCell ref="E20:I21"/>
    <mergeCell ref="K20:M20"/>
    <mergeCell ref="N20:P20"/>
    <mergeCell ref="D15:I15"/>
    <mergeCell ref="B18:C21"/>
    <mergeCell ref="K18:M19"/>
    <mergeCell ref="N18:P19"/>
    <mergeCell ref="Q18:S19"/>
    <mergeCell ref="Q17:S17"/>
    <mergeCell ref="T17:V17"/>
    <mergeCell ref="S12:T12"/>
    <mergeCell ref="U12:V12"/>
    <mergeCell ref="L13:M13"/>
    <mergeCell ref="P13:Q13"/>
    <mergeCell ref="T13:U13"/>
    <mergeCell ref="L14:M15"/>
    <mergeCell ref="N14:N15"/>
    <mergeCell ref="O14:O15"/>
    <mergeCell ref="P14:Q15"/>
    <mergeCell ref="Q12:R12"/>
    <mergeCell ref="R14:R15"/>
    <mergeCell ref="S14:S15"/>
    <mergeCell ref="T14:U15"/>
    <mergeCell ref="V14:V15"/>
    <mergeCell ref="K12:L12"/>
    <mergeCell ref="M12:N12"/>
    <mergeCell ref="O12:P12"/>
    <mergeCell ref="K17:M17"/>
    <mergeCell ref="N17:P17"/>
    <mergeCell ref="K14:K15"/>
    <mergeCell ref="B7:C7"/>
    <mergeCell ref="M7:O8"/>
    <mergeCell ref="Q7:S8"/>
    <mergeCell ref="G12:G13"/>
    <mergeCell ref="D2:I2"/>
    <mergeCell ref="D3:I4"/>
    <mergeCell ref="K3:S4"/>
    <mergeCell ref="D5:I5"/>
    <mergeCell ref="K5:R5"/>
    <mergeCell ref="B10:C10"/>
    <mergeCell ref="B12:C15"/>
    <mergeCell ref="D12:D14"/>
    <mergeCell ref="E12:E14"/>
    <mergeCell ref="F12:F13"/>
    <mergeCell ref="H12:H13"/>
    <mergeCell ref="I12:I13"/>
  </mergeCells>
  <conditionalFormatting sqref="D15:I15">
    <cfRule type="containsText" dxfId="79" priority="2" operator="containsText" text="Finalizado">
      <formula>NOT(ISERROR(SEARCH("Finalizado",D15)))</formula>
    </cfRule>
    <cfRule type="containsText" dxfId="78" priority="3" operator="containsText" text="No Planificado">
      <formula>NOT(ISERROR(SEARCH("No Planificado",D15)))</formula>
    </cfRule>
    <cfRule type="containsText" dxfId="77" priority="4" operator="containsText" text="A Tiempo">
      <formula>NOT(ISERROR(SEARCH("A Tiempo",D15)))</formula>
    </cfRule>
    <cfRule type="containsText" dxfId="76" priority="5" operator="containsText" text="Retrasado">
      <formula>NOT(ISERROR(SEARCH("Retrasado",D15)))</formula>
    </cfRule>
  </conditionalFormatting>
  <conditionalFormatting sqref="F7:F8">
    <cfRule type="iconSet" priority="9">
      <iconSet showValue="0">
        <cfvo type="percent" val="0"/>
        <cfvo type="num" val="2"/>
        <cfvo type="num" val="3"/>
      </iconSet>
    </cfRule>
  </conditionalFormatting>
  <conditionalFormatting sqref="F12 F14">
    <cfRule type="iconSet" priority="7">
      <iconSet showValue="0">
        <cfvo type="percent" val="0"/>
        <cfvo type="num" val="2"/>
        <cfvo type="num" val="3"/>
      </iconSet>
    </cfRule>
  </conditionalFormatting>
  <conditionalFormatting sqref="G7:I8">
    <cfRule type="iconSet" priority="8">
      <iconSet showValue="0">
        <cfvo type="percent" val="0"/>
        <cfvo type="num" val="2"/>
        <cfvo type="num" val="3"/>
      </iconSet>
    </cfRule>
  </conditionalFormatting>
  <conditionalFormatting sqref="G12:I12 G14:I14">
    <cfRule type="iconSet" priority="6">
      <iconSet showValue="0">
        <cfvo type="percent" val="0"/>
        <cfvo type="num" val="2"/>
        <cfvo type="num" val="3"/>
      </iconSet>
    </cfRule>
  </conditionalFormatting>
  <conditionalFormatting sqref="K24:L24 N24:O24 Q24:R24 T24:U24">
    <cfRule type="iconSet" priority="10">
      <iconSet showValue="0">
        <cfvo type="percent" val="0"/>
        <cfvo type="num" val="2"/>
        <cfvo type="num" val="3"/>
      </iconSet>
    </cfRule>
  </conditionalFormatting>
  <conditionalFormatting sqref="K25:L25">
    <cfRule type="containsText" dxfId="75" priority="20" operator="containsText" text="PENDIENTE">
      <formula>NOT(ISERROR(SEARCH("PENDIENTE",K25)))</formula>
    </cfRule>
    <cfRule type="containsText" dxfId="74" priority="21" operator="containsText" text="NO VALIDADO">
      <formula>NOT(ISERROR(SEARCH("NO VALIDADO",K25)))</formula>
    </cfRule>
    <cfRule type="containsText" dxfId="73" priority="22" operator="containsText" text="VALIDADO">
      <formula>NOT(ISERROR(SEARCH("VALIDADO",K25)))</formula>
    </cfRule>
  </conditionalFormatting>
  <conditionalFormatting sqref="N25:O25">
    <cfRule type="containsText" dxfId="72" priority="17" operator="containsText" text="PENDIENTE">
      <formula>NOT(ISERROR(SEARCH("PENDIENTE",N25)))</formula>
    </cfRule>
    <cfRule type="containsText" dxfId="71" priority="18" operator="containsText" text="NO VALIDADO">
      <formula>NOT(ISERROR(SEARCH("NO VALIDADO",N25)))</formula>
    </cfRule>
    <cfRule type="containsText" dxfId="70" priority="19" operator="containsText" text="VALIDADO">
      <formula>NOT(ISERROR(SEARCH("VALIDADO",N25)))</formula>
    </cfRule>
  </conditionalFormatting>
  <conditionalFormatting sqref="Q25:R25">
    <cfRule type="containsText" dxfId="69" priority="14" operator="containsText" text="PENDIENTE">
      <formula>NOT(ISERROR(SEARCH("PENDIENTE",Q25)))</formula>
    </cfRule>
    <cfRule type="containsText" dxfId="68" priority="15" operator="containsText" text="NO VALIDADO">
      <formula>NOT(ISERROR(SEARCH("NO VALIDADO",Q25)))</formula>
    </cfRule>
    <cfRule type="containsText" dxfId="67" priority="16" operator="containsText" text="VALIDADO">
      <formula>NOT(ISERROR(SEARCH("VALIDADO",Q25)))</formula>
    </cfRule>
  </conditionalFormatting>
  <conditionalFormatting sqref="T25:U25">
    <cfRule type="containsText" dxfId="66" priority="11" operator="containsText" text="PENDIENTE">
      <formula>NOT(ISERROR(SEARCH("PENDIENTE",T25)))</formula>
    </cfRule>
    <cfRule type="containsText" dxfId="65" priority="12" operator="containsText" text="NO VALIDADO">
      <formula>NOT(ISERROR(SEARCH("NO VALIDADO",T25)))</formula>
    </cfRule>
    <cfRule type="containsText" dxfId="64" priority="13" operator="containsText" text="VALIDADO">
      <formula>NOT(ISERROR(SEARCH("VALIDADO",T25)))</formula>
    </cfRule>
  </conditionalFormatting>
  <dataValidations count="6">
    <dataValidation type="list" allowBlank="1" showInputMessage="1" showErrorMessage="1" sqref="D10" xr:uid="{1B72DC0E-46EF-4AD0-826A-53914243553B}">
      <formula1>"No Cumple, Parcial,Cumple,Más que Cumple,Mejor Práctica"</formula1>
    </dataValidation>
    <dataValidation type="list" allowBlank="1" showInputMessage="1" showErrorMessage="1" sqref="S10 Q10" xr:uid="{EE4C26D3-55DD-40F3-AD60-2F2F1166B4E8}">
      <formula1>"Junio,Julio,Agosto,Septiembre,Octubre"</formula1>
    </dataValidation>
    <dataValidation type="list" allowBlank="1" showInputMessage="1" showErrorMessage="1" sqref="O10" xr:uid="{AC762D65-8E23-4295-9A0D-0674F31CEF0F}">
      <formula1>"Alta,Baja,No Planificado"</formula1>
    </dataValidation>
    <dataValidation type="list" allowBlank="1" showInputMessage="1" showErrorMessage="1" sqref="AB14:AB15 R14:R15 N14:N15 V14:V15" xr:uid="{02821B61-C3EE-4382-A23D-2DDF716763A4}">
      <formula1>"No Cumple, Parcial, Cumple, Más que Cumple, Mejor Práctica"</formula1>
    </dataValidation>
    <dataValidation type="list" allowBlank="1" showInputMessage="1" showErrorMessage="1" sqref="M12 Q12 U12" xr:uid="{D0D88578-BDBE-4015-9489-3041DCAFDCF4}">
      <formula1>"Mayo,Junio,Julio,Agosto,Septiembre,Octubre"</formula1>
    </dataValidation>
    <dataValidation type="list" allowBlank="1" showInputMessage="1" showErrorMessage="1" sqref="K14:K15 O14:O15 S14:S15" xr:uid="{83102044-B067-4A8D-BD7B-1CC5B2D1FD4A}">
      <formula1>"No Iniciado, En Progreso,Finalizado"</formula1>
    </dataValidation>
  </dataValidations>
  <pageMargins left="0.511811024" right="0.511811024" top="0.78740157499999996" bottom="0.78740157499999996" header="0.31496062000000002" footer="0.31496062000000002"/>
  <pageSetup paperSize="9" orientation="portrait" r:id="rId1"/>
  <drawing r:id="rId2"/>
  <extLst>
    <ext xmlns:x14="http://schemas.microsoft.com/office/spreadsheetml/2009/9/main" uri="{78C0D931-6437-407d-A8EE-F0AAD7539E65}">
      <x14:conditionalFormattings>
        <x14:conditionalFormatting xmlns:xm="http://schemas.microsoft.com/office/excel/2006/main">
          <x14:cfRule type="iconSet" priority="1" id="{5A8EE028-0788-4599-B317-9B3764AE388C}">
            <x14:iconSet iconSet="3Stars" showValue="0">
              <x14:cfvo type="percent">
                <xm:f>0</xm:f>
              </x14:cfvo>
              <x14:cfvo type="num">
                <xm:f>2</xm:f>
              </x14:cfvo>
              <x14:cfvo type="num">
                <xm:f>3</xm:f>
              </x14:cfvo>
            </x14:iconSet>
          </x14:cfRule>
          <xm:sqref>M10</xm:sqref>
        </x14:conditionalFormatting>
      </x14:conditionalFormattings>
    </ext>
  </extLst>
</worksheet>
</file>

<file path=xl/worksheets/sheet7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3DFD1B5-955F-4DE9-9497-DB0C0C592A7D}">
  <dimension ref="A1:AB51"/>
  <sheetViews>
    <sheetView showGridLines="0" zoomScale="50" zoomScaleNormal="50" workbookViewId="0">
      <pane xSplit="3" ySplit="4" topLeftCell="D17" activePane="bottomRight" state="frozen"/>
      <selection activeCell="O2" sqref="O2"/>
      <selection pane="topRight" activeCell="O2" sqref="O2"/>
      <selection pane="bottomLeft" activeCell="O2" sqref="O2"/>
      <selection pane="bottomRight" activeCell="O2" sqref="O2"/>
    </sheetView>
  </sheetViews>
  <sheetFormatPr defaultColWidth="0" defaultRowHeight="15" customHeight="1" zeroHeight="1" outlineLevelRow="2" outlineLevelCol="1" x14ac:dyDescent="0.35"/>
  <cols>
    <col min="1" max="1" width="1.26953125" customWidth="1"/>
    <col min="2" max="2" width="4.7265625" customWidth="1"/>
    <col min="3" max="3" width="20.1796875" customWidth="1"/>
    <col min="4" max="4" width="17.453125" customWidth="1" outlineLevel="1"/>
    <col min="5" max="5" width="10" customWidth="1" outlineLevel="1"/>
    <col min="6" max="8" width="6.1796875" customWidth="1" outlineLevel="1"/>
    <col min="9" max="9" width="6.26953125" customWidth="1" outlineLevel="1"/>
    <col min="10" max="10" width="2.1796875" customWidth="1"/>
    <col min="11" max="23" width="23" customWidth="1"/>
    <col min="24" max="24" width="17" hidden="1" customWidth="1"/>
    <col min="25" max="25" width="16.453125" hidden="1" customWidth="1"/>
    <col min="26" max="26" width="10.54296875" hidden="1" customWidth="1"/>
    <col min="27" max="27" width="16.81640625" hidden="1" customWidth="1"/>
    <col min="28" max="28" width="14.54296875" hidden="1" customWidth="1"/>
  </cols>
  <sheetData>
    <row r="1" spans="1:28" ht="11.25" customHeight="1" x14ac:dyDescent="0.35">
      <c r="A1" s="13"/>
      <c r="B1" s="13"/>
      <c r="C1" s="13"/>
      <c r="D1" s="13"/>
      <c r="E1" s="13"/>
      <c r="F1" s="13"/>
      <c r="G1" s="13"/>
      <c r="H1" s="13"/>
      <c r="I1" s="13"/>
      <c r="J1" s="13"/>
      <c r="K1" s="13"/>
      <c r="L1" s="13"/>
      <c r="M1" s="13"/>
      <c r="N1" s="13"/>
      <c r="O1" s="13"/>
      <c r="P1" s="13"/>
      <c r="Q1" s="13"/>
      <c r="R1" s="13"/>
      <c r="S1" s="13"/>
      <c r="T1" s="13"/>
      <c r="U1" s="13"/>
      <c r="V1" s="13"/>
      <c r="W1" s="13"/>
      <c r="X1" s="13"/>
      <c r="Y1" s="19"/>
      <c r="Z1" s="19"/>
      <c r="AA1" s="19"/>
    </row>
    <row r="2" spans="1:28" ht="43.5" customHeight="1" x14ac:dyDescent="0.5">
      <c r="A2" s="1"/>
      <c r="C2" s="11"/>
      <c r="D2" s="279" t="s">
        <v>0</v>
      </c>
      <c r="E2" s="279"/>
      <c r="F2" s="279"/>
      <c r="G2" s="279"/>
      <c r="H2" s="279"/>
      <c r="I2" s="279"/>
      <c r="J2" s="62"/>
      <c r="K2" s="62"/>
      <c r="L2" s="62"/>
      <c r="M2" s="62"/>
      <c r="N2" s="62"/>
      <c r="O2" s="62"/>
      <c r="P2" s="62"/>
      <c r="Q2" s="62"/>
      <c r="R2" s="62"/>
      <c r="S2" s="62"/>
      <c r="T2" s="62"/>
      <c r="U2" s="62"/>
      <c r="V2" s="62"/>
      <c r="W2" s="11"/>
      <c r="X2" s="11"/>
      <c r="Y2" s="20"/>
      <c r="Z2" s="20"/>
      <c r="AA2" s="20"/>
    </row>
    <row r="3" spans="1:28" ht="19.5" customHeight="1" x14ac:dyDescent="0.35">
      <c r="A3" s="1"/>
      <c r="C3" s="10"/>
      <c r="D3" s="280" t="s">
        <v>1</v>
      </c>
      <c r="E3" s="280"/>
      <c r="F3" s="280"/>
      <c r="G3" s="280"/>
      <c r="H3" s="280"/>
      <c r="I3" s="280"/>
      <c r="J3" s="63"/>
      <c r="K3" s="319" t="s">
        <v>977</v>
      </c>
      <c r="L3" s="319"/>
      <c r="M3" s="319"/>
      <c r="N3" s="319"/>
      <c r="O3" s="319"/>
      <c r="P3" s="319"/>
      <c r="Q3" s="319"/>
      <c r="R3" s="319"/>
      <c r="S3" s="319"/>
      <c r="T3" s="63"/>
      <c r="U3" s="63"/>
      <c r="V3" s="63"/>
      <c r="W3" s="10"/>
      <c r="X3" s="10"/>
      <c r="Y3" s="12"/>
      <c r="Z3" s="12"/>
      <c r="AA3" s="12"/>
    </row>
    <row r="4" spans="1:28" ht="35.25" customHeight="1" x14ac:dyDescent="0.35">
      <c r="A4" s="1"/>
      <c r="B4" s="1"/>
      <c r="C4" s="10"/>
      <c r="D4" s="281"/>
      <c r="E4" s="281"/>
      <c r="F4" s="281"/>
      <c r="G4" s="281"/>
      <c r="H4" s="281"/>
      <c r="I4" s="281"/>
      <c r="J4" s="61"/>
      <c r="K4" s="320"/>
      <c r="L4" s="320"/>
      <c r="M4" s="320"/>
      <c r="N4" s="320"/>
      <c r="O4" s="320"/>
      <c r="P4" s="320"/>
      <c r="Q4" s="320"/>
      <c r="R4" s="320"/>
      <c r="S4" s="320"/>
      <c r="T4" s="61"/>
      <c r="U4" s="61"/>
      <c r="V4" s="61"/>
      <c r="W4" s="61"/>
      <c r="X4" s="14"/>
      <c r="Y4" s="21"/>
      <c r="Z4" s="22"/>
      <c r="AA4" s="22"/>
    </row>
    <row r="5" spans="1:28" ht="32.5" x14ac:dyDescent="0.6">
      <c r="A5" s="1"/>
      <c r="B5" s="15"/>
      <c r="C5" s="13"/>
      <c r="D5" s="284" t="s">
        <v>218</v>
      </c>
      <c r="E5" s="284"/>
      <c r="F5" s="284"/>
      <c r="G5" s="284"/>
      <c r="H5" s="284"/>
      <c r="I5" s="284"/>
      <c r="J5" s="26"/>
      <c r="K5" s="284" t="s">
        <v>673</v>
      </c>
      <c r="L5" s="284"/>
      <c r="M5" s="284"/>
      <c r="N5" s="284"/>
      <c r="O5" s="284"/>
      <c r="P5" s="284"/>
      <c r="Q5" s="284"/>
      <c r="R5" s="284"/>
      <c r="S5" s="27"/>
      <c r="T5" s="25"/>
      <c r="U5" s="25"/>
      <c r="V5" s="25"/>
      <c r="W5" s="9"/>
      <c r="X5" s="9"/>
      <c r="Y5" s="23"/>
    </row>
    <row r="6" spans="1:28" ht="33" customHeight="1" x14ac:dyDescent="0.8">
      <c r="A6" s="1"/>
      <c r="B6" s="15"/>
      <c r="C6" s="15"/>
      <c r="D6" s="28" t="s">
        <v>296</v>
      </c>
      <c r="E6" s="28" t="s">
        <v>16</v>
      </c>
      <c r="F6" s="28" t="s">
        <v>19</v>
      </c>
      <c r="G6" s="28" t="s">
        <v>20</v>
      </c>
      <c r="H6" s="28" t="s">
        <v>21</v>
      </c>
      <c r="I6" s="28" t="s">
        <v>22</v>
      </c>
      <c r="J6" s="29"/>
      <c r="K6" s="44" t="s">
        <v>221</v>
      </c>
      <c r="L6" s="66"/>
      <c r="M6" s="30"/>
      <c r="N6" s="30"/>
      <c r="O6" s="30"/>
      <c r="P6" s="30"/>
      <c r="Q6" s="30"/>
      <c r="R6" s="31"/>
      <c r="S6" s="31"/>
      <c r="T6" s="25"/>
      <c r="U6" s="25"/>
      <c r="V6" s="25"/>
      <c r="W6" s="9"/>
      <c r="X6" s="9"/>
      <c r="Y6" s="23"/>
    </row>
    <row r="7" spans="1:28" ht="78" customHeight="1" outlineLevel="1" x14ac:dyDescent="0.35">
      <c r="A7" s="1"/>
      <c r="B7" s="267" t="s">
        <v>222</v>
      </c>
      <c r="C7" s="267"/>
      <c r="D7" s="67" t="str">
        <f>IF(F7="","",IF(AND(I7=3,H7=3,G7=3,F7=3),"Melhor Pratica",
IF(AND(H7=3,G7=3,F7=3),"Mais que cumpre",
IF(AND(G7=3,F7=3),"Cumpre",
IF(F7=3,"Parcial","Não cumpre")))))</f>
        <v>Não cumpre</v>
      </c>
      <c r="E7" s="47">
        <f>IF($D7="Não cumpre",0,IF($D7="Parcial",$E$18*0.4,IF($D7="Cumpre",$E$18*0.7,IF($D7="Mais que cumpre",$E$18*0.85,IF($D7="Melhor Pratica",$E$18,0)))))</f>
        <v>0</v>
      </c>
      <c r="F7" s="48">
        <f>IF($K$24&lt;&gt;"",IF($K$24=3,3,IF($K$24=2,2,1)),"")</f>
        <v>2</v>
      </c>
      <c r="G7" s="48">
        <f>IF($N$24&lt;&gt;"",IF($N$24=3,3,IF($N$24=2,2,1)),"")</f>
        <v>3</v>
      </c>
      <c r="H7" s="48">
        <f>IF($Q$24&lt;&gt;"",IF($Q$24=3,3,IF($Q$24=2,2,1)),"")</f>
        <v>3</v>
      </c>
      <c r="I7" s="48">
        <f>IF($T$24&lt;&gt;"",IF($T$24=3,3,IF($T$24=2,2,1)),"")</f>
        <v>2</v>
      </c>
      <c r="J7" s="32"/>
      <c r="K7" s="49" t="s">
        <v>674</v>
      </c>
      <c r="L7" s="46" t="s">
        <v>224</v>
      </c>
      <c r="M7" s="271" t="s">
        <v>978</v>
      </c>
      <c r="N7" s="271"/>
      <c r="O7" s="271"/>
      <c r="P7" s="46" t="s">
        <v>226</v>
      </c>
      <c r="Q7" s="271" t="s">
        <v>979</v>
      </c>
      <c r="R7" s="271"/>
      <c r="S7" s="271"/>
      <c r="U7" s="25"/>
      <c r="V7" s="25"/>
      <c r="W7" s="9"/>
      <c r="X7" s="9"/>
      <c r="Y7" s="23"/>
    </row>
    <row r="8" spans="1:28" ht="14.25" customHeight="1" outlineLevel="1" x14ac:dyDescent="0.35">
      <c r="A8" s="1"/>
      <c r="B8" s="64"/>
      <c r="C8" s="64"/>
      <c r="D8" s="67"/>
      <c r="E8" s="47"/>
      <c r="F8" s="48"/>
      <c r="G8" s="48"/>
      <c r="H8" s="48"/>
      <c r="I8" s="48"/>
      <c r="J8" s="32"/>
      <c r="K8" s="49"/>
      <c r="L8" s="46"/>
      <c r="M8" s="271"/>
      <c r="N8" s="271"/>
      <c r="O8" s="271"/>
      <c r="P8" s="46"/>
      <c r="Q8" s="271"/>
      <c r="R8" s="271"/>
      <c r="S8" s="271"/>
      <c r="U8" s="25"/>
      <c r="V8" s="25"/>
      <c r="W8" s="9"/>
      <c r="X8" s="9"/>
      <c r="Y8" s="23"/>
    </row>
    <row r="9" spans="1:28" ht="9.75" customHeight="1" x14ac:dyDescent="0.45">
      <c r="A9" s="1"/>
      <c r="B9" s="1"/>
      <c r="C9" s="1"/>
      <c r="D9" s="34"/>
      <c r="E9" s="35"/>
      <c r="F9" s="35"/>
      <c r="G9" s="35"/>
      <c r="H9" s="35"/>
      <c r="I9" s="35"/>
      <c r="J9" s="35"/>
      <c r="K9" s="35"/>
      <c r="L9" s="35"/>
      <c r="M9" s="35"/>
      <c r="N9" s="35"/>
      <c r="O9" s="35"/>
      <c r="P9" s="35"/>
      <c r="Q9" s="92">
        <f>IF(Q10="Junho",6,IF(Q10="Julho",7,IF(Q10="Agosto",8,IF(Q10="Setembro",9,IF(Q10="Outubro",10,"")))))</f>
        <v>8</v>
      </c>
      <c r="R9" s="35"/>
      <c r="S9" s="92" t="str">
        <f>IF(S10="Junho",6,IF(S10="Julho",7,IF(S10="Agosto",8,IF(S10="Setembro",9,IF(S10="Outubro",10,"")))))</f>
        <v/>
      </c>
      <c r="T9" s="33"/>
      <c r="U9" s="33"/>
      <c r="V9" s="33"/>
      <c r="W9" s="1"/>
      <c r="X9" s="1"/>
    </row>
    <row r="10" spans="1:28" ht="59.25" customHeight="1" outlineLevel="1" x14ac:dyDescent="0.35">
      <c r="A10" s="1"/>
      <c r="B10" s="273" t="s">
        <v>676</v>
      </c>
      <c r="C10" s="273"/>
      <c r="D10" s="110" t="s">
        <v>249</v>
      </c>
      <c r="E10" s="51">
        <f>IF($D10="Não cumpre",0,IF($D10="Parcial",$E$18*0.4,IF($D10="Cumpre",$E$18*0.7,IF($D10="Mais que cumpre",$E$18*0.85,IF($D10="Melhor Pratica",$E$18,0)))))</f>
        <v>0</v>
      </c>
      <c r="F10" s="52" t="str">
        <f>IF(K20="D","D","-")</f>
        <v>-</v>
      </c>
      <c r="G10" s="52" t="str">
        <f>IF(N20="D","D","-")</f>
        <v>-</v>
      </c>
      <c r="H10" s="52" t="str">
        <f>IF(Q20="D","D","-")</f>
        <v>-</v>
      </c>
      <c r="I10" s="52" t="str">
        <f>IF(T20="D","D","-")</f>
        <v>D</v>
      </c>
      <c r="J10" s="32"/>
      <c r="K10" s="65" t="s">
        <v>677</v>
      </c>
      <c r="L10" s="50" t="s">
        <v>230</v>
      </c>
      <c r="M10" s="74">
        <v>3</v>
      </c>
      <c r="N10" s="50" t="s">
        <v>231</v>
      </c>
      <c r="O10" s="53" t="s">
        <v>696</v>
      </c>
      <c r="P10" s="50" t="s">
        <v>233</v>
      </c>
      <c r="Q10" s="91" t="s">
        <v>303</v>
      </c>
      <c r="R10" s="50" t="s">
        <v>235</v>
      </c>
      <c r="S10" s="91" t="s">
        <v>710</v>
      </c>
      <c r="T10" s="50" t="s">
        <v>237</v>
      </c>
      <c r="U10" s="53" t="s">
        <v>302</v>
      </c>
      <c r="V10" s="25"/>
      <c r="W10" s="9"/>
      <c r="X10" s="9"/>
      <c r="Y10" s="23"/>
    </row>
    <row r="11" spans="1:28" ht="20.5" x14ac:dyDescent="0.4">
      <c r="A11" s="1"/>
      <c r="B11" s="17"/>
      <c r="C11" s="17"/>
      <c r="D11" s="36"/>
      <c r="E11" s="31"/>
      <c r="F11" s="37"/>
      <c r="G11" s="37"/>
      <c r="H11" s="37"/>
      <c r="I11" s="37"/>
      <c r="J11" s="31"/>
      <c r="K11" s="25"/>
      <c r="L11" s="25"/>
      <c r="M11" s="25"/>
      <c r="N11" s="25"/>
      <c r="O11" s="25"/>
      <c r="P11" s="25"/>
      <c r="Q11" s="25"/>
      <c r="R11" s="25"/>
      <c r="S11" s="25"/>
      <c r="T11" s="25"/>
      <c r="U11" s="25"/>
      <c r="V11" s="25"/>
      <c r="W11" s="9"/>
      <c r="X11" s="9"/>
      <c r="Y11" s="23"/>
    </row>
    <row r="12" spans="1:28" ht="18" customHeight="1" outlineLevel="1" x14ac:dyDescent="0.35">
      <c r="A12" s="1"/>
      <c r="B12" s="274" t="s">
        <v>680</v>
      </c>
      <c r="C12" s="274"/>
      <c r="D12" s="276" t="str">
        <f>IF(F12="","",IF(AND(I12=3,H12=3,G12=3,F12=3),"Melhor Pratica",
IF(AND(H12=3,G12=3,F12=3),"Mais que cumpre",
IF(AND(G12=3,F12=3),"Cumpre",
IF(F12=3,"Parcial","Não cumpre")))))</f>
        <v>Mais que cumpre</v>
      </c>
      <c r="E12" s="277">
        <f>IF($D12="Não cumpre",0,IF($D12="Parcial",$E$18*0.4,IF($D12="Cumpre",$E$18*0.7,IF($D12="Mais que cumpre",$E$18*0.85,IF($D12="Melhor Pratica",$E$18,0)))))</f>
        <v>4.2500000000000003E-3</v>
      </c>
      <c r="F12" s="272">
        <f>IF($L$24&lt;&gt;"",IF($L$24=3,3,IF($L$24=2,2,1)),"")</f>
        <v>3</v>
      </c>
      <c r="G12" s="272">
        <f>IF($O$24&lt;&gt;"",IF($O$24=3,3,IF($O$24=2,2,1)),"")</f>
        <v>3</v>
      </c>
      <c r="H12" s="272">
        <f>IF($R$24&lt;&gt;"",IF($R$24=3,3,IF($R$24=2,2,1)),"")</f>
        <v>3</v>
      </c>
      <c r="I12" s="272" t="str">
        <f>IF($U$24&lt;&gt;"",IF($U$24=3,3,IF($U$24=2,2,1)),"")</f>
        <v/>
      </c>
      <c r="J12" s="32"/>
      <c r="K12" s="305" t="s">
        <v>240</v>
      </c>
      <c r="L12" s="278"/>
      <c r="M12" s="285"/>
      <c r="N12" s="286"/>
      <c r="O12" s="305" t="s">
        <v>240</v>
      </c>
      <c r="P12" s="278"/>
      <c r="Q12" s="285"/>
      <c r="R12" s="286"/>
      <c r="S12" s="278" t="s">
        <v>240</v>
      </c>
      <c r="T12" s="278"/>
      <c r="U12" s="318"/>
      <c r="V12" s="318"/>
      <c r="W12" s="9"/>
      <c r="X12" s="9"/>
      <c r="Y12" s="23"/>
      <c r="Z12" s="2"/>
      <c r="AA12" s="2"/>
      <c r="AB12" s="2"/>
    </row>
    <row r="13" spans="1:28" ht="35.25" customHeight="1" outlineLevel="1" x14ac:dyDescent="0.35">
      <c r="A13" s="1"/>
      <c r="B13" s="275"/>
      <c r="C13" s="275"/>
      <c r="D13" s="276"/>
      <c r="E13" s="277"/>
      <c r="F13" s="272"/>
      <c r="G13" s="272"/>
      <c r="H13" s="272"/>
      <c r="I13" s="272"/>
      <c r="J13" s="32"/>
      <c r="K13" s="168" t="s">
        <v>33</v>
      </c>
      <c r="L13" s="287" t="s">
        <v>242</v>
      </c>
      <c r="M13" s="287"/>
      <c r="N13" s="169" t="s">
        <v>243</v>
      </c>
      <c r="O13" s="168" t="s">
        <v>33</v>
      </c>
      <c r="P13" s="287" t="s">
        <v>242</v>
      </c>
      <c r="Q13" s="287"/>
      <c r="R13" s="169" t="s">
        <v>243</v>
      </c>
      <c r="S13" s="100" t="s">
        <v>33</v>
      </c>
      <c r="T13" s="287" t="s">
        <v>242</v>
      </c>
      <c r="U13" s="287"/>
      <c r="V13" s="100" t="s">
        <v>243</v>
      </c>
      <c r="W13" s="1"/>
      <c r="X13" s="1"/>
      <c r="Z13" s="3"/>
      <c r="AA13" s="4"/>
      <c r="AB13" s="5"/>
    </row>
    <row r="14" spans="1:28" ht="18.75" customHeight="1" outlineLevel="1" x14ac:dyDescent="0.35">
      <c r="A14" s="1"/>
      <c r="B14" s="275"/>
      <c r="C14" s="275"/>
      <c r="D14" s="276"/>
      <c r="E14" s="277"/>
      <c r="F14" s="38"/>
      <c r="G14" s="38"/>
      <c r="H14" s="38"/>
      <c r="I14" s="38"/>
      <c r="J14" s="32"/>
      <c r="K14" s="270"/>
      <c r="L14" s="292"/>
      <c r="M14" s="292"/>
      <c r="N14" s="269"/>
      <c r="O14" s="270"/>
      <c r="P14" s="292"/>
      <c r="Q14" s="292"/>
      <c r="R14" s="269"/>
      <c r="S14" s="268"/>
      <c r="T14" s="292"/>
      <c r="U14" s="292"/>
      <c r="V14" s="268"/>
      <c r="W14" s="1"/>
      <c r="X14" s="1"/>
      <c r="Z14" s="6"/>
      <c r="AA14" s="7"/>
      <c r="AB14" s="8"/>
    </row>
    <row r="15" spans="1:28" ht="21" customHeight="1" outlineLevel="1" x14ac:dyDescent="0.35">
      <c r="A15" s="1"/>
      <c r="B15" s="275"/>
      <c r="C15" s="275"/>
      <c r="D15" s="288" t="str">
        <f>IF(S10&lt;&gt;"",IF(OR(S14="finalizado",O14="finalizado",K14="finalizado"),"Finalizado",
IF(OR(AND(S10=U12,S14&lt;&gt;"finalizado"),AND(S10=Q12,O14&lt;&gt;"finalizado"),AND(S10=M12,K14&lt;&gt;"finalizado")),"Atrasado","À Tempo")),"Não Planificado")</f>
        <v>À Tempo</v>
      </c>
      <c r="E15" s="288"/>
      <c r="F15" s="288"/>
      <c r="G15" s="288"/>
      <c r="H15" s="288"/>
      <c r="I15" s="288"/>
      <c r="J15" s="26"/>
      <c r="K15" s="270"/>
      <c r="L15" s="292"/>
      <c r="M15" s="292"/>
      <c r="N15" s="269"/>
      <c r="O15" s="270"/>
      <c r="P15" s="292"/>
      <c r="Q15" s="292"/>
      <c r="R15" s="269"/>
      <c r="S15" s="268"/>
      <c r="T15" s="292"/>
      <c r="U15" s="292"/>
      <c r="V15" s="268"/>
      <c r="W15" s="1"/>
      <c r="X15" s="1"/>
      <c r="Z15" s="6"/>
      <c r="AA15" s="7"/>
      <c r="AB15" s="7"/>
    </row>
    <row r="16" spans="1:28" ht="21" customHeight="1" x14ac:dyDescent="0.4">
      <c r="A16" s="1"/>
      <c r="B16" s="17"/>
      <c r="C16" s="17"/>
      <c r="D16" s="9"/>
      <c r="E16" s="86" t="str">
        <f>IF(COUNTA(F16:I16)=0,"NBC","BC")</f>
        <v>NBC</v>
      </c>
      <c r="F16" s="86"/>
      <c r="G16" s="86"/>
      <c r="H16" s="86"/>
      <c r="I16" s="9"/>
      <c r="J16" s="16"/>
      <c r="K16" s="9"/>
      <c r="L16" s="9"/>
      <c r="M16" s="9"/>
      <c r="N16" s="9"/>
      <c r="O16" s="9"/>
      <c r="P16" s="9"/>
      <c r="Q16" s="9"/>
      <c r="R16" s="9"/>
      <c r="S16" s="9"/>
      <c r="T16" s="9"/>
      <c r="U16" s="9"/>
      <c r="V16" s="9"/>
      <c r="W16" s="9"/>
      <c r="X16" s="9"/>
      <c r="Y16" s="23"/>
    </row>
    <row r="17" spans="1:25" ht="21" customHeight="1" x14ac:dyDescent="0.4">
      <c r="A17" s="1"/>
      <c r="B17" s="17"/>
      <c r="C17" s="17"/>
      <c r="D17" s="9"/>
      <c r="E17" s="9"/>
      <c r="F17" s="9"/>
      <c r="G17" s="9"/>
      <c r="H17" s="9"/>
      <c r="I17" s="9"/>
      <c r="J17" s="16"/>
      <c r="K17" s="290" t="s">
        <v>246</v>
      </c>
      <c r="L17" s="291"/>
      <c r="M17" s="296"/>
      <c r="N17" s="290" t="s">
        <v>247</v>
      </c>
      <c r="O17" s="291"/>
      <c r="P17" s="296"/>
      <c r="Q17" s="290" t="s">
        <v>681</v>
      </c>
      <c r="R17" s="291"/>
      <c r="S17" s="296"/>
      <c r="T17" s="290" t="s">
        <v>682</v>
      </c>
      <c r="U17" s="291"/>
      <c r="V17" s="296"/>
      <c r="W17" s="9"/>
      <c r="X17" s="9"/>
      <c r="Y17" s="23"/>
    </row>
    <row r="18" spans="1:25" ht="20.25" customHeight="1" outlineLevel="2" x14ac:dyDescent="0.35">
      <c r="A18" s="1"/>
      <c r="B18" s="289" t="s">
        <v>316</v>
      </c>
      <c r="C18" s="289"/>
      <c r="D18" s="42" t="s">
        <v>16</v>
      </c>
      <c r="E18" s="39">
        <v>5.0000000000000001E-3</v>
      </c>
      <c r="F18" s="127"/>
      <c r="G18" s="127"/>
      <c r="H18" s="127"/>
      <c r="I18" s="127"/>
      <c r="J18" s="9"/>
      <c r="K18" s="270" t="s">
        <v>980</v>
      </c>
      <c r="L18" s="268"/>
      <c r="M18" s="269"/>
      <c r="N18" s="270" t="s">
        <v>981</v>
      </c>
      <c r="O18" s="268"/>
      <c r="P18" s="269"/>
      <c r="Q18" s="270" t="s">
        <v>982</v>
      </c>
      <c r="R18" s="268"/>
      <c r="S18" s="269"/>
      <c r="T18" s="270" t="s">
        <v>983</v>
      </c>
      <c r="U18" s="268"/>
      <c r="V18" s="269"/>
      <c r="W18" s="9"/>
      <c r="X18" s="9"/>
      <c r="Y18" s="23"/>
    </row>
    <row r="19" spans="1:25" ht="141.75" customHeight="1" outlineLevel="2" x14ac:dyDescent="0.35">
      <c r="A19" s="1"/>
      <c r="B19" s="289"/>
      <c r="C19" s="289"/>
      <c r="D19" s="42" t="s">
        <v>255</v>
      </c>
      <c r="E19" s="311" t="s">
        <v>984</v>
      </c>
      <c r="F19" s="311"/>
      <c r="G19" s="311"/>
      <c r="H19" s="311"/>
      <c r="I19" s="311"/>
      <c r="J19" s="25"/>
      <c r="K19" s="270"/>
      <c r="L19" s="268"/>
      <c r="M19" s="269"/>
      <c r="N19" s="270"/>
      <c r="O19" s="268"/>
      <c r="P19" s="269"/>
      <c r="Q19" s="270"/>
      <c r="R19" s="268"/>
      <c r="S19" s="269"/>
      <c r="T19" s="270"/>
      <c r="U19" s="268"/>
      <c r="V19" s="269"/>
      <c r="W19" s="9"/>
      <c r="X19" s="9"/>
      <c r="Y19" s="23"/>
    </row>
    <row r="20" spans="1:25" ht="18.75" customHeight="1" outlineLevel="2" x14ac:dyDescent="0.35">
      <c r="A20" s="1"/>
      <c r="B20" s="289"/>
      <c r="C20" s="289"/>
      <c r="D20" s="293" t="s">
        <v>37</v>
      </c>
      <c r="E20" s="294" t="s">
        <v>89</v>
      </c>
      <c r="F20" s="294"/>
      <c r="G20" s="294"/>
      <c r="H20" s="294"/>
      <c r="I20" s="294"/>
      <c r="J20" s="25"/>
      <c r="K20" s="270"/>
      <c r="L20" s="268"/>
      <c r="M20" s="269"/>
      <c r="N20" s="270"/>
      <c r="O20" s="268"/>
      <c r="P20" s="269"/>
      <c r="Q20" s="270"/>
      <c r="R20" s="268"/>
      <c r="S20" s="269"/>
      <c r="T20" s="270" t="s">
        <v>307</v>
      </c>
      <c r="U20" s="268"/>
      <c r="V20" s="269"/>
      <c r="W20" s="9"/>
      <c r="X20" s="9"/>
      <c r="Y20" s="23"/>
    </row>
    <row r="21" spans="1:25" ht="40.5" customHeight="1" outlineLevel="2" x14ac:dyDescent="0.35">
      <c r="A21" s="18">
        <v>5.0000000000000001E-3</v>
      </c>
      <c r="B21" s="289"/>
      <c r="C21" s="289"/>
      <c r="D21" s="293"/>
      <c r="E21" s="294"/>
      <c r="F21" s="294"/>
      <c r="G21" s="294"/>
      <c r="H21" s="294"/>
      <c r="I21" s="294"/>
      <c r="J21" s="25"/>
      <c r="K21" s="270" t="s">
        <v>515</v>
      </c>
      <c r="L21" s="268"/>
      <c r="M21" s="269"/>
      <c r="N21" s="270" t="s">
        <v>985</v>
      </c>
      <c r="O21" s="268"/>
      <c r="P21" s="269"/>
      <c r="Q21" s="270" t="s">
        <v>986</v>
      </c>
      <c r="R21" s="268"/>
      <c r="S21" s="269"/>
      <c r="T21" s="270" t="s">
        <v>987</v>
      </c>
      <c r="U21" s="268"/>
      <c r="V21" s="269"/>
      <c r="W21" s="9"/>
      <c r="X21" s="9"/>
      <c r="Y21" s="23"/>
    </row>
    <row r="22" spans="1:25" ht="14.5" x14ac:dyDescent="0.35">
      <c r="A22" s="1"/>
      <c r="B22" s="9"/>
      <c r="C22" s="9"/>
      <c r="D22" s="9"/>
      <c r="E22" s="9"/>
      <c r="F22" s="9"/>
      <c r="G22" s="9"/>
      <c r="H22" s="9"/>
      <c r="I22" s="9"/>
      <c r="J22" s="9"/>
      <c r="K22" s="68"/>
      <c r="L22" s="9"/>
      <c r="M22" s="9"/>
      <c r="N22" s="9"/>
      <c r="O22" s="9"/>
      <c r="P22" s="9"/>
      <c r="Q22" s="9"/>
      <c r="R22" s="9"/>
      <c r="S22" s="9"/>
      <c r="T22" s="9"/>
      <c r="U22" s="9"/>
      <c r="V22" s="69"/>
      <c r="W22" s="9"/>
      <c r="X22" s="9"/>
      <c r="Y22" s="23"/>
    </row>
    <row r="23" spans="1:25" ht="41" x14ac:dyDescent="0.35">
      <c r="A23" s="1"/>
      <c r="B23" s="9"/>
      <c r="C23" s="9"/>
      <c r="D23" s="9"/>
      <c r="G23" s="9"/>
      <c r="H23" s="9"/>
      <c r="K23" s="54" t="s">
        <v>9</v>
      </c>
      <c r="L23" s="24" t="s">
        <v>261</v>
      </c>
      <c r="M23" s="55" t="s">
        <v>262</v>
      </c>
      <c r="N23" s="54" t="s">
        <v>9</v>
      </c>
      <c r="O23" s="24" t="s">
        <v>261</v>
      </c>
      <c r="P23" s="55" t="s">
        <v>262</v>
      </c>
      <c r="Q23" s="54" t="s">
        <v>9</v>
      </c>
      <c r="R23" s="24" t="s">
        <v>261</v>
      </c>
      <c r="S23" s="55" t="s">
        <v>262</v>
      </c>
      <c r="T23" s="54" t="s">
        <v>9</v>
      </c>
      <c r="U23" s="24" t="s">
        <v>261</v>
      </c>
      <c r="V23" s="55" t="s">
        <v>262</v>
      </c>
      <c r="X23" s="9"/>
      <c r="Y23" s="23"/>
    </row>
    <row r="24" spans="1:25" ht="36.75" customHeight="1" x14ac:dyDescent="0.35">
      <c r="A24" s="1"/>
      <c r="B24" s="9"/>
      <c r="C24" s="9"/>
      <c r="D24" s="9"/>
      <c r="F24" s="297" t="s">
        <v>690</v>
      </c>
      <c r="G24" s="298" t="s">
        <v>33</v>
      </c>
      <c r="H24" s="298"/>
      <c r="I24" s="298"/>
      <c r="K24" s="56">
        <v>2</v>
      </c>
      <c r="L24" s="40">
        <v>3</v>
      </c>
      <c r="M24" s="295"/>
      <c r="N24" s="56">
        <v>3</v>
      </c>
      <c r="O24" s="40">
        <v>3</v>
      </c>
      <c r="P24" s="295"/>
      <c r="Q24" s="56">
        <v>3</v>
      </c>
      <c r="R24" s="40">
        <v>3</v>
      </c>
      <c r="S24" s="295"/>
      <c r="T24" s="56">
        <v>2</v>
      </c>
      <c r="U24" s="40"/>
      <c r="V24" s="295"/>
      <c r="X24" s="9"/>
      <c r="Y24" s="23"/>
    </row>
    <row r="25" spans="1:25" ht="19.5" customHeight="1" x14ac:dyDescent="0.35">
      <c r="A25" s="1"/>
      <c r="B25" s="9"/>
      <c r="C25" s="9"/>
      <c r="D25" s="9"/>
      <c r="F25" s="297"/>
      <c r="G25" s="298"/>
      <c r="H25" s="298"/>
      <c r="I25" s="298"/>
      <c r="K25" s="57"/>
      <c r="L25" s="43"/>
      <c r="M25" s="295"/>
      <c r="N25" s="57"/>
      <c r="O25" s="43"/>
      <c r="P25" s="295"/>
      <c r="Q25" s="57"/>
      <c r="R25" s="43"/>
      <c r="S25" s="295"/>
      <c r="T25" s="57"/>
      <c r="U25" s="43"/>
      <c r="V25" s="295"/>
      <c r="X25" s="9"/>
      <c r="Y25" s="23"/>
    </row>
    <row r="26" spans="1:25" ht="208.5" customHeight="1" x14ac:dyDescent="0.35">
      <c r="A26" s="1"/>
      <c r="B26" s="9"/>
      <c r="C26" s="9"/>
      <c r="D26" s="9"/>
      <c r="F26" s="297"/>
      <c r="G26" s="298" t="s">
        <v>242</v>
      </c>
      <c r="H26" s="298"/>
      <c r="I26" s="298"/>
      <c r="K26" s="58" t="s">
        <v>988</v>
      </c>
      <c r="L26" s="45" t="s">
        <v>1049</v>
      </c>
      <c r="M26" s="295"/>
      <c r="N26" s="58" t="s">
        <v>989</v>
      </c>
      <c r="O26" s="45"/>
      <c r="P26" s="295"/>
      <c r="Q26" s="58" t="s">
        <v>990</v>
      </c>
      <c r="R26" s="45"/>
      <c r="S26" s="295"/>
      <c r="T26" s="58" t="s">
        <v>991</v>
      </c>
      <c r="U26" s="45"/>
      <c r="V26" s="295"/>
      <c r="X26" s="9"/>
      <c r="Y26" s="23"/>
    </row>
    <row r="27" spans="1:25" ht="18" customHeight="1" x14ac:dyDescent="0.35">
      <c r="A27" s="1"/>
      <c r="B27" s="9"/>
      <c r="C27" s="9"/>
      <c r="D27" s="9"/>
      <c r="F27" s="297"/>
      <c r="G27" s="298" t="s">
        <v>266</v>
      </c>
      <c r="H27" s="298"/>
      <c r="I27" s="298"/>
      <c r="K27" s="59"/>
      <c r="L27" s="25"/>
      <c r="M27" s="60"/>
      <c r="N27" s="59"/>
      <c r="O27" s="25"/>
      <c r="P27" s="101"/>
      <c r="Q27" s="59"/>
      <c r="R27" s="25"/>
      <c r="S27" s="60"/>
      <c r="T27" s="59"/>
      <c r="U27" s="25"/>
      <c r="V27" s="60"/>
      <c r="X27" s="9"/>
      <c r="Y27" s="23"/>
    </row>
    <row r="28" spans="1:25" ht="18" customHeight="1" x14ac:dyDescent="0.35">
      <c r="A28" s="1"/>
      <c r="B28" s="9"/>
      <c r="C28" s="9"/>
      <c r="D28" s="9"/>
      <c r="F28" s="297"/>
      <c r="G28" s="298"/>
      <c r="H28" s="298"/>
      <c r="I28" s="298"/>
      <c r="K28" s="59"/>
      <c r="L28" s="25"/>
      <c r="M28" s="60"/>
      <c r="N28" s="59"/>
      <c r="O28" s="25"/>
      <c r="P28" s="101"/>
      <c r="Q28" s="59"/>
      <c r="R28" s="25"/>
      <c r="S28" s="60"/>
      <c r="T28" s="59"/>
      <c r="U28" s="25"/>
      <c r="V28" s="60"/>
      <c r="X28" s="9"/>
      <c r="Y28" s="23"/>
    </row>
    <row r="29" spans="1:25" ht="18" customHeight="1" x14ac:dyDescent="0.35">
      <c r="A29" s="1"/>
      <c r="B29" s="9"/>
      <c r="C29" s="9"/>
      <c r="D29" s="9"/>
      <c r="F29" s="297"/>
      <c r="G29" s="298"/>
      <c r="H29" s="298"/>
      <c r="I29" s="298"/>
      <c r="K29" s="59"/>
      <c r="L29" s="25"/>
      <c r="M29" s="60"/>
      <c r="N29" s="59"/>
      <c r="O29" s="25"/>
      <c r="P29" s="101"/>
      <c r="Q29" s="59"/>
      <c r="R29" s="25"/>
      <c r="S29" s="60"/>
      <c r="T29" s="59"/>
      <c r="U29" s="25"/>
      <c r="V29" s="60"/>
      <c r="X29" s="9"/>
      <c r="Y29" s="23"/>
    </row>
    <row r="30" spans="1:25" ht="18" customHeight="1" x14ac:dyDescent="0.35">
      <c r="A30" s="1"/>
      <c r="B30" s="9"/>
      <c r="C30" s="9"/>
      <c r="D30" s="9"/>
      <c r="F30" s="297"/>
      <c r="G30" s="298"/>
      <c r="H30" s="298"/>
      <c r="I30" s="298"/>
      <c r="K30" s="59"/>
      <c r="L30" s="25"/>
      <c r="M30" s="60"/>
      <c r="N30" s="59"/>
      <c r="O30" s="25"/>
      <c r="P30" s="101"/>
      <c r="Q30" s="59"/>
      <c r="R30" s="25"/>
      <c r="S30" s="60"/>
      <c r="T30" s="59"/>
      <c r="U30" s="25"/>
      <c r="V30" s="60"/>
      <c r="X30" s="9"/>
      <c r="Y30" s="23"/>
    </row>
    <row r="31" spans="1:25" ht="18" customHeight="1" x14ac:dyDescent="0.35">
      <c r="A31" s="1"/>
      <c r="B31" s="9"/>
      <c r="C31" s="9"/>
      <c r="D31" s="9"/>
      <c r="F31" s="297"/>
      <c r="G31" s="298"/>
      <c r="H31" s="298"/>
      <c r="I31" s="298"/>
      <c r="K31" s="59"/>
      <c r="L31" s="25"/>
      <c r="M31" s="60"/>
      <c r="N31" s="59"/>
      <c r="O31" s="25"/>
      <c r="P31" s="101"/>
      <c r="Q31" s="59"/>
      <c r="R31" s="25"/>
      <c r="S31" s="60"/>
      <c r="T31" s="59"/>
      <c r="U31" s="25"/>
      <c r="V31" s="60"/>
      <c r="X31" s="9"/>
      <c r="Y31" s="23"/>
    </row>
    <row r="32" spans="1:25" ht="18" customHeight="1" x14ac:dyDescent="0.35">
      <c r="A32" s="1"/>
      <c r="B32" s="9"/>
      <c r="C32" s="9"/>
      <c r="D32" s="9"/>
      <c r="F32" s="297"/>
      <c r="G32" s="298"/>
      <c r="H32" s="298"/>
      <c r="I32" s="298"/>
      <c r="K32" s="59"/>
      <c r="L32" s="25"/>
      <c r="M32" s="60"/>
      <c r="N32" s="59"/>
      <c r="O32" s="25"/>
      <c r="P32" s="101"/>
      <c r="Q32" s="59"/>
      <c r="R32" s="25"/>
      <c r="S32" s="60"/>
      <c r="T32" s="59"/>
      <c r="U32" s="25"/>
      <c r="V32" s="60"/>
      <c r="X32" s="9"/>
      <c r="Y32" s="23"/>
    </row>
    <row r="33" spans="1:25" ht="18" customHeight="1" x14ac:dyDescent="0.35">
      <c r="A33" s="1"/>
      <c r="B33" s="9"/>
      <c r="C33" s="9"/>
      <c r="D33" s="9"/>
      <c r="F33" s="297"/>
      <c r="G33" s="298"/>
      <c r="H33" s="298"/>
      <c r="I33" s="298"/>
      <c r="K33" s="59"/>
      <c r="L33" s="25"/>
      <c r="M33" s="60"/>
      <c r="N33" s="59"/>
      <c r="O33" s="25"/>
      <c r="P33" s="101"/>
      <c r="Q33" s="59"/>
      <c r="R33" s="25"/>
      <c r="S33" s="60"/>
      <c r="T33" s="59"/>
      <c r="U33" s="25"/>
      <c r="V33" s="60"/>
      <c r="X33" s="9"/>
      <c r="Y33" s="23"/>
    </row>
    <row r="34" spans="1:25" ht="18" customHeight="1" x14ac:dyDescent="0.35">
      <c r="A34" s="1"/>
      <c r="B34" s="9"/>
      <c r="C34" s="9"/>
      <c r="D34" s="9"/>
      <c r="F34" s="297"/>
      <c r="G34" s="298"/>
      <c r="H34" s="298"/>
      <c r="I34" s="298"/>
      <c r="K34" s="59"/>
      <c r="L34" s="25"/>
      <c r="M34" s="60"/>
      <c r="N34" s="59"/>
      <c r="O34" s="25"/>
      <c r="P34" s="101"/>
      <c r="Q34" s="59"/>
      <c r="R34" s="25"/>
      <c r="S34" s="60"/>
      <c r="T34" s="59"/>
      <c r="U34" s="25"/>
      <c r="V34" s="60"/>
      <c r="X34" s="9"/>
      <c r="Y34" s="23"/>
    </row>
    <row r="35" spans="1:25" ht="18" customHeight="1" x14ac:dyDescent="0.35">
      <c r="A35" s="1"/>
      <c r="B35" s="9"/>
      <c r="C35" s="9"/>
      <c r="D35" s="9"/>
      <c r="F35" s="297"/>
      <c r="G35" s="298"/>
      <c r="H35" s="298"/>
      <c r="I35" s="298"/>
      <c r="K35" s="59"/>
      <c r="L35" s="25"/>
      <c r="M35" s="60"/>
      <c r="N35" s="59"/>
      <c r="O35" s="25"/>
      <c r="P35" s="101"/>
      <c r="Q35" s="59"/>
      <c r="R35" s="25"/>
      <c r="S35" s="60"/>
      <c r="T35" s="59"/>
      <c r="U35" s="25"/>
      <c r="V35" s="60"/>
      <c r="X35" s="9"/>
      <c r="Y35" s="23"/>
    </row>
    <row r="36" spans="1:25" ht="18" customHeight="1" x14ac:dyDescent="0.35">
      <c r="A36" s="1"/>
      <c r="B36" s="9"/>
      <c r="C36" s="9"/>
      <c r="D36" s="9"/>
      <c r="F36" s="297"/>
      <c r="G36" s="298"/>
      <c r="H36" s="298"/>
      <c r="I36" s="298"/>
      <c r="K36" s="59"/>
      <c r="L36" s="25"/>
      <c r="M36" s="60"/>
      <c r="N36" s="59"/>
      <c r="O36" s="25"/>
      <c r="P36" s="101"/>
      <c r="Q36" s="59"/>
      <c r="R36" s="25"/>
      <c r="S36" s="60"/>
      <c r="T36" s="59"/>
      <c r="U36" s="25"/>
      <c r="V36" s="60"/>
      <c r="X36" s="9"/>
      <c r="Y36" s="23"/>
    </row>
    <row r="37" spans="1:25" ht="18" customHeight="1" x14ac:dyDescent="0.35">
      <c r="A37" s="1"/>
      <c r="B37" s="9"/>
      <c r="C37" s="9"/>
      <c r="D37" s="9"/>
      <c r="F37" s="297"/>
      <c r="G37" s="298"/>
      <c r="H37" s="298"/>
      <c r="I37" s="298"/>
      <c r="K37" s="59"/>
      <c r="L37" s="25"/>
      <c r="M37" s="60"/>
      <c r="N37" s="59"/>
      <c r="O37" s="25"/>
      <c r="P37" s="101"/>
      <c r="Q37" s="59"/>
      <c r="R37" s="25"/>
      <c r="S37" s="60"/>
      <c r="T37" s="59"/>
      <c r="U37" s="25"/>
      <c r="V37" s="60"/>
      <c r="X37" s="9"/>
      <c r="Y37" s="23"/>
    </row>
    <row r="38" spans="1:25" ht="18" customHeight="1" x14ac:dyDescent="0.35">
      <c r="A38" s="1"/>
      <c r="B38" s="9"/>
      <c r="C38" s="9"/>
      <c r="D38" s="9"/>
      <c r="F38" s="297"/>
      <c r="G38" s="298"/>
      <c r="H38" s="298"/>
      <c r="I38" s="298"/>
      <c r="K38" s="59"/>
      <c r="L38" s="25"/>
      <c r="M38" s="60"/>
      <c r="N38" s="59"/>
      <c r="O38" s="25"/>
      <c r="P38" s="101"/>
      <c r="Q38" s="59"/>
      <c r="R38" s="25"/>
      <c r="S38" s="60"/>
      <c r="T38" s="59"/>
      <c r="U38" s="25"/>
      <c r="V38" s="60"/>
      <c r="X38" s="9"/>
      <c r="Y38" s="23"/>
    </row>
    <row r="39" spans="1:25" ht="18" customHeight="1" x14ac:dyDescent="0.35">
      <c r="A39" s="1"/>
      <c r="B39" s="9"/>
      <c r="C39" s="9"/>
      <c r="D39" s="9"/>
      <c r="F39" s="297"/>
      <c r="G39" s="298"/>
      <c r="H39" s="298"/>
      <c r="I39" s="298"/>
      <c r="K39" s="59"/>
      <c r="L39" s="25"/>
      <c r="M39" s="60"/>
      <c r="N39" s="59"/>
      <c r="O39" s="25"/>
      <c r="P39" s="101"/>
      <c r="Q39" s="59"/>
      <c r="R39" s="25"/>
      <c r="S39" s="60"/>
      <c r="T39" s="59"/>
      <c r="U39" s="25"/>
      <c r="V39" s="60"/>
      <c r="X39" s="9"/>
      <c r="Y39" s="23"/>
    </row>
    <row r="40" spans="1:25" ht="18" customHeight="1" x14ac:dyDescent="0.35">
      <c r="A40" s="1"/>
      <c r="B40" s="9"/>
      <c r="C40" s="9"/>
      <c r="D40" s="9"/>
      <c r="F40" s="297"/>
      <c r="G40" s="298"/>
      <c r="H40" s="298"/>
      <c r="I40" s="298"/>
      <c r="K40" s="59"/>
      <c r="L40" s="25"/>
      <c r="M40" s="60"/>
      <c r="N40" s="59"/>
      <c r="O40" s="25"/>
      <c r="P40" s="101"/>
      <c r="Q40" s="59"/>
      <c r="R40" s="25"/>
      <c r="S40" s="60"/>
      <c r="T40" s="59"/>
      <c r="U40" s="25"/>
      <c r="V40" s="60"/>
      <c r="X40" s="9"/>
      <c r="Y40" s="23"/>
    </row>
    <row r="41" spans="1:25" ht="18" customHeight="1" x14ac:dyDescent="0.35">
      <c r="A41" s="1"/>
      <c r="B41" s="9"/>
      <c r="C41" s="9"/>
      <c r="D41" s="9"/>
      <c r="F41" s="297"/>
      <c r="G41" s="298"/>
      <c r="H41" s="298"/>
      <c r="I41" s="298"/>
      <c r="K41" s="59"/>
      <c r="L41" s="25"/>
      <c r="M41" s="60"/>
      <c r="N41" s="59"/>
      <c r="O41" s="25"/>
      <c r="P41" s="101"/>
      <c r="Q41" s="59"/>
      <c r="R41" s="25"/>
      <c r="S41" s="60"/>
      <c r="T41" s="59"/>
      <c r="U41" s="25"/>
      <c r="V41" s="60"/>
      <c r="X41" s="9"/>
      <c r="Y41" s="23"/>
    </row>
    <row r="42" spans="1:25" ht="18" customHeight="1" x14ac:dyDescent="0.35">
      <c r="A42" s="1"/>
      <c r="B42" s="9"/>
      <c r="C42" s="9"/>
      <c r="D42" s="9"/>
      <c r="F42" s="297"/>
      <c r="G42" s="298"/>
      <c r="H42" s="298"/>
      <c r="I42" s="298"/>
      <c r="K42" s="59"/>
      <c r="L42" s="25"/>
      <c r="M42" s="60"/>
      <c r="N42" s="59"/>
      <c r="O42" s="25"/>
      <c r="P42" s="101"/>
      <c r="Q42" s="59"/>
      <c r="R42" s="25"/>
      <c r="S42" s="60"/>
      <c r="T42" s="59"/>
      <c r="U42" s="25"/>
      <c r="V42" s="60"/>
      <c r="X42" s="9"/>
      <c r="Y42" s="23"/>
    </row>
    <row r="43" spans="1:25" ht="18" customHeight="1" x14ac:dyDescent="0.35">
      <c r="A43" s="1"/>
      <c r="B43" s="9"/>
      <c r="C43" s="9"/>
      <c r="D43" s="9"/>
      <c r="F43" s="297"/>
      <c r="G43" s="298"/>
      <c r="H43" s="298"/>
      <c r="I43" s="298"/>
      <c r="K43" s="59"/>
      <c r="L43" s="25"/>
      <c r="M43" s="60"/>
      <c r="N43" s="59"/>
      <c r="O43" s="25"/>
      <c r="P43" s="101"/>
      <c r="Q43" s="59"/>
      <c r="R43" s="25"/>
      <c r="S43" s="60"/>
      <c r="T43" s="59"/>
      <c r="U43" s="25"/>
      <c r="V43" s="60"/>
      <c r="X43" s="9"/>
      <c r="Y43" s="23"/>
    </row>
    <row r="44" spans="1:25" ht="18" customHeight="1" x14ac:dyDescent="0.35">
      <c r="A44" s="1"/>
      <c r="B44" s="9"/>
      <c r="C44" s="9"/>
      <c r="D44" s="9"/>
      <c r="F44" s="297"/>
      <c r="G44" s="298"/>
      <c r="H44" s="298"/>
      <c r="I44" s="298"/>
      <c r="K44" s="59"/>
      <c r="L44" s="25"/>
      <c r="M44" s="60"/>
      <c r="N44" s="59"/>
      <c r="O44" s="25"/>
      <c r="P44" s="101"/>
      <c r="Q44" s="59"/>
      <c r="R44" s="25"/>
      <c r="S44" s="60"/>
      <c r="T44" s="59"/>
      <c r="U44" s="25"/>
      <c r="V44" s="60"/>
      <c r="X44" s="9"/>
      <c r="Y44" s="23"/>
    </row>
    <row r="45" spans="1:25" ht="18" customHeight="1" x14ac:dyDescent="0.35">
      <c r="A45" s="1"/>
      <c r="B45" s="9"/>
      <c r="C45" s="9"/>
      <c r="D45" s="9"/>
      <c r="F45" s="297"/>
      <c r="G45" s="298"/>
      <c r="H45" s="298"/>
      <c r="I45" s="298"/>
      <c r="K45" s="59"/>
      <c r="L45" s="25"/>
      <c r="M45" s="60"/>
      <c r="N45" s="59"/>
      <c r="O45" s="25"/>
      <c r="P45" s="101"/>
      <c r="Q45" s="59"/>
      <c r="R45" s="25"/>
      <c r="S45" s="60"/>
      <c r="T45" s="59"/>
      <c r="U45" s="25"/>
      <c r="V45" s="60"/>
      <c r="X45" s="9"/>
      <c r="Y45" s="23"/>
    </row>
    <row r="46" spans="1:25" ht="18" customHeight="1" x14ac:dyDescent="0.35">
      <c r="A46" s="1"/>
      <c r="B46" s="9"/>
      <c r="C46" s="9"/>
      <c r="D46" s="9"/>
      <c r="F46" s="297"/>
      <c r="G46" s="298"/>
      <c r="H46" s="298"/>
      <c r="I46" s="298"/>
      <c r="K46" s="59"/>
      <c r="L46" s="25"/>
      <c r="M46" s="60"/>
      <c r="N46" s="59"/>
      <c r="O46" s="25"/>
      <c r="P46" s="101"/>
      <c r="Q46" s="59"/>
      <c r="R46" s="25"/>
      <c r="S46" s="60"/>
      <c r="T46" s="59"/>
      <c r="U46" s="25"/>
      <c r="V46" s="60"/>
      <c r="X46" s="9"/>
      <c r="Y46" s="23"/>
    </row>
    <row r="47" spans="1:25" ht="18" customHeight="1" x14ac:dyDescent="0.35">
      <c r="A47" s="1"/>
      <c r="B47" s="9"/>
      <c r="C47" s="9"/>
      <c r="D47" s="9"/>
      <c r="F47" s="297"/>
      <c r="G47" s="298"/>
      <c r="H47" s="298"/>
      <c r="I47" s="298"/>
      <c r="K47" s="59"/>
      <c r="L47" s="25"/>
      <c r="M47" s="60"/>
      <c r="N47" s="59"/>
      <c r="O47" s="25"/>
      <c r="P47" s="101"/>
      <c r="Q47" s="59"/>
      <c r="R47" s="25"/>
      <c r="S47" s="60"/>
      <c r="T47" s="59"/>
      <c r="U47" s="25"/>
      <c r="V47" s="60"/>
      <c r="X47" s="9"/>
      <c r="Y47" s="23"/>
    </row>
    <row r="48" spans="1:25" ht="18" customHeight="1" x14ac:dyDescent="0.35">
      <c r="A48" s="1"/>
      <c r="B48" s="9"/>
      <c r="C48" s="9"/>
      <c r="D48" s="9"/>
      <c r="F48" s="297"/>
      <c r="G48" s="298"/>
      <c r="H48" s="298"/>
      <c r="I48" s="298"/>
      <c r="K48" s="59"/>
      <c r="L48" s="25"/>
      <c r="M48" s="60"/>
      <c r="N48" s="59"/>
      <c r="O48" s="25"/>
      <c r="P48" s="101"/>
      <c r="Q48" s="59"/>
      <c r="R48" s="25"/>
      <c r="S48" s="60"/>
      <c r="T48" s="59"/>
      <c r="U48" s="25"/>
      <c r="V48" s="60"/>
      <c r="X48" s="9"/>
      <c r="Y48" s="23"/>
    </row>
    <row r="49" spans="1:25" ht="18" customHeight="1" x14ac:dyDescent="0.35">
      <c r="A49" s="1"/>
      <c r="B49" s="9"/>
      <c r="C49" s="9"/>
      <c r="D49" s="9"/>
      <c r="F49" s="297"/>
      <c r="G49" s="298"/>
      <c r="H49" s="298"/>
      <c r="I49" s="298"/>
      <c r="K49" s="59"/>
      <c r="L49" s="25"/>
      <c r="M49" s="60"/>
      <c r="N49" s="59"/>
      <c r="O49" s="25"/>
      <c r="P49" s="60"/>
      <c r="Q49" s="59"/>
      <c r="R49" s="25"/>
      <c r="S49" s="60"/>
      <c r="T49" s="59"/>
      <c r="U49" s="25"/>
      <c r="V49" s="60"/>
      <c r="X49" s="9"/>
      <c r="Y49" s="23"/>
    </row>
    <row r="50" spans="1:25" ht="14.5" x14ac:dyDescent="0.35">
      <c r="S50" s="1"/>
      <c r="V50" s="1"/>
    </row>
    <row r="51" spans="1:25" ht="15" customHeight="1" x14ac:dyDescent="0.35"/>
  </sheetData>
  <mergeCells count="63">
    <mergeCell ref="F24:F49"/>
    <mergeCell ref="G24:I25"/>
    <mergeCell ref="M24:M26"/>
    <mergeCell ref="P24:P26"/>
    <mergeCell ref="S24:S26"/>
    <mergeCell ref="V24:V26"/>
    <mergeCell ref="G26:I26"/>
    <mergeCell ref="G27:I49"/>
    <mergeCell ref="Q20:S20"/>
    <mergeCell ref="T20:V20"/>
    <mergeCell ref="K21:M21"/>
    <mergeCell ref="N21:P21"/>
    <mergeCell ref="Q21:S21"/>
    <mergeCell ref="T21:V21"/>
    <mergeCell ref="T18:V19"/>
    <mergeCell ref="E19:I19"/>
    <mergeCell ref="D20:D21"/>
    <mergeCell ref="E20:I21"/>
    <mergeCell ref="K20:M20"/>
    <mergeCell ref="N20:P20"/>
    <mergeCell ref="D15:I15"/>
    <mergeCell ref="B18:C21"/>
    <mergeCell ref="K18:M19"/>
    <mergeCell ref="N18:P19"/>
    <mergeCell ref="Q18:S19"/>
    <mergeCell ref="Q17:S17"/>
    <mergeCell ref="T17:V17"/>
    <mergeCell ref="S12:T12"/>
    <mergeCell ref="U12:V12"/>
    <mergeCell ref="L13:M13"/>
    <mergeCell ref="P13:Q13"/>
    <mergeCell ref="T13:U13"/>
    <mergeCell ref="L14:M15"/>
    <mergeCell ref="N14:N15"/>
    <mergeCell ref="O14:O15"/>
    <mergeCell ref="P14:Q15"/>
    <mergeCell ref="Q12:R12"/>
    <mergeCell ref="R14:R15"/>
    <mergeCell ref="S14:S15"/>
    <mergeCell ref="T14:U15"/>
    <mergeCell ref="V14:V15"/>
    <mergeCell ref="K12:L12"/>
    <mergeCell ref="M12:N12"/>
    <mergeCell ref="O12:P12"/>
    <mergeCell ref="K17:M17"/>
    <mergeCell ref="N17:P17"/>
    <mergeCell ref="K14:K15"/>
    <mergeCell ref="B7:C7"/>
    <mergeCell ref="M7:O8"/>
    <mergeCell ref="Q7:S8"/>
    <mergeCell ref="G12:G13"/>
    <mergeCell ref="D2:I2"/>
    <mergeCell ref="D3:I4"/>
    <mergeCell ref="K3:S4"/>
    <mergeCell ref="D5:I5"/>
    <mergeCell ref="K5:R5"/>
    <mergeCell ref="B10:C10"/>
    <mergeCell ref="B12:C15"/>
    <mergeCell ref="D12:D14"/>
    <mergeCell ref="E12:E14"/>
    <mergeCell ref="F12:F13"/>
    <mergeCell ref="H12:H13"/>
    <mergeCell ref="I12:I13"/>
  </mergeCells>
  <conditionalFormatting sqref="D15:I15">
    <cfRule type="containsText" dxfId="63" priority="2" operator="containsText" text="Finalizado">
      <formula>NOT(ISERROR(SEARCH("Finalizado",D15)))</formula>
    </cfRule>
    <cfRule type="containsText" dxfId="62" priority="3" operator="containsText" text="No Planificado">
      <formula>NOT(ISERROR(SEARCH("No Planificado",D15)))</formula>
    </cfRule>
    <cfRule type="containsText" dxfId="61" priority="4" operator="containsText" text="A Tiempo">
      <formula>NOT(ISERROR(SEARCH("A Tiempo",D15)))</formula>
    </cfRule>
    <cfRule type="containsText" dxfId="60" priority="5" operator="containsText" text="Retrasado">
      <formula>NOT(ISERROR(SEARCH("Retrasado",D15)))</formula>
    </cfRule>
  </conditionalFormatting>
  <conditionalFormatting sqref="F7:F8">
    <cfRule type="iconSet" priority="9">
      <iconSet showValue="0">
        <cfvo type="percent" val="0"/>
        <cfvo type="num" val="2"/>
        <cfvo type="num" val="3"/>
      </iconSet>
    </cfRule>
  </conditionalFormatting>
  <conditionalFormatting sqref="F12 F14">
    <cfRule type="iconSet" priority="7">
      <iconSet showValue="0">
        <cfvo type="percent" val="0"/>
        <cfvo type="num" val="2"/>
        <cfvo type="num" val="3"/>
      </iconSet>
    </cfRule>
  </conditionalFormatting>
  <conditionalFormatting sqref="G7:I8">
    <cfRule type="iconSet" priority="8">
      <iconSet showValue="0">
        <cfvo type="percent" val="0"/>
        <cfvo type="num" val="2"/>
        <cfvo type="num" val="3"/>
      </iconSet>
    </cfRule>
  </conditionalFormatting>
  <conditionalFormatting sqref="G12:I12 G14:I14">
    <cfRule type="iconSet" priority="6">
      <iconSet showValue="0">
        <cfvo type="percent" val="0"/>
        <cfvo type="num" val="2"/>
        <cfvo type="num" val="3"/>
      </iconSet>
    </cfRule>
  </conditionalFormatting>
  <conditionalFormatting sqref="K24:L24 N24:O24 Q24:R24 T24:U24">
    <cfRule type="iconSet" priority="10">
      <iconSet showValue="0">
        <cfvo type="percent" val="0"/>
        <cfvo type="num" val="2"/>
        <cfvo type="num" val="3"/>
      </iconSet>
    </cfRule>
  </conditionalFormatting>
  <conditionalFormatting sqref="K25:L25">
    <cfRule type="containsText" dxfId="59" priority="20" operator="containsText" text="PENDIENTE">
      <formula>NOT(ISERROR(SEARCH("PENDIENTE",K25)))</formula>
    </cfRule>
    <cfRule type="containsText" dxfId="58" priority="21" operator="containsText" text="NO VALIDADO">
      <formula>NOT(ISERROR(SEARCH("NO VALIDADO",K25)))</formula>
    </cfRule>
    <cfRule type="containsText" dxfId="57" priority="22" operator="containsText" text="VALIDADO">
      <formula>NOT(ISERROR(SEARCH("VALIDADO",K25)))</formula>
    </cfRule>
  </conditionalFormatting>
  <conditionalFormatting sqref="N25:O25">
    <cfRule type="containsText" dxfId="56" priority="17" operator="containsText" text="PENDIENTE">
      <formula>NOT(ISERROR(SEARCH("PENDIENTE",N25)))</formula>
    </cfRule>
    <cfRule type="containsText" dxfId="55" priority="18" operator="containsText" text="NO VALIDADO">
      <formula>NOT(ISERROR(SEARCH("NO VALIDADO",N25)))</formula>
    </cfRule>
    <cfRule type="containsText" dxfId="54" priority="19" operator="containsText" text="VALIDADO">
      <formula>NOT(ISERROR(SEARCH("VALIDADO",N25)))</formula>
    </cfRule>
  </conditionalFormatting>
  <conditionalFormatting sqref="Q25:R25">
    <cfRule type="containsText" dxfId="53" priority="14" operator="containsText" text="PENDIENTE">
      <formula>NOT(ISERROR(SEARCH("PENDIENTE",Q25)))</formula>
    </cfRule>
    <cfRule type="containsText" dxfId="52" priority="15" operator="containsText" text="NO VALIDADO">
      <formula>NOT(ISERROR(SEARCH("NO VALIDADO",Q25)))</formula>
    </cfRule>
    <cfRule type="containsText" dxfId="51" priority="16" operator="containsText" text="VALIDADO">
      <formula>NOT(ISERROR(SEARCH("VALIDADO",Q25)))</formula>
    </cfRule>
  </conditionalFormatting>
  <conditionalFormatting sqref="T25:U25">
    <cfRule type="containsText" dxfId="50" priority="11" operator="containsText" text="PENDIENTE">
      <formula>NOT(ISERROR(SEARCH("PENDIENTE",T25)))</formula>
    </cfRule>
    <cfRule type="containsText" dxfId="49" priority="12" operator="containsText" text="NO VALIDADO">
      <formula>NOT(ISERROR(SEARCH("NO VALIDADO",T25)))</formula>
    </cfRule>
    <cfRule type="containsText" dxfId="48" priority="13" operator="containsText" text="VALIDADO">
      <formula>NOT(ISERROR(SEARCH("VALIDADO",T25)))</formula>
    </cfRule>
  </conditionalFormatting>
  <dataValidations count="6">
    <dataValidation type="list" allowBlank="1" showInputMessage="1" showErrorMessage="1" sqref="D10" xr:uid="{1533DABF-F823-44AC-BA62-6C25C5D61A2D}">
      <formula1>"No Cumple, Parcial,Cumple,Más que Cumple,Mejor Práctica"</formula1>
    </dataValidation>
    <dataValidation type="list" allowBlank="1" showInputMessage="1" showErrorMessage="1" sqref="S10 Q10" xr:uid="{D0B675ED-AD00-4309-B3DE-A6DD31509D33}">
      <formula1>"Junio,Julio,Agosto,Septiembre,Octubre"</formula1>
    </dataValidation>
    <dataValidation type="list" allowBlank="1" showInputMessage="1" showErrorMessage="1" sqref="O10" xr:uid="{EDC58211-2518-4EEE-8447-D5A0748E17CC}">
      <formula1>"Alta,Baja,No Planificado"</formula1>
    </dataValidation>
    <dataValidation type="list" allowBlank="1" showInputMessage="1" showErrorMessage="1" sqref="AB14:AB15 R14:R15 N14:N15 V14:V15" xr:uid="{0831F1A6-97DC-4F49-8E33-142B3CC7BB26}">
      <formula1>"No Cumple, Parcial, Cumple, Más que Cumple, Mejor Práctica"</formula1>
    </dataValidation>
    <dataValidation type="list" allowBlank="1" showInputMessage="1" showErrorMessage="1" sqref="M12 Q12 U12" xr:uid="{55D3D5F8-2074-4322-9A45-540985A194EA}">
      <formula1>"Mayo,Junio,Julio,Agosto,Septiembre,Octubre"</formula1>
    </dataValidation>
    <dataValidation type="list" allowBlank="1" showInputMessage="1" showErrorMessage="1" sqref="K14:K15 O14:O15 S14:S15" xr:uid="{FC5F7C2C-02F7-4778-A463-7C5FFAEAF8DE}">
      <formula1>"No Iniciado, En Progreso,Finalizado"</formula1>
    </dataValidation>
  </dataValidations>
  <pageMargins left="0.511811024" right="0.511811024" top="0.78740157499999996" bottom="0.78740157499999996" header="0.31496062000000002" footer="0.31496062000000002"/>
  <pageSetup paperSize="9" orientation="portrait" r:id="rId1"/>
  <drawing r:id="rId2"/>
  <extLst>
    <ext xmlns:x14="http://schemas.microsoft.com/office/spreadsheetml/2009/9/main" uri="{78C0D931-6437-407d-A8EE-F0AAD7539E65}">
      <x14:conditionalFormattings>
        <x14:conditionalFormatting xmlns:xm="http://schemas.microsoft.com/office/excel/2006/main">
          <x14:cfRule type="iconSet" priority="1" id="{6D9C4D6D-9D8C-471D-BCB9-2A72AABAF9FE}">
            <x14:iconSet iconSet="3Stars" showValue="0">
              <x14:cfvo type="percent">
                <xm:f>0</xm:f>
              </x14:cfvo>
              <x14:cfvo type="num">
                <xm:f>2</xm:f>
              </x14:cfvo>
              <x14:cfvo type="num">
                <xm:f>3</xm:f>
              </x14:cfvo>
            </x14:iconSet>
          </x14:cfRule>
          <xm:sqref>M10</xm:sqref>
        </x14:conditionalFormatting>
      </x14:conditionalFormattings>
    </ext>
  </extLst>
</worksheet>
</file>

<file path=xl/worksheets/sheet7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6451EA9-7D1C-4FF9-9785-E0F72F46144A}">
  <dimension ref="A1:AB51"/>
  <sheetViews>
    <sheetView showGridLines="0" zoomScale="50" zoomScaleNormal="50" workbookViewId="0">
      <pane xSplit="3" ySplit="4" topLeftCell="H11" activePane="bottomRight" state="frozen"/>
      <selection activeCell="O2" sqref="O2"/>
      <selection pane="topRight" activeCell="O2" sqref="O2"/>
      <selection pane="bottomLeft" activeCell="O2" sqref="O2"/>
      <selection pane="bottomRight" activeCell="R26" sqref="R26"/>
    </sheetView>
  </sheetViews>
  <sheetFormatPr defaultColWidth="0" defaultRowHeight="15" customHeight="1" zeroHeight="1" outlineLevelRow="2" outlineLevelCol="1" x14ac:dyDescent="0.35"/>
  <cols>
    <col min="1" max="1" width="1.26953125" customWidth="1"/>
    <col min="2" max="2" width="4.7265625" customWidth="1"/>
    <col min="3" max="3" width="20.1796875" customWidth="1"/>
    <col min="4" max="4" width="17.453125" customWidth="1" outlineLevel="1"/>
    <col min="5" max="5" width="10" customWidth="1" outlineLevel="1"/>
    <col min="6" max="8" width="6.1796875" customWidth="1" outlineLevel="1"/>
    <col min="9" max="9" width="6.26953125" customWidth="1" outlineLevel="1"/>
    <col min="10" max="10" width="2.1796875" customWidth="1"/>
    <col min="11" max="23" width="23" customWidth="1"/>
    <col min="24" max="24" width="17" hidden="1" customWidth="1"/>
    <col min="25" max="25" width="16.453125" hidden="1" customWidth="1"/>
    <col min="26" max="26" width="10.54296875" hidden="1" customWidth="1"/>
    <col min="27" max="27" width="16.81640625" hidden="1" customWidth="1"/>
    <col min="28" max="28" width="14.54296875" hidden="1" customWidth="1"/>
  </cols>
  <sheetData>
    <row r="1" spans="1:28" ht="11.25" customHeight="1" x14ac:dyDescent="0.35">
      <c r="A1" s="13"/>
      <c r="B1" s="13"/>
      <c r="C1" s="13"/>
      <c r="D1" s="13"/>
      <c r="E1" s="13"/>
      <c r="F1" s="13"/>
      <c r="G1" s="13"/>
      <c r="H1" s="13"/>
      <c r="I1" s="13"/>
      <c r="J1" s="13"/>
      <c r="K1" s="13"/>
      <c r="L1" s="13"/>
      <c r="M1" s="13"/>
      <c r="N1" s="13"/>
      <c r="O1" s="13"/>
      <c r="P1" s="13"/>
      <c r="Q1" s="13"/>
      <c r="R1" s="13"/>
      <c r="S1" s="13"/>
      <c r="T1" s="13"/>
      <c r="U1" s="13"/>
      <c r="V1" s="13"/>
      <c r="W1" s="13"/>
      <c r="X1" s="13"/>
      <c r="Y1" s="19"/>
      <c r="Z1" s="19"/>
      <c r="AA1" s="19"/>
    </row>
    <row r="2" spans="1:28" ht="43.5" customHeight="1" x14ac:dyDescent="0.5">
      <c r="A2" s="1"/>
      <c r="C2" s="11"/>
      <c r="D2" s="279" t="s">
        <v>0</v>
      </c>
      <c r="E2" s="279"/>
      <c r="F2" s="279"/>
      <c r="G2" s="279"/>
      <c r="H2" s="279"/>
      <c r="I2" s="279"/>
      <c r="J2" s="62"/>
      <c r="K2" s="62"/>
      <c r="L2" s="62"/>
      <c r="M2" s="62"/>
      <c r="N2" s="62"/>
      <c r="O2" s="62"/>
      <c r="P2" s="62"/>
      <c r="Q2" s="62"/>
      <c r="R2" s="62"/>
      <c r="S2" s="62"/>
      <c r="T2" s="62"/>
      <c r="U2" s="62"/>
      <c r="V2" s="62"/>
      <c r="W2" s="11"/>
      <c r="X2" s="11"/>
      <c r="Y2" s="20"/>
      <c r="Z2" s="20"/>
      <c r="AA2" s="20"/>
    </row>
    <row r="3" spans="1:28" ht="19.5" customHeight="1" x14ac:dyDescent="0.35">
      <c r="A3" s="1"/>
      <c r="C3" s="10"/>
      <c r="D3" s="280" t="s">
        <v>1</v>
      </c>
      <c r="E3" s="280"/>
      <c r="F3" s="280"/>
      <c r="G3" s="280"/>
      <c r="H3" s="280"/>
      <c r="I3" s="280"/>
      <c r="J3" s="63"/>
      <c r="K3" s="319" t="s">
        <v>992</v>
      </c>
      <c r="L3" s="319"/>
      <c r="M3" s="319"/>
      <c r="N3" s="319"/>
      <c r="O3" s="319"/>
      <c r="P3" s="319"/>
      <c r="Q3" s="319"/>
      <c r="R3" s="319"/>
      <c r="S3" s="319"/>
      <c r="T3" s="63"/>
      <c r="U3" s="63"/>
      <c r="V3" s="63"/>
      <c r="W3" s="10"/>
      <c r="X3" s="10"/>
      <c r="Y3" s="12"/>
      <c r="Z3" s="12"/>
      <c r="AA3" s="12"/>
    </row>
    <row r="4" spans="1:28" ht="35.25" customHeight="1" x14ac:dyDescent="0.35">
      <c r="A4" s="1"/>
      <c r="B4" s="1"/>
      <c r="C4" s="10"/>
      <c r="D4" s="281"/>
      <c r="E4" s="281"/>
      <c r="F4" s="281"/>
      <c r="G4" s="281"/>
      <c r="H4" s="281"/>
      <c r="I4" s="281"/>
      <c r="J4" s="61"/>
      <c r="K4" s="320"/>
      <c r="L4" s="320"/>
      <c r="M4" s="320"/>
      <c r="N4" s="320"/>
      <c r="O4" s="320"/>
      <c r="P4" s="320"/>
      <c r="Q4" s="320"/>
      <c r="R4" s="320"/>
      <c r="S4" s="320"/>
      <c r="T4" s="61"/>
      <c r="U4" s="61"/>
      <c r="V4" s="61"/>
      <c r="W4" s="61"/>
      <c r="X4" s="14"/>
      <c r="Y4" s="21"/>
      <c r="Z4" s="22"/>
      <c r="AA4" s="22"/>
    </row>
    <row r="5" spans="1:28" ht="32.5" x14ac:dyDescent="0.6">
      <c r="A5" s="1"/>
      <c r="B5" s="15"/>
      <c r="C5" s="13"/>
      <c r="D5" s="284" t="s">
        <v>218</v>
      </c>
      <c r="E5" s="284"/>
      <c r="F5" s="284"/>
      <c r="G5" s="284"/>
      <c r="H5" s="284"/>
      <c r="I5" s="284"/>
      <c r="J5" s="26"/>
      <c r="K5" s="284" t="s">
        <v>673</v>
      </c>
      <c r="L5" s="284"/>
      <c r="M5" s="284"/>
      <c r="N5" s="284"/>
      <c r="O5" s="284"/>
      <c r="P5" s="284"/>
      <c r="Q5" s="284"/>
      <c r="R5" s="284"/>
      <c r="S5" s="27"/>
      <c r="T5" s="25"/>
      <c r="U5" s="25"/>
      <c r="V5" s="25"/>
      <c r="W5" s="9"/>
      <c r="X5" s="9"/>
      <c r="Y5" s="23"/>
    </row>
    <row r="6" spans="1:28" ht="33" customHeight="1" x14ac:dyDescent="0.8">
      <c r="A6" s="1"/>
      <c r="B6" s="15"/>
      <c r="C6" s="15"/>
      <c r="D6" s="28" t="s">
        <v>296</v>
      </c>
      <c r="E6" s="28" t="s">
        <v>16</v>
      </c>
      <c r="F6" s="28" t="s">
        <v>19</v>
      </c>
      <c r="G6" s="28" t="s">
        <v>20</v>
      </c>
      <c r="H6" s="28" t="s">
        <v>21</v>
      </c>
      <c r="I6" s="28" t="s">
        <v>22</v>
      </c>
      <c r="J6" s="29"/>
      <c r="K6" s="44" t="s">
        <v>221</v>
      </c>
      <c r="L6" s="66"/>
      <c r="M6" s="30"/>
      <c r="N6" s="30"/>
      <c r="O6" s="30"/>
      <c r="P6" s="30"/>
      <c r="Q6" s="30"/>
      <c r="R6" s="31"/>
      <c r="S6" s="31"/>
      <c r="T6" s="25"/>
      <c r="U6" s="25"/>
      <c r="V6" s="25"/>
      <c r="W6" s="9"/>
      <c r="X6" s="9"/>
      <c r="Y6" s="23"/>
    </row>
    <row r="7" spans="1:28" ht="78" customHeight="1" outlineLevel="1" x14ac:dyDescent="0.35">
      <c r="A7" s="1"/>
      <c r="B7" s="267" t="s">
        <v>222</v>
      </c>
      <c r="C7" s="267"/>
      <c r="D7" s="67" t="str">
        <f>IF(F7="","",IF(AND(I7=3,H7=3,G7=3,F7=3),"Melhor Pratica",
IF(AND(H7=3,G7=3,F7=3),"Mais que cumpre",
IF(AND(G7=3,F7=3),"Cumpre",
IF(F7=3,"Parcial","Não cumpre")))))</f>
        <v>Cumpre</v>
      </c>
      <c r="E7" s="47">
        <f>IF($D7="Não cumpre",0,IF($D7="Parcial",$E$18*0.4,IF($D7="Cumpre",$E$18*0.7,IF($D7="Mais que cumpre",$E$18*0.85,IF($D7="Melhor Pratica",$E$18,0)))))</f>
        <v>6.9999999999999993E-3</v>
      </c>
      <c r="F7" s="48">
        <f>IF($K$24&lt;&gt;"",IF($K$24=3,3,IF($K$24=2,2,1)),"")</f>
        <v>3</v>
      </c>
      <c r="G7" s="48">
        <f>IF($N$24&lt;&gt;"",IF($N$24=3,3,IF($N$24=2,2,1)),"")</f>
        <v>3</v>
      </c>
      <c r="H7" s="48" t="str">
        <f>IF($Q$24&lt;&gt;"",IF($Q$24=3,3,IF($Q$24=2,2,1)),"")</f>
        <v/>
      </c>
      <c r="I7" s="48" t="str">
        <f>IF($T$24&lt;&gt;"",IF($T$24=3,3,IF($T$24=2,2,1)),"")</f>
        <v/>
      </c>
      <c r="J7" s="32"/>
      <c r="K7" s="49" t="s">
        <v>674</v>
      </c>
      <c r="L7" s="46" t="s">
        <v>224</v>
      </c>
      <c r="M7" s="271" t="s">
        <v>993</v>
      </c>
      <c r="N7" s="271"/>
      <c r="O7" s="271"/>
      <c r="P7" s="46" t="s">
        <v>226</v>
      </c>
      <c r="Q7" s="271"/>
      <c r="R7" s="271"/>
      <c r="S7" s="271"/>
      <c r="U7" s="25"/>
      <c r="V7" s="25"/>
      <c r="W7" s="9"/>
      <c r="X7" s="9"/>
      <c r="Y7" s="23"/>
    </row>
    <row r="8" spans="1:28" ht="14.25" customHeight="1" outlineLevel="1" x14ac:dyDescent="0.35">
      <c r="A8" s="1"/>
      <c r="B8" s="64"/>
      <c r="C8" s="64"/>
      <c r="D8" s="67"/>
      <c r="E8" s="47"/>
      <c r="F8" s="48"/>
      <c r="G8" s="48"/>
      <c r="H8" s="48"/>
      <c r="I8" s="48"/>
      <c r="J8" s="32"/>
      <c r="K8" s="49"/>
      <c r="L8" s="46"/>
      <c r="M8" s="271"/>
      <c r="N8" s="271"/>
      <c r="O8" s="271"/>
      <c r="P8" s="46"/>
      <c r="Q8" s="271"/>
      <c r="R8" s="271"/>
      <c r="S8" s="271"/>
      <c r="U8" s="25"/>
      <c r="V8" s="25"/>
      <c r="W8" s="9"/>
      <c r="X8" s="9"/>
      <c r="Y8" s="23"/>
    </row>
    <row r="9" spans="1:28" ht="9.75" customHeight="1" x14ac:dyDescent="0.45">
      <c r="A9" s="1"/>
      <c r="B9" s="1"/>
      <c r="C9" s="1"/>
      <c r="D9" s="34"/>
      <c r="E9" s="35"/>
      <c r="F9" s="35"/>
      <c r="G9" s="35"/>
      <c r="H9" s="35"/>
      <c r="I9" s="35"/>
      <c r="J9" s="35"/>
      <c r="K9" s="35"/>
      <c r="L9" s="35"/>
      <c r="M9" s="35"/>
      <c r="N9" s="35"/>
      <c r="O9" s="35"/>
      <c r="P9" s="35"/>
      <c r="Q9" s="92" t="str">
        <f>IF(Q10="Junho",6,IF(Q10="Julho",7,IF(Q10="Agosto",8,IF(Q10="Setembro",9,IF(Q10="Outubro",10,"")))))</f>
        <v/>
      </c>
      <c r="R9" s="35"/>
      <c r="S9" s="92" t="str">
        <f>IF(S10="Junho",6,IF(S10="Julho",7,IF(S10="Agosto",8,IF(S10="Setembro",9,IF(S10="Outubro",10,"")))))</f>
        <v/>
      </c>
      <c r="T9" s="33"/>
      <c r="U9" s="33"/>
      <c r="V9" s="33"/>
      <c r="W9" s="1"/>
      <c r="X9" s="1"/>
    </row>
    <row r="10" spans="1:28" ht="59.25" customHeight="1" outlineLevel="1" x14ac:dyDescent="0.35">
      <c r="A10" s="1"/>
      <c r="B10" s="273" t="s">
        <v>676</v>
      </c>
      <c r="C10" s="273"/>
      <c r="D10" s="110" t="s">
        <v>228</v>
      </c>
      <c r="E10" s="51">
        <f>IF($D10="Não cumpre",0,IF($D10="Parcial",$E$18*0.4,IF($D10="Cumpre",$E$18*0.7,IF($D10="Mais que cumpre",$E$18*0.85,IF($D10="Melhor Pratica",$E$18,0)))))</f>
        <v>8.5000000000000006E-3</v>
      </c>
      <c r="F10" s="52" t="str">
        <f>IF(K20="D","D","-")</f>
        <v>-</v>
      </c>
      <c r="G10" s="52" t="str">
        <f>IF(N20="D","D","-")</f>
        <v>D</v>
      </c>
      <c r="H10" s="52" t="str">
        <f>IF(Q20="D","D","-")</f>
        <v>D</v>
      </c>
      <c r="I10" s="52" t="str">
        <f>IF(T20="D","D","-")</f>
        <v>D</v>
      </c>
      <c r="J10" s="32"/>
      <c r="K10" s="65" t="s">
        <v>677</v>
      </c>
      <c r="L10" s="50" t="s">
        <v>230</v>
      </c>
      <c r="M10" s="74">
        <v>3</v>
      </c>
      <c r="N10" s="50" t="s">
        <v>231</v>
      </c>
      <c r="O10" s="53" t="s">
        <v>343</v>
      </c>
      <c r="P10" s="50" t="s">
        <v>233</v>
      </c>
      <c r="Q10" s="91" t="s">
        <v>678</v>
      </c>
      <c r="R10" s="50" t="s">
        <v>235</v>
      </c>
      <c r="S10" s="91" t="s">
        <v>710</v>
      </c>
      <c r="T10" s="50" t="s">
        <v>237</v>
      </c>
      <c r="U10" s="53" t="s">
        <v>302</v>
      </c>
      <c r="V10" s="25"/>
      <c r="W10" s="9"/>
      <c r="X10" s="9"/>
      <c r="Y10" s="23"/>
    </row>
    <row r="11" spans="1:28" ht="20.5" x14ac:dyDescent="0.4">
      <c r="A11" s="1"/>
      <c r="B11" s="17"/>
      <c r="C11" s="17"/>
      <c r="D11" s="36"/>
      <c r="E11" s="31"/>
      <c r="F11" s="37"/>
      <c r="G11" s="37"/>
      <c r="H11" s="37"/>
      <c r="I11" s="37"/>
      <c r="J11" s="31"/>
      <c r="K11" s="25"/>
      <c r="L11" s="25"/>
      <c r="M11" s="25"/>
      <c r="N11" s="25"/>
      <c r="O11" s="25"/>
      <c r="P11" s="25"/>
      <c r="Q11" s="25"/>
      <c r="R11" s="25"/>
      <c r="S11" s="25"/>
      <c r="T11" s="25"/>
      <c r="U11" s="25"/>
      <c r="V11" s="25"/>
      <c r="W11" s="9"/>
      <c r="X11" s="9"/>
      <c r="Y11" s="23"/>
    </row>
    <row r="12" spans="1:28" ht="18" customHeight="1" outlineLevel="1" x14ac:dyDescent="0.35">
      <c r="A12" s="1"/>
      <c r="B12" s="274" t="s">
        <v>680</v>
      </c>
      <c r="C12" s="274"/>
      <c r="D12" s="276" t="str">
        <f>IF(F12="","",IF(AND(I12=3,H12=3,G12=3,F12=3),"Melhor Pratica",
IF(AND(H12=3,G12=3,F12=3),"Mais que cumpre",
IF(AND(G12=3,F12=3),"Cumpre",
IF(F12=3,"Parcial","Não cumpre")))))</f>
        <v>Mais que cumpre</v>
      </c>
      <c r="E12" s="277">
        <f>IF($D12="Não cumpre",0,IF($D12="Parcial",$E$18*0.4,IF($D12="Cumpre",$E$18*0.7,IF($D12="Mais que cumpre",$E$18*0.85,IF($D12="Melhor Pratica",$E$18,0)))))</f>
        <v>8.5000000000000006E-3</v>
      </c>
      <c r="F12" s="272">
        <f>IF($L$24&lt;&gt;"",IF($L$24=3,3,IF($L$24=2,2,1)),"")</f>
        <v>3</v>
      </c>
      <c r="G12" s="272">
        <f>IF($O$24&lt;&gt;"",IF($O$24=3,3,IF($O$24=2,2,1)),"")</f>
        <v>3</v>
      </c>
      <c r="H12" s="272">
        <f>IF($R$24&lt;&gt;"",IF($R$24=3,3,IF($R$24=2,2,1)),"")</f>
        <v>3</v>
      </c>
      <c r="I12" s="272" t="str">
        <f>IF($U$24&lt;&gt;"",IF($U$24=3,3,IF($U$24=2,2,1)),"")</f>
        <v/>
      </c>
      <c r="J12" s="32"/>
      <c r="K12" s="305" t="s">
        <v>240</v>
      </c>
      <c r="L12" s="278"/>
      <c r="M12" s="285" t="s">
        <v>710</v>
      </c>
      <c r="N12" s="286"/>
      <c r="O12" s="305" t="s">
        <v>240</v>
      </c>
      <c r="P12" s="278"/>
      <c r="Q12" s="285"/>
      <c r="R12" s="286"/>
      <c r="S12" s="278" t="s">
        <v>240</v>
      </c>
      <c r="T12" s="278"/>
      <c r="U12" s="318"/>
      <c r="V12" s="318"/>
      <c r="W12" s="9"/>
      <c r="X12" s="9"/>
      <c r="Y12" s="23"/>
      <c r="Z12" s="2"/>
      <c r="AA12" s="2"/>
      <c r="AB12" s="2"/>
    </row>
    <row r="13" spans="1:28" ht="35.25" customHeight="1" outlineLevel="1" x14ac:dyDescent="0.35">
      <c r="A13" s="1"/>
      <c r="B13" s="275"/>
      <c r="C13" s="275"/>
      <c r="D13" s="276"/>
      <c r="E13" s="277"/>
      <c r="F13" s="272"/>
      <c r="G13" s="272"/>
      <c r="H13" s="272"/>
      <c r="I13" s="272"/>
      <c r="J13" s="32"/>
      <c r="K13" s="168" t="s">
        <v>33</v>
      </c>
      <c r="L13" s="287" t="s">
        <v>242</v>
      </c>
      <c r="M13" s="287"/>
      <c r="N13" s="169" t="s">
        <v>243</v>
      </c>
      <c r="O13" s="168" t="s">
        <v>33</v>
      </c>
      <c r="P13" s="287" t="s">
        <v>242</v>
      </c>
      <c r="Q13" s="287"/>
      <c r="R13" s="169" t="s">
        <v>243</v>
      </c>
      <c r="S13" s="100" t="s">
        <v>33</v>
      </c>
      <c r="T13" s="287" t="s">
        <v>242</v>
      </c>
      <c r="U13" s="287"/>
      <c r="V13" s="100" t="s">
        <v>243</v>
      </c>
      <c r="W13" s="1"/>
      <c r="X13" s="1"/>
      <c r="Z13" s="3"/>
      <c r="AA13" s="4"/>
      <c r="AB13" s="5"/>
    </row>
    <row r="14" spans="1:28" ht="18.75" customHeight="1" outlineLevel="1" x14ac:dyDescent="0.35">
      <c r="A14" s="1"/>
      <c r="B14" s="275"/>
      <c r="C14" s="275"/>
      <c r="D14" s="276"/>
      <c r="E14" s="277"/>
      <c r="F14" s="38"/>
      <c r="G14" s="38"/>
      <c r="H14" s="38"/>
      <c r="I14" s="38"/>
      <c r="J14" s="32"/>
      <c r="K14" s="270" t="s">
        <v>1030</v>
      </c>
      <c r="L14" s="292"/>
      <c r="M14" s="292"/>
      <c r="N14" s="269" t="s">
        <v>1036</v>
      </c>
      <c r="O14" s="270"/>
      <c r="P14" s="292"/>
      <c r="Q14" s="292"/>
      <c r="R14" s="269"/>
      <c r="S14" s="268"/>
      <c r="T14" s="292"/>
      <c r="U14" s="292"/>
      <c r="V14" s="268"/>
      <c r="W14" s="1"/>
      <c r="X14" s="1"/>
      <c r="Z14" s="6"/>
      <c r="AA14" s="7"/>
      <c r="AB14" s="8"/>
    </row>
    <row r="15" spans="1:28" ht="21" customHeight="1" outlineLevel="1" x14ac:dyDescent="0.35">
      <c r="A15" s="1"/>
      <c r="B15" s="275"/>
      <c r="C15" s="275"/>
      <c r="D15" s="288" t="str">
        <f>IF(S10&lt;&gt;"",IF(OR(S14="finalizado",O14="finalizado",K14="finalizado"),"Finalizado",
IF(OR(AND(S10=U12,S14&lt;&gt;"finalizado"),AND(S10=Q12,O14&lt;&gt;"finalizado"),AND(S10=M12,K14&lt;&gt;"finalizado")),"Atrasado","À Tempo")),"Não Planificado")</f>
        <v>Atrasado</v>
      </c>
      <c r="E15" s="288"/>
      <c r="F15" s="288"/>
      <c r="G15" s="288"/>
      <c r="H15" s="288"/>
      <c r="I15" s="288"/>
      <c r="J15" s="26"/>
      <c r="K15" s="270"/>
      <c r="L15" s="292"/>
      <c r="M15" s="292"/>
      <c r="N15" s="269"/>
      <c r="O15" s="270"/>
      <c r="P15" s="292"/>
      <c r="Q15" s="292"/>
      <c r="R15" s="269"/>
      <c r="S15" s="268"/>
      <c r="T15" s="292"/>
      <c r="U15" s="292"/>
      <c r="V15" s="268"/>
      <c r="W15" s="1"/>
      <c r="X15" s="1"/>
      <c r="Z15" s="6"/>
      <c r="AA15" s="7"/>
      <c r="AB15" s="7"/>
    </row>
    <row r="16" spans="1:28" ht="21" customHeight="1" x14ac:dyDescent="0.4">
      <c r="A16" s="1"/>
      <c r="B16" s="17"/>
      <c r="C16" s="17"/>
      <c r="D16" s="9"/>
      <c r="E16" s="86" t="str">
        <f>IF(COUNTA(F16:I16)=0,"NBC","BC")</f>
        <v>BC</v>
      </c>
      <c r="F16" s="86"/>
      <c r="G16" s="86" t="s">
        <v>305</v>
      </c>
      <c r="H16" s="86"/>
      <c r="I16" s="9"/>
      <c r="J16" s="16"/>
      <c r="K16" s="9"/>
      <c r="L16" s="9"/>
      <c r="M16" s="9"/>
      <c r="N16" s="9"/>
      <c r="O16" s="9"/>
      <c r="P16" s="9"/>
      <c r="Q16" s="9"/>
      <c r="R16" s="9"/>
      <c r="S16" s="9"/>
      <c r="T16" s="9"/>
      <c r="U16" s="9"/>
      <c r="V16" s="9"/>
      <c r="W16" s="9"/>
      <c r="X16" s="9"/>
      <c r="Y16" s="23"/>
    </row>
    <row r="17" spans="1:25" ht="21" customHeight="1" x14ac:dyDescent="0.4">
      <c r="A17" s="1"/>
      <c r="B17" s="17"/>
      <c r="C17" s="17"/>
      <c r="D17" s="9"/>
      <c r="E17" s="9"/>
      <c r="F17" s="9"/>
      <c r="G17" s="9"/>
      <c r="H17" s="9"/>
      <c r="I17" s="9"/>
      <c r="J17" s="16"/>
      <c r="K17" s="290" t="s">
        <v>246</v>
      </c>
      <c r="L17" s="291"/>
      <c r="M17" s="296"/>
      <c r="N17" s="290" t="s">
        <v>247</v>
      </c>
      <c r="O17" s="291"/>
      <c r="P17" s="296"/>
      <c r="Q17" s="290" t="s">
        <v>681</v>
      </c>
      <c r="R17" s="291"/>
      <c r="S17" s="296"/>
      <c r="T17" s="290" t="s">
        <v>682</v>
      </c>
      <c r="U17" s="291"/>
      <c r="V17" s="296"/>
      <c r="W17" s="9"/>
      <c r="X17" s="9"/>
      <c r="Y17" s="23"/>
    </row>
    <row r="18" spans="1:25" ht="20.25" customHeight="1" outlineLevel="2" x14ac:dyDescent="0.35">
      <c r="A18" s="1"/>
      <c r="B18" s="289" t="s">
        <v>316</v>
      </c>
      <c r="C18" s="289"/>
      <c r="D18" s="42" t="s">
        <v>16</v>
      </c>
      <c r="E18" s="39">
        <v>0.01</v>
      </c>
      <c r="F18" s="127"/>
      <c r="G18" s="127"/>
      <c r="H18" s="127"/>
      <c r="I18" s="127"/>
      <c r="J18" s="9"/>
      <c r="K18" s="270" t="s">
        <v>994</v>
      </c>
      <c r="L18" s="268"/>
      <c r="M18" s="269"/>
      <c r="N18" s="270" t="s">
        <v>995</v>
      </c>
      <c r="O18" s="268"/>
      <c r="P18" s="269"/>
      <c r="Q18" s="270" t="s">
        <v>996</v>
      </c>
      <c r="R18" s="268"/>
      <c r="S18" s="269"/>
      <c r="T18" s="270" t="s">
        <v>997</v>
      </c>
      <c r="U18" s="268"/>
      <c r="V18" s="269"/>
      <c r="W18" s="9"/>
      <c r="X18" s="9"/>
      <c r="Y18" s="23"/>
    </row>
    <row r="19" spans="1:25" ht="141.75" customHeight="1" outlineLevel="2" x14ac:dyDescent="0.35">
      <c r="A19" s="1"/>
      <c r="B19" s="289"/>
      <c r="C19" s="289"/>
      <c r="D19" s="42" t="s">
        <v>255</v>
      </c>
      <c r="E19" s="311" t="s">
        <v>998</v>
      </c>
      <c r="F19" s="311"/>
      <c r="G19" s="311"/>
      <c r="H19" s="311"/>
      <c r="I19" s="311"/>
      <c r="J19" s="25"/>
      <c r="K19" s="270"/>
      <c r="L19" s="268"/>
      <c r="M19" s="269"/>
      <c r="N19" s="270"/>
      <c r="O19" s="268"/>
      <c r="P19" s="269"/>
      <c r="Q19" s="270"/>
      <c r="R19" s="268"/>
      <c r="S19" s="269"/>
      <c r="T19" s="270"/>
      <c r="U19" s="268"/>
      <c r="V19" s="269"/>
      <c r="W19" s="9"/>
      <c r="X19" s="9"/>
      <c r="Y19" s="23"/>
    </row>
    <row r="20" spans="1:25" ht="18.75" customHeight="1" outlineLevel="2" x14ac:dyDescent="0.35">
      <c r="A20" s="1"/>
      <c r="B20" s="289"/>
      <c r="C20" s="289"/>
      <c r="D20" s="293" t="s">
        <v>37</v>
      </c>
      <c r="E20" s="294" t="s">
        <v>144</v>
      </c>
      <c r="F20" s="294"/>
      <c r="G20" s="294"/>
      <c r="H20" s="294"/>
      <c r="I20" s="294"/>
      <c r="J20" s="25"/>
      <c r="K20" s="270"/>
      <c r="L20" s="268"/>
      <c r="M20" s="269"/>
      <c r="N20" s="270" t="s">
        <v>307</v>
      </c>
      <c r="O20" s="268"/>
      <c r="P20" s="269"/>
      <c r="Q20" s="270" t="s">
        <v>307</v>
      </c>
      <c r="R20" s="268"/>
      <c r="S20" s="269"/>
      <c r="T20" s="270" t="s">
        <v>307</v>
      </c>
      <c r="U20" s="268"/>
      <c r="V20" s="269"/>
      <c r="W20" s="9"/>
      <c r="X20" s="9"/>
      <c r="Y20" s="23"/>
    </row>
    <row r="21" spans="1:25" ht="40.5" customHeight="1" outlineLevel="2" x14ac:dyDescent="0.35">
      <c r="A21" s="18">
        <v>5.0000000000000001E-3</v>
      </c>
      <c r="B21" s="289"/>
      <c r="C21" s="289"/>
      <c r="D21" s="293"/>
      <c r="E21" s="294"/>
      <c r="F21" s="294"/>
      <c r="G21" s="294"/>
      <c r="H21" s="294"/>
      <c r="I21" s="294"/>
      <c r="J21" s="25"/>
      <c r="K21" s="270" t="s">
        <v>525</v>
      </c>
      <c r="L21" s="268"/>
      <c r="M21" s="269"/>
      <c r="N21" s="270" t="s">
        <v>338</v>
      </c>
      <c r="O21" s="268"/>
      <c r="P21" s="269"/>
      <c r="Q21" s="270" t="s">
        <v>338</v>
      </c>
      <c r="R21" s="268"/>
      <c r="S21" s="269"/>
      <c r="T21" s="270" t="s">
        <v>461</v>
      </c>
      <c r="U21" s="268"/>
      <c r="V21" s="269"/>
      <c r="W21" s="9"/>
      <c r="X21" s="9"/>
      <c r="Y21" s="23"/>
    </row>
    <row r="22" spans="1:25" ht="14.5" x14ac:dyDescent="0.35">
      <c r="A22" s="1"/>
      <c r="B22" s="9"/>
      <c r="C22" s="9"/>
      <c r="D22" s="9"/>
      <c r="E22" s="9"/>
      <c r="F22" s="9"/>
      <c r="G22" s="9"/>
      <c r="H22" s="9"/>
      <c r="I22" s="9"/>
      <c r="J22" s="9"/>
      <c r="K22" s="68"/>
      <c r="L22" s="9"/>
      <c r="M22" s="9"/>
      <c r="N22" s="9"/>
      <c r="O22" s="9"/>
      <c r="P22" s="9"/>
      <c r="Q22" s="9"/>
      <c r="R22" s="9"/>
      <c r="S22" s="9"/>
      <c r="T22" s="9"/>
      <c r="U22" s="9"/>
      <c r="V22" s="69"/>
      <c r="W22" s="9"/>
      <c r="X22" s="9"/>
      <c r="Y22" s="23"/>
    </row>
    <row r="23" spans="1:25" ht="41" x14ac:dyDescent="0.35">
      <c r="A23" s="1"/>
      <c r="B23" s="9"/>
      <c r="C23" s="9"/>
      <c r="D23" s="9"/>
      <c r="G23" s="9"/>
      <c r="H23" s="9"/>
      <c r="K23" s="54" t="s">
        <v>9</v>
      </c>
      <c r="L23" s="24" t="s">
        <v>261</v>
      </c>
      <c r="M23" s="55" t="s">
        <v>262</v>
      </c>
      <c r="N23" s="54" t="s">
        <v>9</v>
      </c>
      <c r="O23" s="24" t="s">
        <v>261</v>
      </c>
      <c r="P23" s="55" t="s">
        <v>262</v>
      </c>
      <c r="Q23" s="54" t="s">
        <v>9</v>
      </c>
      <c r="R23" s="24" t="s">
        <v>261</v>
      </c>
      <c r="S23" s="55" t="s">
        <v>262</v>
      </c>
      <c r="T23" s="54" t="s">
        <v>9</v>
      </c>
      <c r="U23" s="24" t="s">
        <v>261</v>
      </c>
      <c r="V23" s="55" t="s">
        <v>262</v>
      </c>
      <c r="X23" s="9"/>
      <c r="Y23" s="23"/>
    </row>
    <row r="24" spans="1:25" ht="36.75" customHeight="1" x14ac:dyDescent="0.35">
      <c r="A24" s="1"/>
      <c r="B24" s="9"/>
      <c r="C24" s="9"/>
      <c r="D24" s="9"/>
      <c r="F24" s="297" t="s">
        <v>690</v>
      </c>
      <c r="G24" s="298" t="s">
        <v>33</v>
      </c>
      <c r="H24" s="298"/>
      <c r="I24" s="298"/>
      <c r="K24" s="56">
        <v>3</v>
      </c>
      <c r="L24" s="40">
        <v>3</v>
      </c>
      <c r="M24" s="295"/>
      <c r="N24" s="56">
        <v>3</v>
      </c>
      <c r="O24" s="40">
        <v>3</v>
      </c>
      <c r="P24" s="295"/>
      <c r="Q24" s="56"/>
      <c r="R24" s="40">
        <v>3</v>
      </c>
      <c r="S24" s="295"/>
      <c r="T24" s="56"/>
      <c r="U24" s="40"/>
      <c r="V24" s="295"/>
      <c r="X24" s="9"/>
      <c r="Y24" s="23"/>
    </row>
    <row r="25" spans="1:25" ht="19.5" customHeight="1" x14ac:dyDescent="0.35">
      <c r="A25" s="1"/>
      <c r="B25" s="9"/>
      <c r="C25" s="9"/>
      <c r="D25" s="9"/>
      <c r="F25" s="297"/>
      <c r="G25" s="298"/>
      <c r="H25" s="298"/>
      <c r="I25" s="298"/>
      <c r="K25" s="57"/>
      <c r="L25" s="43"/>
      <c r="M25" s="295"/>
      <c r="N25" s="57"/>
      <c r="O25" s="43"/>
      <c r="P25" s="295"/>
      <c r="Q25" s="57"/>
      <c r="R25" s="43"/>
      <c r="S25" s="295"/>
      <c r="T25" s="57"/>
      <c r="U25" s="43"/>
      <c r="V25" s="295"/>
      <c r="X25" s="9"/>
      <c r="Y25" s="23"/>
    </row>
    <row r="26" spans="1:25" ht="208.5" customHeight="1" x14ac:dyDescent="0.35">
      <c r="A26" s="1"/>
      <c r="B26" s="9"/>
      <c r="C26" s="9"/>
      <c r="D26" s="9"/>
      <c r="F26" s="297"/>
      <c r="G26" s="298" t="s">
        <v>242</v>
      </c>
      <c r="H26" s="298"/>
      <c r="I26" s="298"/>
      <c r="K26" s="58" t="s">
        <v>999</v>
      </c>
      <c r="L26" s="45"/>
      <c r="M26" s="295"/>
      <c r="N26" s="58" t="s">
        <v>1000</v>
      </c>
      <c r="O26" s="45" t="s">
        <v>1174</v>
      </c>
      <c r="P26" s="295"/>
      <c r="Q26" s="58"/>
      <c r="R26" s="45" t="s">
        <v>1056</v>
      </c>
      <c r="S26" s="295"/>
      <c r="T26" s="58"/>
      <c r="U26" s="45"/>
      <c r="V26" s="295"/>
      <c r="X26" s="9"/>
      <c r="Y26" s="23"/>
    </row>
    <row r="27" spans="1:25" ht="18" customHeight="1" x14ac:dyDescent="0.35">
      <c r="A27" s="1"/>
      <c r="B27" s="9"/>
      <c r="C27" s="9"/>
      <c r="D27" s="9"/>
      <c r="F27" s="297"/>
      <c r="G27" s="298" t="s">
        <v>266</v>
      </c>
      <c r="H27" s="298"/>
      <c r="I27" s="298"/>
      <c r="K27" s="59"/>
      <c r="L27" s="25"/>
      <c r="M27" s="60"/>
      <c r="N27" s="59"/>
      <c r="O27" s="25"/>
      <c r="P27" s="101"/>
      <c r="Q27" s="59"/>
      <c r="R27" s="25"/>
      <c r="S27" s="60"/>
      <c r="T27" s="59"/>
      <c r="U27" s="25"/>
      <c r="V27" s="60"/>
      <c r="X27" s="9"/>
      <c r="Y27" s="23"/>
    </row>
    <row r="28" spans="1:25" ht="18" customHeight="1" x14ac:dyDescent="0.35">
      <c r="A28" s="1"/>
      <c r="B28" s="9"/>
      <c r="C28" s="9"/>
      <c r="D28" s="9"/>
      <c r="F28" s="297"/>
      <c r="G28" s="298"/>
      <c r="H28" s="298"/>
      <c r="I28" s="298"/>
      <c r="K28" s="59"/>
      <c r="L28" s="25"/>
      <c r="M28" s="60"/>
      <c r="N28" s="59"/>
      <c r="O28" s="25"/>
      <c r="P28" s="101"/>
      <c r="Q28" s="59"/>
      <c r="R28" s="25"/>
      <c r="S28" s="60"/>
      <c r="T28" s="59"/>
      <c r="U28" s="25"/>
      <c r="V28" s="60"/>
      <c r="X28" s="9"/>
      <c r="Y28" s="23"/>
    </row>
    <row r="29" spans="1:25" ht="18" customHeight="1" x14ac:dyDescent="0.35">
      <c r="A29" s="1"/>
      <c r="B29" s="9"/>
      <c r="C29" s="9"/>
      <c r="D29" s="9"/>
      <c r="F29" s="297"/>
      <c r="G29" s="298"/>
      <c r="H29" s="298"/>
      <c r="I29" s="298"/>
      <c r="K29" s="59"/>
      <c r="L29" s="25"/>
      <c r="M29" s="60"/>
      <c r="N29" s="59"/>
      <c r="O29" s="25"/>
      <c r="P29" s="101"/>
      <c r="Q29" s="59"/>
      <c r="R29" s="25"/>
      <c r="S29" s="60"/>
      <c r="T29" s="59"/>
      <c r="U29" s="25"/>
      <c r="V29" s="60"/>
      <c r="X29" s="9"/>
      <c r="Y29" s="23"/>
    </row>
    <row r="30" spans="1:25" ht="18" customHeight="1" x14ac:dyDescent="0.35">
      <c r="A30" s="1"/>
      <c r="B30" s="9"/>
      <c r="C30" s="9"/>
      <c r="D30" s="9"/>
      <c r="F30" s="297"/>
      <c r="G30" s="298"/>
      <c r="H30" s="298"/>
      <c r="I30" s="298"/>
      <c r="K30" s="59"/>
      <c r="L30" s="25"/>
      <c r="M30" s="60"/>
      <c r="N30" s="59"/>
      <c r="O30" s="25"/>
      <c r="P30" s="101"/>
      <c r="Q30" s="59"/>
      <c r="R30" s="25"/>
      <c r="S30" s="60"/>
      <c r="T30" s="59"/>
      <c r="U30" s="25"/>
      <c r="V30" s="60"/>
      <c r="X30" s="9"/>
      <c r="Y30" s="23"/>
    </row>
    <row r="31" spans="1:25" ht="18" customHeight="1" x14ac:dyDescent="0.35">
      <c r="A31" s="1"/>
      <c r="B31" s="9"/>
      <c r="C31" s="9"/>
      <c r="D31" s="9"/>
      <c r="F31" s="297"/>
      <c r="G31" s="298"/>
      <c r="H31" s="298"/>
      <c r="I31" s="298"/>
      <c r="K31" s="59"/>
      <c r="L31" s="25"/>
      <c r="M31" s="60"/>
      <c r="N31" s="59"/>
      <c r="O31" s="25"/>
      <c r="P31" s="101"/>
      <c r="Q31" s="59"/>
      <c r="R31" s="25"/>
      <c r="S31" s="60"/>
      <c r="T31" s="59"/>
      <c r="U31" s="25"/>
      <c r="V31" s="60"/>
      <c r="X31" s="9"/>
      <c r="Y31" s="23"/>
    </row>
    <row r="32" spans="1:25" ht="18" customHeight="1" x14ac:dyDescent="0.35">
      <c r="A32" s="1"/>
      <c r="B32" s="9"/>
      <c r="C32" s="9"/>
      <c r="D32" s="9"/>
      <c r="F32" s="297"/>
      <c r="G32" s="298"/>
      <c r="H32" s="298"/>
      <c r="I32" s="298"/>
      <c r="K32" s="59"/>
      <c r="L32" s="25"/>
      <c r="M32" s="60"/>
      <c r="N32" s="59"/>
      <c r="O32" s="25"/>
      <c r="P32" s="101"/>
      <c r="Q32" s="59"/>
      <c r="R32" s="25"/>
      <c r="S32" s="60"/>
      <c r="T32" s="59"/>
      <c r="U32" s="25"/>
      <c r="V32" s="60"/>
      <c r="X32" s="9"/>
      <c r="Y32" s="23"/>
    </row>
    <row r="33" spans="1:25" ht="18" customHeight="1" x14ac:dyDescent="0.35">
      <c r="A33" s="1"/>
      <c r="B33" s="9"/>
      <c r="C33" s="9"/>
      <c r="D33" s="9"/>
      <c r="F33" s="297"/>
      <c r="G33" s="298"/>
      <c r="H33" s="298"/>
      <c r="I33" s="298"/>
      <c r="K33" s="59"/>
      <c r="L33" s="25"/>
      <c r="M33" s="60"/>
      <c r="N33" s="59"/>
      <c r="O33" s="25"/>
      <c r="P33" s="101"/>
      <c r="Q33" s="59"/>
      <c r="R33" s="25"/>
      <c r="S33" s="60"/>
      <c r="T33" s="59"/>
      <c r="U33" s="25"/>
      <c r="V33" s="60"/>
      <c r="X33" s="9"/>
      <c r="Y33" s="23"/>
    </row>
    <row r="34" spans="1:25" ht="18" customHeight="1" x14ac:dyDescent="0.35">
      <c r="A34" s="1"/>
      <c r="B34" s="9"/>
      <c r="C34" s="9"/>
      <c r="D34" s="9"/>
      <c r="F34" s="297"/>
      <c r="G34" s="298"/>
      <c r="H34" s="298"/>
      <c r="I34" s="298"/>
      <c r="K34" s="59"/>
      <c r="L34" s="25"/>
      <c r="M34" s="60"/>
      <c r="N34" s="59"/>
      <c r="O34" s="25"/>
      <c r="P34" s="101"/>
      <c r="Q34" s="59"/>
      <c r="R34" s="25"/>
      <c r="S34" s="60"/>
      <c r="T34" s="59"/>
      <c r="U34" s="25"/>
      <c r="V34" s="60"/>
      <c r="X34" s="9"/>
      <c r="Y34" s="23"/>
    </row>
    <row r="35" spans="1:25" ht="18" customHeight="1" x14ac:dyDescent="0.35">
      <c r="A35" s="1"/>
      <c r="B35" s="9"/>
      <c r="C35" s="9"/>
      <c r="D35" s="9"/>
      <c r="F35" s="297"/>
      <c r="G35" s="298"/>
      <c r="H35" s="298"/>
      <c r="I35" s="298"/>
      <c r="K35" s="59"/>
      <c r="L35" s="25"/>
      <c r="M35" s="60"/>
      <c r="N35" s="59"/>
      <c r="O35" s="25"/>
      <c r="P35" s="101"/>
      <c r="Q35" s="59"/>
      <c r="R35" s="25"/>
      <c r="S35" s="60"/>
      <c r="T35" s="59"/>
      <c r="U35" s="25"/>
      <c r="V35" s="60"/>
      <c r="X35" s="9"/>
      <c r="Y35" s="23"/>
    </row>
    <row r="36" spans="1:25" ht="18" customHeight="1" x14ac:dyDescent="0.35">
      <c r="A36" s="1"/>
      <c r="B36" s="9"/>
      <c r="C36" s="9"/>
      <c r="D36" s="9"/>
      <c r="F36" s="297"/>
      <c r="G36" s="298"/>
      <c r="H36" s="298"/>
      <c r="I36" s="298"/>
      <c r="K36" s="59"/>
      <c r="L36" s="25"/>
      <c r="M36" s="60"/>
      <c r="N36" s="59"/>
      <c r="O36" s="25"/>
      <c r="P36" s="101"/>
      <c r="Q36" s="59"/>
      <c r="R36" s="25"/>
      <c r="S36" s="60"/>
      <c r="T36" s="59"/>
      <c r="U36" s="25"/>
      <c r="V36" s="60"/>
      <c r="X36" s="9"/>
      <c r="Y36" s="23"/>
    </row>
    <row r="37" spans="1:25" ht="18" customHeight="1" x14ac:dyDescent="0.35">
      <c r="A37" s="1"/>
      <c r="B37" s="9"/>
      <c r="C37" s="9"/>
      <c r="D37" s="9"/>
      <c r="F37" s="297"/>
      <c r="G37" s="298"/>
      <c r="H37" s="298"/>
      <c r="I37" s="298"/>
      <c r="K37" s="59"/>
      <c r="L37" s="25"/>
      <c r="M37" s="60"/>
      <c r="N37" s="59"/>
      <c r="O37" s="25"/>
      <c r="P37" s="101"/>
      <c r="Q37" s="59"/>
      <c r="R37" s="25"/>
      <c r="S37" s="60"/>
      <c r="T37" s="59"/>
      <c r="U37" s="25"/>
      <c r="V37" s="60"/>
      <c r="X37" s="9"/>
      <c r="Y37" s="23"/>
    </row>
    <row r="38" spans="1:25" ht="18" customHeight="1" x14ac:dyDescent="0.35">
      <c r="A38" s="1"/>
      <c r="B38" s="9"/>
      <c r="C38" s="9"/>
      <c r="D38" s="9"/>
      <c r="F38" s="297"/>
      <c r="G38" s="298"/>
      <c r="H38" s="298"/>
      <c r="I38" s="298"/>
      <c r="K38" s="59"/>
      <c r="L38" s="25"/>
      <c r="M38" s="60"/>
      <c r="N38" s="59"/>
      <c r="O38" s="25"/>
      <c r="P38" s="101"/>
      <c r="Q38" s="59"/>
      <c r="R38" s="25"/>
      <c r="S38" s="60"/>
      <c r="T38" s="59"/>
      <c r="U38" s="25"/>
      <c r="V38" s="60"/>
      <c r="X38" s="9"/>
      <c r="Y38" s="23"/>
    </row>
    <row r="39" spans="1:25" ht="18" customHeight="1" x14ac:dyDescent="0.35">
      <c r="A39" s="1"/>
      <c r="B39" s="9"/>
      <c r="C39" s="9"/>
      <c r="D39" s="9"/>
      <c r="F39" s="297"/>
      <c r="G39" s="298"/>
      <c r="H39" s="298"/>
      <c r="I39" s="298"/>
      <c r="K39" s="59"/>
      <c r="L39" s="25"/>
      <c r="M39" s="60"/>
      <c r="N39" s="59"/>
      <c r="O39" s="25"/>
      <c r="P39" s="101"/>
      <c r="Q39" s="59"/>
      <c r="R39" s="25"/>
      <c r="S39" s="60"/>
      <c r="T39" s="59"/>
      <c r="U39" s="25"/>
      <c r="V39" s="60"/>
      <c r="X39" s="9"/>
      <c r="Y39" s="23"/>
    </row>
    <row r="40" spans="1:25" ht="18" customHeight="1" x14ac:dyDescent="0.35">
      <c r="A40" s="1"/>
      <c r="B40" s="9"/>
      <c r="C40" s="9"/>
      <c r="D40" s="9"/>
      <c r="F40" s="297"/>
      <c r="G40" s="298"/>
      <c r="H40" s="298"/>
      <c r="I40" s="298"/>
      <c r="K40" s="59"/>
      <c r="L40" s="25"/>
      <c r="M40" s="60"/>
      <c r="N40" s="59"/>
      <c r="O40" s="25"/>
      <c r="P40" s="101"/>
      <c r="Q40" s="59"/>
      <c r="R40" s="25"/>
      <c r="S40" s="60"/>
      <c r="T40" s="59"/>
      <c r="U40" s="25"/>
      <c r="V40" s="60"/>
      <c r="X40" s="9"/>
      <c r="Y40" s="23"/>
    </row>
    <row r="41" spans="1:25" ht="18" customHeight="1" x14ac:dyDescent="0.35">
      <c r="A41" s="1"/>
      <c r="B41" s="9"/>
      <c r="C41" s="9"/>
      <c r="D41" s="9"/>
      <c r="F41" s="297"/>
      <c r="G41" s="298"/>
      <c r="H41" s="298"/>
      <c r="I41" s="298"/>
      <c r="K41" s="59"/>
      <c r="L41" s="25"/>
      <c r="M41" s="60"/>
      <c r="N41" s="59"/>
      <c r="O41" s="25"/>
      <c r="P41" s="101"/>
      <c r="Q41" s="59"/>
      <c r="R41" s="25"/>
      <c r="S41" s="60"/>
      <c r="T41" s="59"/>
      <c r="U41" s="25"/>
      <c r="V41" s="60"/>
      <c r="X41" s="9"/>
      <c r="Y41" s="23"/>
    </row>
    <row r="42" spans="1:25" ht="18" customHeight="1" x14ac:dyDescent="0.35">
      <c r="A42" s="1"/>
      <c r="B42" s="9"/>
      <c r="C42" s="9"/>
      <c r="D42" s="9"/>
      <c r="F42" s="297"/>
      <c r="G42" s="298"/>
      <c r="H42" s="298"/>
      <c r="I42" s="298"/>
      <c r="K42" s="59"/>
      <c r="L42" s="25"/>
      <c r="M42" s="60"/>
      <c r="N42" s="59"/>
      <c r="O42" s="25"/>
      <c r="P42" s="101"/>
      <c r="Q42" s="59"/>
      <c r="R42" s="25"/>
      <c r="S42" s="60"/>
      <c r="T42" s="59"/>
      <c r="U42" s="25"/>
      <c r="V42" s="60"/>
      <c r="X42" s="9"/>
      <c r="Y42" s="23"/>
    </row>
    <row r="43" spans="1:25" ht="18" customHeight="1" x14ac:dyDescent="0.35">
      <c r="A43" s="1"/>
      <c r="B43" s="9"/>
      <c r="C43" s="9"/>
      <c r="D43" s="9"/>
      <c r="F43" s="297"/>
      <c r="G43" s="298"/>
      <c r="H43" s="298"/>
      <c r="I43" s="298"/>
      <c r="K43" s="59"/>
      <c r="L43" s="25"/>
      <c r="M43" s="60"/>
      <c r="N43" s="59"/>
      <c r="O43" s="25"/>
      <c r="P43" s="101"/>
      <c r="Q43" s="59"/>
      <c r="R43" s="25"/>
      <c r="S43" s="60"/>
      <c r="T43" s="59"/>
      <c r="U43" s="25"/>
      <c r="V43" s="60"/>
      <c r="X43" s="9"/>
      <c r="Y43" s="23"/>
    </row>
    <row r="44" spans="1:25" ht="18" customHeight="1" x14ac:dyDescent="0.35">
      <c r="A44" s="1"/>
      <c r="B44" s="9"/>
      <c r="C44" s="9"/>
      <c r="D44" s="9"/>
      <c r="F44" s="297"/>
      <c r="G44" s="298"/>
      <c r="H44" s="298"/>
      <c r="I44" s="298"/>
      <c r="K44" s="59"/>
      <c r="L44" s="25"/>
      <c r="M44" s="60"/>
      <c r="N44" s="59"/>
      <c r="O44" s="25"/>
      <c r="P44" s="101"/>
      <c r="Q44" s="59"/>
      <c r="R44" s="25"/>
      <c r="S44" s="60"/>
      <c r="T44" s="59"/>
      <c r="U44" s="25"/>
      <c r="V44" s="60"/>
      <c r="X44" s="9"/>
      <c r="Y44" s="23"/>
    </row>
    <row r="45" spans="1:25" ht="18" customHeight="1" x14ac:dyDescent="0.35">
      <c r="A45" s="1"/>
      <c r="B45" s="9"/>
      <c r="C45" s="9"/>
      <c r="D45" s="9"/>
      <c r="F45" s="297"/>
      <c r="G45" s="298"/>
      <c r="H45" s="298"/>
      <c r="I45" s="298"/>
      <c r="K45" s="59"/>
      <c r="L45" s="25"/>
      <c r="M45" s="60"/>
      <c r="N45" s="59"/>
      <c r="O45" s="25"/>
      <c r="P45" s="101"/>
      <c r="Q45" s="59"/>
      <c r="R45" s="25"/>
      <c r="S45" s="60"/>
      <c r="T45" s="59"/>
      <c r="U45" s="25"/>
      <c r="V45" s="60"/>
      <c r="X45" s="9"/>
      <c r="Y45" s="23"/>
    </row>
    <row r="46" spans="1:25" ht="18" customHeight="1" x14ac:dyDescent="0.35">
      <c r="A46" s="1"/>
      <c r="B46" s="9"/>
      <c r="C46" s="9"/>
      <c r="D46" s="9"/>
      <c r="F46" s="297"/>
      <c r="G46" s="298"/>
      <c r="H46" s="298"/>
      <c r="I46" s="298"/>
      <c r="K46" s="59"/>
      <c r="L46" s="25"/>
      <c r="M46" s="60"/>
      <c r="N46" s="59"/>
      <c r="O46" s="25"/>
      <c r="P46" s="101"/>
      <c r="Q46" s="59"/>
      <c r="R46" s="25"/>
      <c r="S46" s="60"/>
      <c r="T46" s="59"/>
      <c r="U46" s="25"/>
      <c r="V46" s="60"/>
      <c r="X46" s="9"/>
      <c r="Y46" s="23"/>
    </row>
    <row r="47" spans="1:25" ht="18" customHeight="1" x14ac:dyDescent="0.35">
      <c r="A47" s="1"/>
      <c r="B47" s="9"/>
      <c r="C47" s="9"/>
      <c r="D47" s="9"/>
      <c r="F47" s="297"/>
      <c r="G47" s="298"/>
      <c r="H47" s="298"/>
      <c r="I47" s="298"/>
      <c r="K47" s="59"/>
      <c r="L47" s="25"/>
      <c r="M47" s="60"/>
      <c r="N47" s="59"/>
      <c r="O47" s="25"/>
      <c r="P47" s="101"/>
      <c r="Q47" s="59"/>
      <c r="R47" s="25"/>
      <c r="S47" s="60"/>
      <c r="T47" s="59"/>
      <c r="U47" s="25"/>
      <c r="V47" s="60"/>
      <c r="X47" s="9"/>
      <c r="Y47" s="23"/>
    </row>
    <row r="48" spans="1:25" ht="18" customHeight="1" x14ac:dyDescent="0.35">
      <c r="A48" s="1"/>
      <c r="B48" s="9"/>
      <c r="C48" s="9"/>
      <c r="D48" s="9"/>
      <c r="F48" s="297"/>
      <c r="G48" s="298"/>
      <c r="H48" s="298"/>
      <c r="I48" s="298"/>
      <c r="K48" s="59"/>
      <c r="L48" s="25"/>
      <c r="M48" s="60"/>
      <c r="N48" s="59"/>
      <c r="O48" s="25"/>
      <c r="P48" s="101"/>
      <c r="Q48" s="59"/>
      <c r="R48" s="25"/>
      <c r="S48" s="60"/>
      <c r="T48" s="59"/>
      <c r="U48" s="25"/>
      <c r="V48" s="60"/>
      <c r="X48" s="9"/>
      <c r="Y48" s="23"/>
    </row>
    <row r="49" spans="1:25" ht="18" customHeight="1" x14ac:dyDescent="0.35">
      <c r="A49" s="1"/>
      <c r="B49" s="9"/>
      <c r="C49" s="9"/>
      <c r="D49" s="9"/>
      <c r="F49" s="297"/>
      <c r="G49" s="298"/>
      <c r="H49" s="298"/>
      <c r="I49" s="298"/>
      <c r="K49" s="59"/>
      <c r="L49" s="25"/>
      <c r="M49" s="60"/>
      <c r="N49" s="59"/>
      <c r="O49" s="25"/>
      <c r="P49" s="60"/>
      <c r="Q49" s="59"/>
      <c r="R49" s="25"/>
      <c r="S49" s="60"/>
      <c r="T49" s="59"/>
      <c r="U49" s="25"/>
      <c r="V49" s="60"/>
      <c r="X49" s="9"/>
      <c r="Y49" s="23"/>
    </row>
    <row r="50" spans="1:25" ht="14.5" x14ac:dyDescent="0.35">
      <c r="S50" s="1"/>
      <c r="V50" s="1"/>
    </row>
    <row r="51" spans="1:25" ht="15" customHeight="1" x14ac:dyDescent="0.35"/>
  </sheetData>
  <mergeCells count="63">
    <mergeCell ref="F24:F49"/>
    <mergeCell ref="G24:I25"/>
    <mergeCell ref="M24:M26"/>
    <mergeCell ref="P24:P26"/>
    <mergeCell ref="S24:S26"/>
    <mergeCell ref="V24:V26"/>
    <mergeCell ref="G26:I26"/>
    <mergeCell ref="G27:I49"/>
    <mergeCell ref="Q20:S20"/>
    <mergeCell ref="T20:V20"/>
    <mergeCell ref="K21:M21"/>
    <mergeCell ref="N21:P21"/>
    <mergeCell ref="Q21:S21"/>
    <mergeCell ref="T21:V21"/>
    <mergeCell ref="T18:V19"/>
    <mergeCell ref="E19:I19"/>
    <mergeCell ref="D20:D21"/>
    <mergeCell ref="E20:I21"/>
    <mergeCell ref="K20:M20"/>
    <mergeCell ref="N20:P20"/>
    <mergeCell ref="D15:I15"/>
    <mergeCell ref="B18:C21"/>
    <mergeCell ref="K18:M19"/>
    <mergeCell ref="N18:P19"/>
    <mergeCell ref="Q18:S19"/>
    <mergeCell ref="Q17:S17"/>
    <mergeCell ref="T17:V17"/>
    <mergeCell ref="S12:T12"/>
    <mergeCell ref="U12:V12"/>
    <mergeCell ref="L13:M13"/>
    <mergeCell ref="P13:Q13"/>
    <mergeCell ref="T13:U13"/>
    <mergeCell ref="L14:M15"/>
    <mergeCell ref="N14:N15"/>
    <mergeCell ref="O14:O15"/>
    <mergeCell ref="P14:Q15"/>
    <mergeCell ref="Q12:R12"/>
    <mergeCell ref="R14:R15"/>
    <mergeCell ref="S14:S15"/>
    <mergeCell ref="T14:U15"/>
    <mergeCell ref="V14:V15"/>
    <mergeCell ref="K12:L12"/>
    <mergeCell ref="M12:N12"/>
    <mergeCell ref="O12:P12"/>
    <mergeCell ref="K17:M17"/>
    <mergeCell ref="N17:P17"/>
    <mergeCell ref="K14:K15"/>
    <mergeCell ref="B7:C7"/>
    <mergeCell ref="M7:O8"/>
    <mergeCell ref="Q7:S8"/>
    <mergeCell ref="G12:G13"/>
    <mergeCell ref="D2:I2"/>
    <mergeCell ref="D3:I4"/>
    <mergeCell ref="K3:S4"/>
    <mergeCell ref="D5:I5"/>
    <mergeCell ref="K5:R5"/>
    <mergeCell ref="B10:C10"/>
    <mergeCell ref="B12:C15"/>
    <mergeCell ref="D12:D14"/>
    <mergeCell ref="E12:E14"/>
    <mergeCell ref="F12:F13"/>
    <mergeCell ref="H12:H13"/>
    <mergeCell ref="I12:I13"/>
  </mergeCells>
  <conditionalFormatting sqref="D15:I15">
    <cfRule type="containsText" dxfId="47" priority="2" operator="containsText" text="Finalizado">
      <formula>NOT(ISERROR(SEARCH("Finalizado",D15)))</formula>
    </cfRule>
    <cfRule type="containsText" dxfId="46" priority="3" operator="containsText" text="No Planificado">
      <formula>NOT(ISERROR(SEARCH("No Planificado",D15)))</formula>
    </cfRule>
    <cfRule type="containsText" dxfId="45" priority="4" operator="containsText" text="A Tiempo">
      <formula>NOT(ISERROR(SEARCH("A Tiempo",D15)))</formula>
    </cfRule>
    <cfRule type="containsText" dxfId="44" priority="5" operator="containsText" text="Retrasado">
      <formula>NOT(ISERROR(SEARCH("Retrasado",D15)))</formula>
    </cfRule>
  </conditionalFormatting>
  <conditionalFormatting sqref="F7:F8">
    <cfRule type="iconSet" priority="9">
      <iconSet showValue="0">
        <cfvo type="percent" val="0"/>
        <cfvo type="num" val="2"/>
        <cfvo type="num" val="3"/>
      </iconSet>
    </cfRule>
  </conditionalFormatting>
  <conditionalFormatting sqref="F12 F14">
    <cfRule type="iconSet" priority="7">
      <iconSet showValue="0">
        <cfvo type="percent" val="0"/>
        <cfvo type="num" val="2"/>
        <cfvo type="num" val="3"/>
      </iconSet>
    </cfRule>
  </conditionalFormatting>
  <conditionalFormatting sqref="G7:I8">
    <cfRule type="iconSet" priority="8">
      <iconSet showValue="0">
        <cfvo type="percent" val="0"/>
        <cfvo type="num" val="2"/>
        <cfvo type="num" val="3"/>
      </iconSet>
    </cfRule>
  </conditionalFormatting>
  <conditionalFormatting sqref="G12:I12 G14:I14">
    <cfRule type="iconSet" priority="6">
      <iconSet showValue="0">
        <cfvo type="percent" val="0"/>
        <cfvo type="num" val="2"/>
        <cfvo type="num" val="3"/>
      </iconSet>
    </cfRule>
  </conditionalFormatting>
  <conditionalFormatting sqref="K24:L24 N24:O24 Q24:R24 T24:U24">
    <cfRule type="iconSet" priority="10">
      <iconSet showValue="0">
        <cfvo type="percent" val="0"/>
        <cfvo type="num" val="2"/>
        <cfvo type="num" val="3"/>
      </iconSet>
    </cfRule>
  </conditionalFormatting>
  <conditionalFormatting sqref="K25:L25">
    <cfRule type="containsText" dxfId="43" priority="20" operator="containsText" text="PENDIENTE">
      <formula>NOT(ISERROR(SEARCH("PENDIENTE",K25)))</formula>
    </cfRule>
    <cfRule type="containsText" dxfId="42" priority="21" operator="containsText" text="NO VALIDADO">
      <formula>NOT(ISERROR(SEARCH("NO VALIDADO",K25)))</formula>
    </cfRule>
    <cfRule type="containsText" dxfId="41" priority="22" operator="containsText" text="VALIDADO">
      <formula>NOT(ISERROR(SEARCH("VALIDADO",K25)))</formula>
    </cfRule>
  </conditionalFormatting>
  <conditionalFormatting sqref="N25:O25">
    <cfRule type="containsText" dxfId="40" priority="17" operator="containsText" text="PENDIENTE">
      <formula>NOT(ISERROR(SEARCH("PENDIENTE",N25)))</formula>
    </cfRule>
    <cfRule type="containsText" dxfId="39" priority="18" operator="containsText" text="NO VALIDADO">
      <formula>NOT(ISERROR(SEARCH("NO VALIDADO",N25)))</formula>
    </cfRule>
    <cfRule type="containsText" dxfId="38" priority="19" operator="containsText" text="VALIDADO">
      <formula>NOT(ISERROR(SEARCH("VALIDADO",N25)))</formula>
    </cfRule>
  </conditionalFormatting>
  <conditionalFormatting sqref="Q25:R25">
    <cfRule type="containsText" dxfId="37" priority="14" operator="containsText" text="PENDIENTE">
      <formula>NOT(ISERROR(SEARCH("PENDIENTE",Q25)))</formula>
    </cfRule>
    <cfRule type="containsText" dxfId="36" priority="15" operator="containsText" text="NO VALIDADO">
      <formula>NOT(ISERROR(SEARCH("NO VALIDADO",Q25)))</formula>
    </cfRule>
    <cfRule type="containsText" dxfId="35" priority="16" operator="containsText" text="VALIDADO">
      <formula>NOT(ISERROR(SEARCH("VALIDADO",Q25)))</formula>
    </cfRule>
  </conditionalFormatting>
  <conditionalFormatting sqref="T25:U25">
    <cfRule type="containsText" dxfId="34" priority="11" operator="containsText" text="PENDIENTE">
      <formula>NOT(ISERROR(SEARCH("PENDIENTE",T25)))</formula>
    </cfRule>
    <cfRule type="containsText" dxfId="33" priority="12" operator="containsText" text="NO VALIDADO">
      <formula>NOT(ISERROR(SEARCH("NO VALIDADO",T25)))</formula>
    </cfRule>
    <cfRule type="containsText" dxfId="32" priority="13" operator="containsText" text="VALIDADO">
      <formula>NOT(ISERROR(SEARCH("VALIDADO",T25)))</formula>
    </cfRule>
  </conditionalFormatting>
  <dataValidations count="6">
    <dataValidation type="list" allowBlank="1" showInputMessage="1" showErrorMessage="1" sqref="K14:K15 O14:O15 S14:S15" xr:uid="{9E14B768-1AAB-4EC7-B3B7-BCAD78E232A8}">
      <formula1>"No Iniciado, En Progreso,Finalizado"</formula1>
    </dataValidation>
    <dataValidation type="list" allowBlank="1" showInputMessage="1" showErrorMessage="1" sqref="M12 Q12 U12" xr:uid="{51FBFED6-1353-40C2-B9D7-C3D788C95D20}">
      <formula1>"Mayo,Junio,Julio,Agosto,Septiembre,Octubre"</formula1>
    </dataValidation>
    <dataValidation type="list" allowBlank="1" showInputMessage="1" showErrorMessage="1" sqref="AB14:AB15 R14:R15 N14:N15 V14:V15" xr:uid="{9FBAE663-F65C-4AE3-AF47-CB158FC41027}">
      <formula1>"No Cumple, Parcial, Cumple, Más que Cumple, Mejor Práctica"</formula1>
    </dataValidation>
    <dataValidation type="list" allowBlank="1" showInputMessage="1" showErrorMessage="1" sqref="O10" xr:uid="{7637A86D-BFF3-4FBA-AE4C-22D4147AF0D5}">
      <formula1>"Alta,Baja,No Planificado"</formula1>
    </dataValidation>
    <dataValidation type="list" allowBlank="1" showInputMessage="1" showErrorMessage="1" sqref="S10 Q10" xr:uid="{26BF171B-35A6-4C7A-9B30-C06F07ED1577}">
      <formula1>"Junio,Julio,Agosto,Septiembre,Octubre"</formula1>
    </dataValidation>
    <dataValidation type="list" allowBlank="1" showInputMessage="1" showErrorMessage="1" sqref="D10" xr:uid="{0EA4ECC1-D668-4797-A1F9-2E227BD102A5}">
      <formula1>"No Cumple, Parcial,Cumple,Más que Cumple,Mejor Práctica"</formula1>
    </dataValidation>
  </dataValidations>
  <pageMargins left="0.511811024" right="0.511811024" top="0.78740157499999996" bottom="0.78740157499999996" header="0.31496062000000002" footer="0.31496062000000002"/>
  <pageSetup paperSize="9" orientation="portrait" r:id="rId1"/>
  <drawing r:id="rId2"/>
  <extLst>
    <ext xmlns:x14="http://schemas.microsoft.com/office/spreadsheetml/2009/9/main" uri="{78C0D931-6437-407d-A8EE-F0AAD7539E65}">
      <x14:conditionalFormattings>
        <x14:conditionalFormatting xmlns:xm="http://schemas.microsoft.com/office/excel/2006/main">
          <x14:cfRule type="iconSet" priority="1" id="{7A9B2B78-DCD2-4689-9BCC-BF26579BE788}">
            <x14:iconSet iconSet="3Stars" showValue="0">
              <x14:cfvo type="percent">
                <xm:f>0</xm:f>
              </x14:cfvo>
              <x14:cfvo type="num">
                <xm:f>2</xm:f>
              </x14:cfvo>
              <x14:cfvo type="num">
                <xm:f>3</xm:f>
              </x14:cfvo>
            </x14:iconSet>
          </x14:cfRule>
          <xm:sqref>M10</xm:sqref>
        </x14:conditionalFormatting>
      </x14:conditionalFormattings>
    </ext>
  </extLst>
</worksheet>
</file>

<file path=xl/worksheets/sheet7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C07FA1D-3A4D-476A-BAFB-2F7D88998B0C}">
  <dimension ref="A1:AB51"/>
  <sheetViews>
    <sheetView showGridLines="0" zoomScale="50" zoomScaleNormal="50" workbookViewId="0">
      <pane xSplit="3" ySplit="4" topLeftCell="D5" activePane="bottomRight" state="frozen"/>
      <selection activeCell="O2" sqref="O2"/>
      <selection pane="topRight" activeCell="O2" sqref="O2"/>
      <selection pane="bottomLeft" activeCell="O2" sqref="O2"/>
      <selection pane="bottomRight" activeCell="N18" sqref="N18:P19"/>
    </sheetView>
  </sheetViews>
  <sheetFormatPr defaultColWidth="0" defaultRowHeight="15" customHeight="1" zeroHeight="1" outlineLevelRow="2" outlineLevelCol="1" x14ac:dyDescent="0.35"/>
  <cols>
    <col min="1" max="1" width="1.26953125" customWidth="1"/>
    <col min="2" max="2" width="4.7265625" customWidth="1"/>
    <col min="3" max="3" width="20.1796875" customWidth="1"/>
    <col min="4" max="4" width="17.453125" customWidth="1" outlineLevel="1"/>
    <col min="5" max="5" width="10" customWidth="1" outlineLevel="1"/>
    <col min="6" max="8" width="6.1796875" customWidth="1" outlineLevel="1"/>
    <col min="9" max="9" width="6.26953125" customWidth="1" outlineLevel="1"/>
    <col min="10" max="10" width="2.1796875" customWidth="1"/>
    <col min="11" max="23" width="23" customWidth="1"/>
    <col min="24" max="24" width="17" hidden="1" customWidth="1"/>
    <col min="25" max="25" width="16.453125" hidden="1" customWidth="1"/>
    <col min="26" max="26" width="10.54296875" hidden="1" customWidth="1"/>
    <col min="27" max="27" width="16.81640625" hidden="1" customWidth="1"/>
    <col min="28" max="28" width="14.54296875" hidden="1" customWidth="1"/>
  </cols>
  <sheetData>
    <row r="1" spans="1:28" ht="11.25" customHeight="1" x14ac:dyDescent="0.35">
      <c r="A1" s="13"/>
      <c r="B1" s="13"/>
      <c r="C1" s="13"/>
      <c r="D1" s="13"/>
      <c r="E1" s="13"/>
      <c r="F1" s="13"/>
      <c r="G1" s="13"/>
      <c r="H1" s="13"/>
      <c r="I1" s="13"/>
      <c r="J1" s="13"/>
      <c r="K1" s="13"/>
      <c r="L1" s="13"/>
      <c r="M1" s="13"/>
      <c r="N1" s="13"/>
      <c r="O1" s="13"/>
      <c r="P1" s="13"/>
      <c r="Q1" s="13"/>
      <c r="R1" s="13"/>
      <c r="S1" s="13"/>
      <c r="T1" s="13"/>
      <c r="U1" s="13"/>
      <c r="V1" s="13"/>
      <c r="W1" s="13"/>
      <c r="X1" s="13"/>
      <c r="Y1" s="19"/>
      <c r="Z1" s="19"/>
      <c r="AA1" s="19"/>
    </row>
    <row r="2" spans="1:28" ht="43.5" customHeight="1" x14ac:dyDescent="0.5">
      <c r="A2" s="1"/>
      <c r="C2" s="11"/>
      <c r="D2" s="279" t="s">
        <v>0</v>
      </c>
      <c r="E2" s="279"/>
      <c r="F2" s="279"/>
      <c r="G2" s="279"/>
      <c r="H2" s="279"/>
      <c r="I2" s="279"/>
      <c r="J2" s="62"/>
      <c r="K2" s="62"/>
      <c r="L2" s="62"/>
      <c r="M2" s="62"/>
      <c r="N2" s="62"/>
      <c r="O2" s="62"/>
      <c r="P2" s="62"/>
      <c r="Q2" s="62"/>
      <c r="R2" s="62"/>
      <c r="S2" s="62"/>
      <c r="T2" s="62"/>
      <c r="U2" s="62"/>
      <c r="V2" s="62"/>
      <c r="W2" s="11"/>
      <c r="X2" s="11"/>
      <c r="Y2" s="20"/>
      <c r="Z2" s="20"/>
      <c r="AA2" s="20"/>
    </row>
    <row r="3" spans="1:28" ht="19.5" customHeight="1" x14ac:dyDescent="0.35">
      <c r="A3" s="1"/>
      <c r="C3" s="10"/>
      <c r="D3" s="280" t="s">
        <v>1</v>
      </c>
      <c r="E3" s="280"/>
      <c r="F3" s="280"/>
      <c r="G3" s="280"/>
      <c r="H3" s="280"/>
      <c r="I3" s="280"/>
      <c r="J3" s="63"/>
      <c r="K3" s="319" t="s">
        <v>1001</v>
      </c>
      <c r="L3" s="319"/>
      <c r="M3" s="319"/>
      <c r="N3" s="319"/>
      <c r="O3" s="319"/>
      <c r="P3" s="319"/>
      <c r="Q3" s="319"/>
      <c r="R3" s="319"/>
      <c r="S3" s="319"/>
      <c r="T3" s="63"/>
      <c r="U3" s="63"/>
      <c r="V3" s="63"/>
      <c r="W3" s="10"/>
      <c r="X3" s="10"/>
      <c r="Y3" s="12"/>
      <c r="Z3" s="12"/>
      <c r="AA3" s="12"/>
    </row>
    <row r="4" spans="1:28" ht="35.25" customHeight="1" x14ac:dyDescent="0.35">
      <c r="A4" s="1"/>
      <c r="B4" s="1"/>
      <c r="C4" s="10"/>
      <c r="D4" s="281"/>
      <c r="E4" s="281"/>
      <c r="F4" s="281"/>
      <c r="G4" s="281"/>
      <c r="H4" s="281"/>
      <c r="I4" s="281"/>
      <c r="J4" s="61"/>
      <c r="K4" s="320"/>
      <c r="L4" s="320"/>
      <c r="M4" s="320"/>
      <c r="N4" s="320"/>
      <c r="O4" s="320"/>
      <c r="P4" s="320"/>
      <c r="Q4" s="320"/>
      <c r="R4" s="320"/>
      <c r="S4" s="320"/>
      <c r="T4" s="61"/>
      <c r="U4" s="61"/>
      <c r="V4" s="61"/>
      <c r="W4" s="61"/>
      <c r="X4" s="14"/>
      <c r="Y4" s="21"/>
      <c r="Z4" s="22"/>
      <c r="AA4" s="22"/>
    </row>
    <row r="5" spans="1:28" ht="32.5" x14ac:dyDescent="0.6">
      <c r="A5" s="1"/>
      <c r="B5" s="15"/>
      <c r="C5" s="13"/>
      <c r="D5" s="284" t="s">
        <v>218</v>
      </c>
      <c r="E5" s="284"/>
      <c r="F5" s="284"/>
      <c r="G5" s="284"/>
      <c r="H5" s="284"/>
      <c r="I5" s="284"/>
      <c r="J5" s="26"/>
      <c r="K5" s="284" t="s">
        <v>673</v>
      </c>
      <c r="L5" s="284"/>
      <c r="M5" s="284"/>
      <c r="N5" s="284"/>
      <c r="O5" s="284"/>
      <c r="P5" s="284"/>
      <c r="Q5" s="284"/>
      <c r="R5" s="284"/>
      <c r="S5" s="27"/>
      <c r="T5" s="25"/>
      <c r="U5" s="25"/>
      <c r="V5" s="25"/>
      <c r="W5" s="9"/>
      <c r="X5" s="9"/>
      <c r="Y5" s="23"/>
    </row>
    <row r="6" spans="1:28" ht="33" customHeight="1" x14ac:dyDescent="0.8">
      <c r="A6" s="1"/>
      <c r="B6" s="15"/>
      <c r="C6" s="15"/>
      <c r="D6" s="28" t="s">
        <v>296</v>
      </c>
      <c r="E6" s="28" t="s">
        <v>16</v>
      </c>
      <c r="F6" s="28" t="s">
        <v>19</v>
      </c>
      <c r="G6" s="28" t="s">
        <v>20</v>
      </c>
      <c r="H6" s="28" t="s">
        <v>21</v>
      </c>
      <c r="I6" s="28" t="s">
        <v>22</v>
      </c>
      <c r="J6" s="29"/>
      <c r="K6" s="44" t="s">
        <v>221</v>
      </c>
      <c r="L6" s="66"/>
      <c r="M6" s="30"/>
      <c r="N6" s="30"/>
      <c r="O6" s="30"/>
      <c r="P6" s="30"/>
      <c r="Q6" s="30"/>
      <c r="R6" s="31"/>
      <c r="S6" s="31"/>
      <c r="T6" s="25"/>
      <c r="U6" s="25"/>
      <c r="V6" s="25"/>
      <c r="W6" s="9"/>
      <c r="X6" s="9"/>
      <c r="Y6" s="23"/>
    </row>
    <row r="7" spans="1:28" ht="78" customHeight="1" outlineLevel="1" x14ac:dyDescent="0.35">
      <c r="A7" s="1"/>
      <c r="B7" s="267" t="s">
        <v>222</v>
      </c>
      <c r="C7" s="267"/>
      <c r="D7" s="67" t="str">
        <f>IF(F7="","",IF(AND(I7=3,H7=3,G7=3,F7=3),"Melhor Pratica",
IF(AND(H7=3,G7=3,F7=3),"Mais que cumpre",
IF(AND(G7=3,F7=3),"Cumpre",
IF(F7=3,"Parcial","Não cumpre")))))</f>
        <v>Não cumpre</v>
      </c>
      <c r="E7" s="47">
        <f>IF($D7="Não cumpre",0,IF($D7="Parcial",$E$18*0.4,IF($D7="Cumpre",$E$18*0.7,IF($D7="Mais que cumpre",$E$18*0.85,IF($D7="Melhor Pratica",$E$18,0)))))</f>
        <v>0</v>
      </c>
      <c r="F7" s="48">
        <f>IF($K$24&lt;&gt;"",IF($K$24=3,3,IF($K$24=2,2,1)),"")</f>
        <v>2</v>
      </c>
      <c r="G7" s="48" t="str">
        <f>IF($N$24&lt;&gt;"",IF($N$24=3,3,IF($N$24=2,2,1)),"")</f>
        <v/>
      </c>
      <c r="H7" s="48" t="str">
        <f>IF($Q$24&lt;&gt;"",IF($Q$24=3,3,IF($Q$24=2,2,1)),"")</f>
        <v/>
      </c>
      <c r="I7" s="48" t="str">
        <f>IF($T$24&lt;&gt;"",IF($T$24=3,3,IF($T$24=2,2,1)),"")</f>
        <v/>
      </c>
      <c r="J7" s="32"/>
      <c r="K7" s="49" t="s">
        <v>674</v>
      </c>
      <c r="L7" s="46" t="s">
        <v>224</v>
      </c>
      <c r="M7" s="271" t="s">
        <v>1002</v>
      </c>
      <c r="N7" s="271"/>
      <c r="O7" s="271"/>
      <c r="P7" s="46" t="s">
        <v>226</v>
      </c>
      <c r="Q7" s="271" t="s">
        <v>1003</v>
      </c>
      <c r="R7" s="271"/>
      <c r="S7" s="271"/>
      <c r="U7" s="25"/>
      <c r="V7" s="25"/>
      <c r="W7" s="9"/>
      <c r="X7" s="9"/>
      <c r="Y7" s="23"/>
    </row>
    <row r="8" spans="1:28" ht="14.25" customHeight="1" outlineLevel="1" x14ac:dyDescent="0.35">
      <c r="A8" s="1"/>
      <c r="B8" s="64"/>
      <c r="C8" s="64"/>
      <c r="D8" s="67"/>
      <c r="E8" s="47"/>
      <c r="F8" s="48"/>
      <c r="G8" s="48"/>
      <c r="H8" s="48"/>
      <c r="I8" s="48"/>
      <c r="J8" s="32"/>
      <c r="K8" s="49"/>
      <c r="L8" s="46"/>
      <c r="M8" s="271"/>
      <c r="N8" s="271"/>
      <c r="O8" s="271"/>
      <c r="P8" s="46"/>
      <c r="Q8" s="271"/>
      <c r="R8" s="271"/>
      <c r="S8" s="271"/>
      <c r="U8" s="25"/>
      <c r="V8" s="25"/>
      <c r="W8" s="9"/>
      <c r="X8" s="9"/>
      <c r="Y8" s="23"/>
    </row>
    <row r="9" spans="1:28" ht="9.75" customHeight="1" x14ac:dyDescent="0.45">
      <c r="A9" s="1"/>
      <c r="B9" s="1"/>
      <c r="C9" s="1"/>
      <c r="D9" s="34"/>
      <c r="E9" s="35"/>
      <c r="F9" s="35"/>
      <c r="G9" s="35"/>
      <c r="H9" s="35"/>
      <c r="I9" s="35"/>
      <c r="J9" s="35"/>
      <c r="K9" s="35"/>
      <c r="L9" s="35"/>
      <c r="M9" s="35"/>
      <c r="N9" s="35"/>
      <c r="O9" s="35"/>
      <c r="P9" s="35"/>
      <c r="Q9" s="92">
        <f>IF(Q10="Junho",6,IF(Q10="Julho",7,IF(Q10="Agosto",8,IF(Q10="Setembro",9,IF(Q10="Outubro",10,"")))))</f>
        <v>8</v>
      </c>
      <c r="R9" s="35"/>
      <c r="S9" s="92" t="str">
        <f>IF(S10="Junho",6,IF(S10="Julho",7,IF(S10="Agosto",8,IF(S10="Setembro",9,IF(S10="Outubro",10,"")))))</f>
        <v/>
      </c>
      <c r="T9" s="33"/>
      <c r="U9" s="33"/>
      <c r="V9" s="33"/>
      <c r="W9" s="1"/>
      <c r="X9" s="1"/>
    </row>
    <row r="10" spans="1:28" ht="59.25" customHeight="1" outlineLevel="1" x14ac:dyDescent="0.35">
      <c r="A10" s="1"/>
      <c r="B10" s="273" t="s">
        <v>676</v>
      </c>
      <c r="C10" s="273"/>
      <c r="D10" s="110" t="s">
        <v>247</v>
      </c>
      <c r="E10" s="51">
        <f>IF($D10="Não cumpre",0,IF($D10="Parcial",$E$18*0.4,IF($D10="Cumpre",$E$18*0.7,IF($D10="Mais que cumpre",$E$18*0.85,IF($D10="Melhor Pratica",$E$18,0)))))</f>
        <v>6.9999999999999993E-3</v>
      </c>
      <c r="F10" s="52" t="str">
        <f>IF(K20="D","D","-")</f>
        <v>-</v>
      </c>
      <c r="G10" s="52" t="str">
        <f>IF(N20="D","D","-")</f>
        <v>-</v>
      </c>
      <c r="H10" s="52" t="str">
        <f>IF(Q20="D","D","-")</f>
        <v>D</v>
      </c>
      <c r="I10" s="52" t="str">
        <f>IF(T20="D","D","-")</f>
        <v>-</v>
      </c>
      <c r="J10" s="32"/>
      <c r="K10" s="65" t="s">
        <v>677</v>
      </c>
      <c r="L10" s="50" t="s">
        <v>230</v>
      </c>
      <c r="M10" s="74">
        <v>3</v>
      </c>
      <c r="N10" s="50" t="s">
        <v>231</v>
      </c>
      <c r="O10" s="53" t="s">
        <v>696</v>
      </c>
      <c r="P10" s="50" t="s">
        <v>233</v>
      </c>
      <c r="Q10" s="91" t="s">
        <v>303</v>
      </c>
      <c r="R10" s="50" t="s">
        <v>235</v>
      </c>
      <c r="S10" s="91" t="s">
        <v>679</v>
      </c>
      <c r="T10" s="50" t="s">
        <v>237</v>
      </c>
      <c r="U10" s="53" t="s">
        <v>302</v>
      </c>
      <c r="V10" s="25"/>
      <c r="W10" s="9"/>
      <c r="X10" s="9"/>
      <c r="Y10" s="23"/>
    </row>
    <row r="11" spans="1:28" ht="20.5" x14ac:dyDescent="0.4">
      <c r="A11" s="1"/>
      <c r="B11" s="17"/>
      <c r="C11" s="17"/>
      <c r="D11" s="36"/>
      <c r="E11" s="31"/>
      <c r="F11" s="37"/>
      <c r="G11" s="37"/>
      <c r="H11" s="37"/>
      <c r="I11" s="37"/>
      <c r="J11" s="31"/>
      <c r="K11" s="25"/>
      <c r="L11" s="25"/>
      <c r="M11" s="25"/>
      <c r="N11" s="25"/>
      <c r="O11" s="25"/>
      <c r="P11" s="25"/>
      <c r="Q11" s="25"/>
      <c r="R11" s="25"/>
      <c r="S11" s="25"/>
      <c r="T11" s="25"/>
      <c r="U11" s="25"/>
      <c r="V11" s="25"/>
      <c r="W11" s="9"/>
      <c r="X11" s="9"/>
      <c r="Y11" s="23"/>
    </row>
    <row r="12" spans="1:28" ht="18" customHeight="1" outlineLevel="1" x14ac:dyDescent="0.35">
      <c r="A12" s="1"/>
      <c r="B12" s="274" t="s">
        <v>680</v>
      </c>
      <c r="C12" s="274"/>
      <c r="D12" s="276" t="str">
        <f>IF(F12="","",IF(AND(I12=3,H12=3,G12=3,F12=3),"Melhor Pratica",
IF(AND(H12=3,G12=3,F12=3),"Mais que cumpre",
IF(AND(G12=3,F12=3),"Cumpre",
IF(F12=3,"Parcial","Não cumpre")))))</f>
        <v>Mais que cumpre</v>
      </c>
      <c r="E12" s="277">
        <f>IF($D12="Não cumpre",0,IF($D12="Parcial",$E$18*0.4,IF($D12="Cumpre",$E$18*0.7,IF($D12="Mais que cumpre",$E$18*0.85,IF($D12="Melhor Pratica",$E$18,0)))))</f>
        <v>8.5000000000000006E-3</v>
      </c>
      <c r="F12" s="272">
        <f>IF($L$24&lt;&gt;"",IF($L$24=3,3,IF($L$24=2,2,1)),"")</f>
        <v>3</v>
      </c>
      <c r="G12" s="272">
        <f>IF($O$24&lt;&gt;"",IF($O$24=3,3,IF($O$24=2,2,1)),"")</f>
        <v>3</v>
      </c>
      <c r="H12" s="272">
        <f>IF($R$24&lt;&gt;"",IF($R$24=3,3,IF($R$24=2,2,1)),"")</f>
        <v>3</v>
      </c>
      <c r="I12" s="272" t="str">
        <f>IF($U$24&lt;&gt;"",IF($U$24=3,3,IF($U$24=2,2,1)),"")</f>
        <v/>
      </c>
      <c r="J12" s="32"/>
      <c r="K12" s="305" t="s">
        <v>240</v>
      </c>
      <c r="L12" s="278"/>
      <c r="M12" s="285" t="s">
        <v>710</v>
      </c>
      <c r="N12" s="286"/>
      <c r="O12" s="305" t="s">
        <v>240</v>
      </c>
      <c r="P12" s="278"/>
      <c r="Q12" s="285"/>
      <c r="R12" s="286"/>
      <c r="S12" s="278" t="s">
        <v>240</v>
      </c>
      <c r="T12" s="278"/>
      <c r="U12" s="318"/>
      <c r="V12" s="318"/>
      <c r="W12" s="9"/>
      <c r="X12" s="9"/>
      <c r="Y12" s="23"/>
      <c r="Z12" s="2"/>
      <c r="AA12" s="2"/>
      <c r="AB12" s="2"/>
    </row>
    <row r="13" spans="1:28" ht="35.25" customHeight="1" outlineLevel="1" x14ac:dyDescent="0.35">
      <c r="A13" s="1"/>
      <c r="B13" s="275"/>
      <c r="C13" s="275"/>
      <c r="D13" s="276"/>
      <c r="E13" s="277"/>
      <c r="F13" s="272"/>
      <c r="G13" s="272"/>
      <c r="H13" s="272"/>
      <c r="I13" s="272"/>
      <c r="J13" s="32"/>
      <c r="K13" s="168" t="s">
        <v>33</v>
      </c>
      <c r="L13" s="287" t="s">
        <v>242</v>
      </c>
      <c r="M13" s="287"/>
      <c r="N13" s="169" t="s">
        <v>243</v>
      </c>
      <c r="O13" s="168" t="s">
        <v>33</v>
      </c>
      <c r="P13" s="287" t="s">
        <v>242</v>
      </c>
      <c r="Q13" s="287"/>
      <c r="R13" s="169" t="s">
        <v>243</v>
      </c>
      <c r="S13" s="100" t="s">
        <v>33</v>
      </c>
      <c r="T13" s="287" t="s">
        <v>242</v>
      </c>
      <c r="U13" s="287"/>
      <c r="V13" s="100" t="s">
        <v>243</v>
      </c>
      <c r="W13" s="1"/>
      <c r="X13" s="1"/>
      <c r="Z13" s="3"/>
      <c r="AA13" s="4"/>
      <c r="AB13" s="5"/>
    </row>
    <row r="14" spans="1:28" ht="18.75" customHeight="1" outlineLevel="1" x14ac:dyDescent="0.35">
      <c r="A14" s="1"/>
      <c r="B14" s="275"/>
      <c r="C14" s="275"/>
      <c r="D14" s="276"/>
      <c r="E14" s="277"/>
      <c r="F14" s="38"/>
      <c r="G14" s="38"/>
      <c r="H14" s="38"/>
      <c r="I14" s="38"/>
      <c r="J14" s="32"/>
      <c r="K14" s="270" t="s">
        <v>1030</v>
      </c>
      <c r="L14" s="292"/>
      <c r="M14" s="292"/>
      <c r="N14" s="269" t="s">
        <v>246</v>
      </c>
      <c r="O14" s="270"/>
      <c r="P14" s="292"/>
      <c r="Q14" s="292"/>
      <c r="R14" s="269"/>
      <c r="S14" s="268"/>
      <c r="T14" s="292"/>
      <c r="U14" s="292"/>
      <c r="V14" s="268"/>
      <c r="W14" s="1"/>
      <c r="X14" s="1"/>
      <c r="Z14" s="6"/>
      <c r="AA14" s="7"/>
      <c r="AB14" s="8"/>
    </row>
    <row r="15" spans="1:28" ht="21" customHeight="1" outlineLevel="1" x14ac:dyDescent="0.35">
      <c r="A15" s="1"/>
      <c r="B15" s="275"/>
      <c r="C15" s="275"/>
      <c r="D15" s="288" t="str">
        <f>IF(S10&lt;&gt;"",IF(OR(S14="finalizado",O14="finalizado",K14="finalizado"),"Finalizado",
IF(OR(AND(S10=U12,S14&lt;&gt;"finalizado"),AND(S10=Q12,O14&lt;&gt;"finalizado"),AND(S10=M12,K14&lt;&gt;"finalizado")),"Atrasado","À Tempo")),"Não Planificado")</f>
        <v>À Tempo</v>
      </c>
      <c r="E15" s="288"/>
      <c r="F15" s="288"/>
      <c r="G15" s="288"/>
      <c r="H15" s="288"/>
      <c r="I15" s="288"/>
      <c r="J15" s="26"/>
      <c r="K15" s="270"/>
      <c r="L15" s="292"/>
      <c r="M15" s="292"/>
      <c r="N15" s="269"/>
      <c r="O15" s="270"/>
      <c r="P15" s="292"/>
      <c r="Q15" s="292"/>
      <c r="R15" s="269"/>
      <c r="S15" s="268"/>
      <c r="T15" s="292"/>
      <c r="U15" s="292"/>
      <c r="V15" s="268"/>
      <c r="W15" s="1"/>
      <c r="X15" s="1"/>
      <c r="Z15" s="6"/>
      <c r="AA15" s="7"/>
      <c r="AB15" s="7"/>
    </row>
    <row r="16" spans="1:28" ht="21" customHeight="1" x14ac:dyDescent="0.4">
      <c r="A16" s="1"/>
      <c r="B16" s="17"/>
      <c r="C16" s="17"/>
      <c r="D16" s="9"/>
      <c r="E16" s="86" t="str">
        <f>IF(COUNTA(F16:I16)=0,"NBC","BC")</f>
        <v>BC</v>
      </c>
      <c r="F16" s="86"/>
      <c r="G16" s="86"/>
      <c r="H16" s="86" t="s">
        <v>305</v>
      </c>
      <c r="I16" s="9"/>
      <c r="J16" s="16"/>
      <c r="K16" s="9"/>
      <c r="L16" s="9"/>
      <c r="M16" s="9"/>
      <c r="N16" s="9"/>
      <c r="O16" s="9"/>
      <c r="P16" s="9"/>
      <c r="Q16" s="9"/>
      <c r="R16" s="9"/>
      <c r="S16" s="9"/>
      <c r="T16" s="9"/>
      <c r="U16" s="9"/>
      <c r="V16" s="9"/>
      <c r="W16" s="9"/>
      <c r="X16" s="9"/>
      <c r="Y16" s="23"/>
    </row>
    <row r="17" spans="1:25" ht="21" customHeight="1" x14ac:dyDescent="0.4">
      <c r="A17" s="1"/>
      <c r="B17" s="17"/>
      <c r="C17" s="17"/>
      <c r="D17" s="9"/>
      <c r="E17" s="9"/>
      <c r="F17" s="9"/>
      <c r="G17" s="9"/>
      <c r="H17" s="9"/>
      <c r="I17" s="9"/>
      <c r="J17" s="16"/>
      <c r="K17" s="290" t="s">
        <v>246</v>
      </c>
      <c r="L17" s="291"/>
      <c r="M17" s="296"/>
      <c r="N17" s="290" t="s">
        <v>247</v>
      </c>
      <c r="O17" s="291"/>
      <c r="P17" s="296"/>
      <c r="Q17" s="290" t="s">
        <v>681</v>
      </c>
      <c r="R17" s="291"/>
      <c r="S17" s="296"/>
      <c r="T17" s="290" t="s">
        <v>682</v>
      </c>
      <c r="U17" s="291"/>
      <c r="V17" s="296"/>
      <c r="W17" s="9"/>
      <c r="X17" s="9"/>
      <c r="Y17" s="23"/>
    </row>
    <row r="18" spans="1:25" ht="20.25" customHeight="1" outlineLevel="2" x14ac:dyDescent="0.35">
      <c r="A18" s="1"/>
      <c r="B18" s="289" t="s">
        <v>316</v>
      </c>
      <c r="C18" s="289"/>
      <c r="D18" s="42" t="s">
        <v>16</v>
      </c>
      <c r="E18" s="39">
        <v>0.01</v>
      </c>
      <c r="F18" s="127"/>
      <c r="G18" s="127"/>
      <c r="H18" s="127"/>
      <c r="I18" s="127"/>
      <c r="J18" s="9"/>
      <c r="K18" s="270" t="s">
        <v>1004</v>
      </c>
      <c r="L18" s="268"/>
      <c r="M18" s="269"/>
      <c r="N18" s="270" t="s">
        <v>1005</v>
      </c>
      <c r="O18" s="268"/>
      <c r="P18" s="269"/>
      <c r="Q18" s="270" t="s">
        <v>1006</v>
      </c>
      <c r="R18" s="268"/>
      <c r="S18" s="269"/>
      <c r="T18" s="270" t="s">
        <v>1007</v>
      </c>
      <c r="U18" s="268"/>
      <c r="V18" s="269"/>
      <c r="W18" s="9"/>
      <c r="X18" s="9"/>
      <c r="Y18" s="23"/>
    </row>
    <row r="19" spans="1:25" ht="141.75" customHeight="1" outlineLevel="2" x14ac:dyDescent="0.35">
      <c r="A19" s="1"/>
      <c r="B19" s="289"/>
      <c r="C19" s="289"/>
      <c r="D19" s="42" t="s">
        <v>255</v>
      </c>
      <c r="E19" s="311" t="s">
        <v>1008</v>
      </c>
      <c r="F19" s="311"/>
      <c r="G19" s="311"/>
      <c r="H19" s="311"/>
      <c r="I19" s="311"/>
      <c r="J19" s="25"/>
      <c r="K19" s="270"/>
      <c r="L19" s="268"/>
      <c r="M19" s="269"/>
      <c r="N19" s="270"/>
      <c r="O19" s="268"/>
      <c r="P19" s="269"/>
      <c r="Q19" s="270"/>
      <c r="R19" s="268"/>
      <c r="S19" s="269"/>
      <c r="T19" s="270"/>
      <c r="U19" s="268"/>
      <c r="V19" s="269"/>
      <c r="W19" s="9"/>
      <c r="X19" s="9"/>
      <c r="Y19" s="23"/>
    </row>
    <row r="20" spans="1:25" ht="18.75" customHeight="1" outlineLevel="2" x14ac:dyDescent="0.35">
      <c r="A20" s="1"/>
      <c r="B20" s="289"/>
      <c r="C20" s="289"/>
      <c r="D20" s="293" t="s">
        <v>37</v>
      </c>
      <c r="E20" s="294" t="s">
        <v>69</v>
      </c>
      <c r="F20" s="294"/>
      <c r="G20" s="294"/>
      <c r="H20" s="294"/>
      <c r="I20" s="294"/>
      <c r="J20" s="25"/>
      <c r="K20" s="270"/>
      <c r="L20" s="268"/>
      <c r="M20" s="269"/>
      <c r="N20" s="270"/>
      <c r="O20" s="268"/>
      <c r="P20" s="269"/>
      <c r="Q20" s="270" t="s">
        <v>307</v>
      </c>
      <c r="R20" s="268"/>
      <c r="S20" s="269"/>
      <c r="T20" s="270"/>
      <c r="U20" s="268"/>
      <c r="V20" s="269"/>
      <c r="W20" s="9"/>
      <c r="X20" s="9"/>
      <c r="Y20" s="23"/>
    </row>
    <row r="21" spans="1:25" ht="40.5" customHeight="1" outlineLevel="2" x14ac:dyDescent="0.35">
      <c r="A21" s="18">
        <v>5.0000000000000001E-3</v>
      </c>
      <c r="B21" s="289"/>
      <c r="C21" s="289"/>
      <c r="D21" s="293"/>
      <c r="E21" s="294"/>
      <c r="F21" s="294"/>
      <c r="G21" s="294"/>
      <c r="H21" s="294"/>
      <c r="I21" s="294"/>
      <c r="J21" s="25"/>
      <c r="K21" s="270" t="s">
        <v>858</v>
      </c>
      <c r="L21" s="268"/>
      <c r="M21" s="269"/>
      <c r="N21" s="270" t="s">
        <v>546</v>
      </c>
      <c r="O21" s="268"/>
      <c r="P21" s="269"/>
      <c r="Q21" s="270" t="s">
        <v>1009</v>
      </c>
      <c r="R21" s="268"/>
      <c r="S21" s="269"/>
      <c r="T21" s="270" t="s">
        <v>390</v>
      </c>
      <c r="U21" s="268"/>
      <c r="V21" s="269"/>
      <c r="W21" s="9"/>
      <c r="X21" s="9"/>
      <c r="Y21" s="23"/>
    </row>
    <row r="22" spans="1:25" ht="14.5" x14ac:dyDescent="0.35">
      <c r="A22" s="1"/>
      <c r="B22" s="9"/>
      <c r="C22" s="9"/>
      <c r="D22" s="9"/>
      <c r="E22" s="9"/>
      <c r="F22" s="9"/>
      <c r="G22" s="9"/>
      <c r="H22" s="9"/>
      <c r="I22" s="9"/>
      <c r="J22" s="9"/>
      <c r="K22" s="68"/>
      <c r="L22" s="9"/>
      <c r="M22" s="9"/>
      <c r="N22" s="9"/>
      <c r="O22" s="9"/>
      <c r="P22" s="9"/>
      <c r="Q22" s="9"/>
      <c r="R22" s="9"/>
      <c r="S22" s="9"/>
      <c r="T22" s="9"/>
      <c r="U22" s="9"/>
      <c r="V22" s="69"/>
      <c r="W22" s="9"/>
      <c r="X22" s="9"/>
      <c r="Y22" s="23"/>
    </row>
    <row r="23" spans="1:25" ht="41" x14ac:dyDescent="0.35">
      <c r="A23" s="1"/>
      <c r="B23" s="9"/>
      <c r="C23" s="9"/>
      <c r="D23" s="9"/>
      <c r="G23" s="9"/>
      <c r="H23" s="9"/>
      <c r="K23" s="54" t="s">
        <v>9</v>
      </c>
      <c r="L23" s="24" t="s">
        <v>261</v>
      </c>
      <c r="M23" s="55" t="s">
        <v>262</v>
      </c>
      <c r="N23" s="54" t="s">
        <v>9</v>
      </c>
      <c r="O23" s="24" t="s">
        <v>261</v>
      </c>
      <c r="P23" s="55" t="s">
        <v>262</v>
      </c>
      <c r="Q23" s="54" t="s">
        <v>9</v>
      </c>
      <c r="R23" s="24" t="s">
        <v>261</v>
      </c>
      <c r="S23" s="55" t="s">
        <v>262</v>
      </c>
      <c r="T23" s="54" t="s">
        <v>9</v>
      </c>
      <c r="U23" s="24" t="s">
        <v>261</v>
      </c>
      <c r="V23" s="55" t="s">
        <v>262</v>
      </c>
      <c r="X23" s="9"/>
      <c r="Y23" s="23"/>
    </row>
    <row r="24" spans="1:25" ht="36.75" customHeight="1" x14ac:dyDescent="0.35">
      <c r="A24" s="1"/>
      <c r="B24" s="9"/>
      <c r="C24" s="9"/>
      <c r="D24" s="9"/>
      <c r="F24" s="297" t="s">
        <v>690</v>
      </c>
      <c r="G24" s="298" t="s">
        <v>33</v>
      </c>
      <c r="H24" s="298"/>
      <c r="I24" s="298"/>
      <c r="K24" s="56">
        <v>2</v>
      </c>
      <c r="L24" s="40">
        <v>3</v>
      </c>
      <c r="M24" s="295" t="s">
        <v>1010</v>
      </c>
      <c r="N24" s="56"/>
      <c r="O24" s="40">
        <v>3</v>
      </c>
      <c r="P24" s="295"/>
      <c r="Q24" s="56"/>
      <c r="R24" s="40">
        <v>3</v>
      </c>
      <c r="S24" s="295"/>
      <c r="T24" s="56"/>
      <c r="U24" s="40"/>
      <c r="V24" s="295"/>
      <c r="X24" s="9"/>
      <c r="Y24" s="23"/>
    </row>
    <row r="25" spans="1:25" ht="19.5" customHeight="1" x14ac:dyDescent="0.35">
      <c r="A25" s="1"/>
      <c r="B25" s="9"/>
      <c r="C25" s="9"/>
      <c r="D25" s="9"/>
      <c r="F25" s="297"/>
      <c r="G25" s="298"/>
      <c r="H25" s="298"/>
      <c r="I25" s="298"/>
      <c r="K25" s="57"/>
      <c r="L25" s="43"/>
      <c r="M25" s="295"/>
      <c r="N25" s="57"/>
      <c r="O25" s="43"/>
      <c r="P25" s="295"/>
      <c r="Q25" s="57"/>
      <c r="R25" s="43"/>
      <c r="S25" s="295"/>
      <c r="T25" s="57"/>
      <c r="U25" s="43"/>
      <c r="V25" s="295"/>
      <c r="X25" s="9"/>
      <c r="Y25" s="23"/>
    </row>
    <row r="26" spans="1:25" ht="208.5" customHeight="1" x14ac:dyDescent="0.35">
      <c r="A26" s="1"/>
      <c r="B26" s="9"/>
      <c r="C26" s="9"/>
      <c r="D26" s="9"/>
      <c r="F26" s="297"/>
      <c r="G26" s="298" t="s">
        <v>242</v>
      </c>
      <c r="H26" s="298"/>
      <c r="I26" s="298"/>
      <c r="K26" s="58" t="s">
        <v>1011</v>
      </c>
      <c r="L26" s="45" t="s">
        <v>1034</v>
      </c>
      <c r="M26" s="295"/>
      <c r="N26" s="58"/>
      <c r="O26" s="45" t="s">
        <v>1052</v>
      </c>
      <c r="P26" s="295"/>
      <c r="Q26" s="58"/>
      <c r="R26" s="45" t="s">
        <v>1175</v>
      </c>
      <c r="S26" s="295"/>
      <c r="T26" s="58"/>
      <c r="U26" s="45"/>
      <c r="V26" s="295"/>
      <c r="X26" s="9"/>
      <c r="Y26" s="23"/>
    </row>
    <row r="27" spans="1:25" ht="18" customHeight="1" x14ac:dyDescent="0.35">
      <c r="A27" s="1"/>
      <c r="B27" s="9"/>
      <c r="C27" s="9"/>
      <c r="D27" s="9"/>
      <c r="F27" s="297"/>
      <c r="G27" s="298" t="s">
        <v>266</v>
      </c>
      <c r="H27" s="298"/>
      <c r="I27" s="298"/>
      <c r="K27" s="59"/>
      <c r="L27" s="25"/>
      <c r="M27" s="60"/>
      <c r="N27" s="59"/>
      <c r="O27" s="25"/>
      <c r="P27" s="101"/>
      <c r="Q27" s="59"/>
      <c r="R27" s="25"/>
      <c r="S27" s="60"/>
      <c r="T27" s="59"/>
      <c r="U27" s="25"/>
      <c r="V27" s="60"/>
      <c r="X27" s="9"/>
      <c r="Y27" s="23"/>
    </row>
    <row r="28" spans="1:25" ht="18" customHeight="1" x14ac:dyDescent="0.35">
      <c r="A28" s="1"/>
      <c r="B28" s="9"/>
      <c r="C28" s="9"/>
      <c r="D28" s="9"/>
      <c r="F28" s="297"/>
      <c r="G28" s="298"/>
      <c r="H28" s="298"/>
      <c r="I28" s="298"/>
      <c r="K28" s="59"/>
      <c r="L28" s="25"/>
      <c r="M28" s="60"/>
      <c r="N28" s="59"/>
      <c r="O28" s="25"/>
      <c r="P28" s="101"/>
      <c r="Q28" s="59"/>
      <c r="R28" s="25"/>
      <c r="S28" s="60"/>
      <c r="T28" s="59"/>
      <c r="U28" s="25"/>
      <c r="V28" s="60"/>
      <c r="X28" s="9"/>
      <c r="Y28" s="23"/>
    </row>
    <row r="29" spans="1:25" ht="18" customHeight="1" x14ac:dyDescent="0.35">
      <c r="A29" s="1"/>
      <c r="B29" s="9"/>
      <c r="C29" s="9"/>
      <c r="D29" s="9"/>
      <c r="F29" s="297"/>
      <c r="G29" s="298"/>
      <c r="H29" s="298"/>
      <c r="I29" s="298"/>
      <c r="K29" s="59"/>
      <c r="L29" s="25"/>
      <c r="M29" s="60"/>
      <c r="N29" s="59"/>
      <c r="O29" s="25"/>
      <c r="P29" s="101"/>
      <c r="Q29" s="59"/>
      <c r="R29" s="25"/>
      <c r="S29" s="60"/>
      <c r="T29" s="59"/>
      <c r="U29" s="25"/>
      <c r="V29" s="60"/>
      <c r="X29" s="9"/>
      <c r="Y29" s="23"/>
    </row>
    <row r="30" spans="1:25" ht="18" customHeight="1" x14ac:dyDescent="0.35">
      <c r="A30" s="1"/>
      <c r="B30" s="9"/>
      <c r="C30" s="9"/>
      <c r="D30" s="9"/>
      <c r="F30" s="297"/>
      <c r="G30" s="298"/>
      <c r="H30" s="298"/>
      <c r="I30" s="298"/>
      <c r="K30" s="59"/>
      <c r="L30" s="25"/>
      <c r="M30" s="60"/>
      <c r="N30" s="59"/>
      <c r="O30" s="25"/>
      <c r="P30" s="101"/>
      <c r="Q30" s="59"/>
      <c r="R30" s="25"/>
      <c r="S30" s="60"/>
      <c r="T30" s="59"/>
      <c r="U30" s="25"/>
      <c r="V30" s="60"/>
      <c r="X30" s="9"/>
      <c r="Y30" s="23"/>
    </row>
    <row r="31" spans="1:25" ht="18" customHeight="1" x14ac:dyDescent="0.35">
      <c r="A31" s="1"/>
      <c r="B31" s="9"/>
      <c r="C31" s="9"/>
      <c r="D31" s="9"/>
      <c r="F31" s="297"/>
      <c r="G31" s="298"/>
      <c r="H31" s="298"/>
      <c r="I31" s="298"/>
      <c r="K31" s="59"/>
      <c r="L31" s="25"/>
      <c r="M31" s="60"/>
      <c r="N31" s="59"/>
      <c r="O31" s="25"/>
      <c r="P31" s="101"/>
      <c r="Q31" s="59"/>
      <c r="R31" s="25"/>
      <c r="S31" s="60"/>
      <c r="T31" s="59"/>
      <c r="U31" s="25"/>
      <c r="V31" s="60"/>
      <c r="X31" s="9"/>
      <c r="Y31" s="23"/>
    </row>
    <row r="32" spans="1:25" ht="18" customHeight="1" x14ac:dyDescent="0.35">
      <c r="A32" s="1"/>
      <c r="B32" s="9"/>
      <c r="C32" s="9"/>
      <c r="D32" s="9"/>
      <c r="F32" s="297"/>
      <c r="G32" s="298"/>
      <c r="H32" s="298"/>
      <c r="I32" s="298"/>
      <c r="K32" s="59"/>
      <c r="L32" s="25"/>
      <c r="M32" s="60"/>
      <c r="N32" s="59"/>
      <c r="O32" s="25"/>
      <c r="P32" s="101"/>
      <c r="Q32" s="59"/>
      <c r="R32" s="25"/>
      <c r="S32" s="60"/>
      <c r="T32" s="59"/>
      <c r="U32" s="25"/>
      <c r="V32" s="60"/>
      <c r="X32" s="9"/>
      <c r="Y32" s="23"/>
    </row>
    <row r="33" spans="1:25" ht="18" customHeight="1" x14ac:dyDescent="0.35">
      <c r="A33" s="1"/>
      <c r="B33" s="9"/>
      <c r="C33" s="9"/>
      <c r="D33" s="9"/>
      <c r="F33" s="297"/>
      <c r="G33" s="298"/>
      <c r="H33" s="298"/>
      <c r="I33" s="298"/>
      <c r="K33" s="59"/>
      <c r="L33" s="25"/>
      <c r="M33" s="60"/>
      <c r="N33" s="59"/>
      <c r="O33" s="25"/>
      <c r="P33" s="101"/>
      <c r="Q33" s="59"/>
      <c r="R33" s="25"/>
      <c r="S33" s="60"/>
      <c r="T33" s="59"/>
      <c r="U33" s="25"/>
      <c r="V33" s="60"/>
      <c r="X33" s="9"/>
      <c r="Y33" s="23"/>
    </row>
    <row r="34" spans="1:25" ht="18" customHeight="1" x14ac:dyDescent="0.35">
      <c r="A34" s="1"/>
      <c r="B34" s="9"/>
      <c r="C34" s="9"/>
      <c r="D34" s="9"/>
      <c r="F34" s="297"/>
      <c r="G34" s="298"/>
      <c r="H34" s="298"/>
      <c r="I34" s="298"/>
      <c r="K34" s="59"/>
      <c r="L34" s="25"/>
      <c r="M34" s="60"/>
      <c r="N34" s="59"/>
      <c r="O34" s="25"/>
      <c r="P34" s="101"/>
      <c r="Q34" s="59"/>
      <c r="R34" s="25"/>
      <c r="S34" s="60"/>
      <c r="T34" s="59"/>
      <c r="U34" s="25"/>
      <c r="V34" s="60"/>
      <c r="X34" s="9"/>
      <c r="Y34" s="23"/>
    </row>
    <row r="35" spans="1:25" ht="18" customHeight="1" x14ac:dyDescent="0.35">
      <c r="A35" s="1"/>
      <c r="B35" s="9"/>
      <c r="C35" s="9"/>
      <c r="D35" s="9"/>
      <c r="F35" s="297"/>
      <c r="G35" s="298"/>
      <c r="H35" s="298"/>
      <c r="I35" s="298"/>
      <c r="K35" s="59"/>
      <c r="L35" s="25"/>
      <c r="M35" s="60"/>
      <c r="N35" s="59"/>
      <c r="O35" s="25"/>
      <c r="P35" s="101"/>
      <c r="Q35" s="59"/>
      <c r="R35" s="25"/>
      <c r="S35" s="60"/>
      <c r="T35" s="59"/>
      <c r="U35" s="25"/>
      <c r="V35" s="60"/>
      <c r="X35" s="9"/>
      <c r="Y35" s="23"/>
    </row>
    <row r="36" spans="1:25" ht="18" customHeight="1" x14ac:dyDescent="0.35">
      <c r="A36" s="1"/>
      <c r="B36" s="9"/>
      <c r="C36" s="9"/>
      <c r="D36" s="9"/>
      <c r="F36" s="297"/>
      <c r="G36" s="298"/>
      <c r="H36" s="298"/>
      <c r="I36" s="298"/>
      <c r="K36" s="59"/>
      <c r="L36" s="25"/>
      <c r="M36" s="60"/>
      <c r="N36" s="59"/>
      <c r="O36" s="25"/>
      <c r="P36" s="101"/>
      <c r="Q36" s="59"/>
      <c r="R36" s="25"/>
      <c r="S36" s="60"/>
      <c r="T36" s="59"/>
      <c r="U36" s="25"/>
      <c r="V36" s="60"/>
      <c r="X36" s="9"/>
      <c r="Y36" s="23"/>
    </row>
    <row r="37" spans="1:25" ht="18" customHeight="1" x14ac:dyDescent="0.35">
      <c r="A37" s="1"/>
      <c r="B37" s="9"/>
      <c r="C37" s="9"/>
      <c r="D37" s="9"/>
      <c r="F37" s="297"/>
      <c r="G37" s="298"/>
      <c r="H37" s="298"/>
      <c r="I37" s="298"/>
      <c r="K37" s="59"/>
      <c r="L37" s="25"/>
      <c r="M37" s="60"/>
      <c r="N37" s="59"/>
      <c r="O37" s="25"/>
      <c r="P37" s="101"/>
      <c r="Q37" s="59"/>
      <c r="R37" s="25"/>
      <c r="S37" s="60"/>
      <c r="T37" s="59"/>
      <c r="U37" s="25"/>
      <c r="V37" s="60"/>
      <c r="X37" s="9"/>
      <c r="Y37" s="23"/>
    </row>
    <row r="38" spans="1:25" ht="18" customHeight="1" x14ac:dyDescent="0.35">
      <c r="A38" s="1"/>
      <c r="B38" s="9"/>
      <c r="C38" s="9"/>
      <c r="D38" s="9"/>
      <c r="F38" s="297"/>
      <c r="G38" s="298"/>
      <c r="H38" s="298"/>
      <c r="I38" s="298"/>
      <c r="K38" s="59"/>
      <c r="L38" s="25"/>
      <c r="M38" s="60"/>
      <c r="N38" s="59"/>
      <c r="O38" s="25"/>
      <c r="P38" s="101"/>
      <c r="Q38" s="59"/>
      <c r="R38" s="25"/>
      <c r="S38" s="60"/>
      <c r="T38" s="59"/>
      <c r="U38" s="25"/>
      <c r="V38" s="60"/>
      <c r="X38" s="9"/>
      <c r="Y38" s="23"/>
    </row>
    <row r="39" spans="1:25" ht="18" customHeight="1" x14ac:dyDescent="0.35">
      <c r="A39" s="1"/>
      <c r="B39" s="9"/>
      <c r="C39" s="9"/>
      <c r="D39" s="9"/>
      <c r="F39" s="297"/>
      <c r="G39" s="298"/>
      <c r="H39" s="298"/>
      <c r="I39" s="298"/>
      <c r="K39" s="59"/>
      <c r="L39" s="25"/>
      <c r="M39" s="60"/>
      <c r="N39" s="59"/>
      <c r="O39" s="25"/>
      <c r="P39" s="101"/>
      <c r="Q39" s="59"/>
      <c r="R39" s="25"/>
      <c r="S39" s="60"/>
      <c r="T39" s="59"/>
      <c r="U39" s="25"/>
      <c r="V39" s="60"/>
      <c r="X39" s="9"/>
      <c r="Y39" s="23"/>
    </row>
    <row r="40" spans="1:25" ht="18" customHeight="1" x14ac:dyDescent="0.35">
      <c r="A40" s="1"/>
      <c r="B40" s="9"/>
      <c r="C40" s="9"/>
      <c r="D40" s="9"/>
      <c r="F40" s="297"/>
      <c r="G40" s="298"/>
      <c r="H40" s="298"/>
      <c r="I40" s="298"/>
      <c r="K40" s="59"/>
      <c r="L40" s="25"/>
      <c r="M40" s="60"/>
      <c r="N40" s="59"/>
      <c r="O40" s="25"/>
      <c r="P40" s="101"/>
      <c r="Q40" s="59"/>
      <c r="R40" s="25"/>
      <c r="S40" s="60"/>
      <c r="T40" s="59"/>
      <c r="U40" s="25"/>
      <c r="V40" s="60"/>
      <c r="X40" s="9"/>
      <c r="Y40" s="23"/>
    </row>
    <row r="41" spans="1:25" ht="18" customHeight="1" x14ac:dyDescent="0.35">
      <c r="A41" s="1"/>
      <c r="B41" s="9"/>
      <c r="C41" s="9"/>
      <c r="D41" s="9"/>
      <c r="F41" s="297"/>
      <c r="G41" s="298"/>
      <c r="H41" s="298"/>
      <c r="I41" s="298"/>
      <c r="K41" s="59"/>
      <c r="L41" s="25"/>
      <c r="M41" s="60"/>
      <c r="N41" s="59"/>
      <c r="O41" s="25"/>
      <c r="P41" s="101"/>
      <c r="Q41" s="59"/>
      <c r="R41" s="25"/>
      <c r="S41" s="60"/>
      <c r="T41" s="59"/>
      <c r="U41" s="25"/>
      <c r="V41" s="60"/>
      <c r="X41" s="9"/>
      <c r="Y41" s="23"/>
    </row>
    <row r="42" spans="1:25" ht="18" customHeight="1" x14ac:dyDescent="0.35">
      <c r="A42" s="1"/>
      <c r="B42" s="9"/>
      <c r="C42" s="9"/>
      <c r="D42" s="9"/>
      <c r="F42" s="297"/>
      <c r="G42" s="298"/>
      <c r="H42" s="298"/>
      <c r="I42" s="298"/>
      <c r="K42" s="59"/>
      <c r="L42" s="25"/>
      <c r="M42" s="60"/>
      <c r="N42" s="59"/>
      <c r="O42" s="25"/>
      <c r="P42" s="101"/>
      <c r="Q42" s="59"/>
      <c r="R42" s="25"/>
      <c r="S42" s="60"/>
      <c r="T42" s="59"/>
      <c r="U42" s="25"/>
      <c r="V42" s="60"/>
      <c r="X42" s="9"/>
      <c r="Y42" s="23"/>
    </row>
    <row r="43" spans="1:25" ht="18" customHeight="1" x14ac:dyDescent="0.35">
      <c r="A43" s="1"/>
      <c r="B43" s="9"/>
      <c r="C43" s="9"/>
      <c r="D43" s="9"/>
      <c r="F43" s="297"/>
      <c r="G43" s="298"/>
      <c r="H43" s="298"/>
      <c r="I43" s="298"/>
      <c r="K43" s="59"/>
      <c r="L43" s="25"/>
      <c r="M43" s="60"/>
      <c r="N43" s="59"/>
      <c r="O43" s="25"/>
      <c r="P43" s="101"/>
      <c r="Q43" s="59"/>
      <c r="R43" s="25"/>
      <c r="S43" s="60"/>
      <c r="T43" s="59"/>
      <c r="U43" s="25"/>
      <c r="V43" s="60"/>
      <c r="X43" s="9"/>
      <c r="Y43" s="23"/>
    </row>
    <row r="44" spans="1:25" ht="18" customHeight="1" x14ac:dyDescent="0.35">
      <c r="A44" s="1"/>
      <c r="B44" s="9"/>
      <c r="C44" s="9"/>
      <c r="D44" s="9"/>
      <c r="F44" s="297"/>
      <c r="G44" s="298"/>
      <c r="H44" s="298"/>
      <c r="I44" s="298"/>
      <c r="K44" s="59"/>
      <c r="L44" s="25"/>
      <c r="M44" s="60"/>
      <c r="N44" s="59"/>
      <c r="O44" s="25"/>
      <c r="P44" s="101"/>
      <c r="Q44" s="59"/>
      <c r="R44" s="25"/>
      <c r="S44" s="60"/>
      <c r="T44" s="59"/>
      <c r="U44" s="25"/>
      <c r="V44" s="60"/>
      <c r="X44" s="9"/>
      <c r="Y44" s="23"/>
    </row>
    <row r="45" spans="1:25" ht="18" customHeight="1" x14ac:dyDescent="0.35">
      <c r="A45" s="1"/>
      <c r="B45" s="9"/>
      <c r="C45" s="9"/>
      <c r="D45" s="9"/>
      <c r="F45" s="297"/>
      <c r="G45" s="298"/>
      <c r="H45" s="298"/>
      <c r="I45" s="298"/>
      <c r="K45" s="59"/>
      <c r="L45" s="25"/>
      <c r="M45" s="60"/>
      <c r="N45" s="59"/>
      <c r="O45" s="25"/>
      <c r="P45" s="101"/>
      <c r="Q45" s="59"/>
      <c r="R45" s="25"/>
      <c r="S45" s="60"/>
      <c r="T45" s="59"/>
      <c r="U45" s="25"/>
      <c r="V45" s="60"/>
      <c r="X45" s="9"/>
      <c r="Y45" s="23"/>
    </row>
    <row r="46" spans="1:25" ht="18" customHeight="1" x14ac:dyDescent="0.35">
      <c r="A46" s="1"/>
      <c r="B46" s="9"/>
      <c r="C46" s="9"/>
      <c r="D46" s="9"/>
      <c r="F46" s="297"/>
      <c r="G46" s="298"/>
      <c r="H46" s="298"/>
      <c r="I46" s="298"/>
      <c r="K46" s="59"/>
      <c r="L46" s="25"/>
      <c r="M46" s="60"/>
      <c r="N46" s="59"/>
      <c r="O46" s="25"/>
      <c r="P46" s="101"/>
      <c r="Q46" s="59"/>
      <c r="R46" s="25"/>
      <c r="S46" s="60"/>
      <c r="T46" s="59"/>
      <c r="U46" s="25"/>
      <c r="V46" s="60"/>
      <c r="X46" s="9"/>
      <c r="Y46" s="23"/>
    </row>
    <row r="47" spans="1:25" ht="18" customHeight="1" x14ac:dyDescent="0.35">
      <c r="A47" s="1"/>
      <c r="B47" s="9"/>
      <c r="C47" s="9"/>
      <c r="D47" s="9"/>
      <c r="F47" s="297"/>
      <c r="G47" s="298"/>
      <c r="H47" s="298"/>
      <c r="I47" s="298"/>
      <c r="K47" s="59"/>
      <c r="L47" s="25"/>
      <c r="M47" s="60"/>
      <c r="N47" s="59"/>
      <c r="O47" s="25"/>
      <c r="P47" s="101"/>
      <c r="Q47" s="59"/>
      <c r="R47" s="25"/>
      <c r="S47" s="60"/>
      <c r="T47" s="59"/>
      <c r="U47" s="25"/>
      <c r="V47" s="60"/>
      <c r="X47" s="9"/>
      <c r="Y47" s="23"/>
    </row>
    <row r="48" spans="1:25" ht="18" customHeight="1" x14ac:dyDescent="0.35">
      <c r="A48" s="1"/>
      <c r="B48" s="9"/>
      <c r="C48" s="9"/>
      <c r="D48" s="9"/>
      <c r="F48" s="297"/>
      <c r="G48" s="298"/>
      <c r="H48" s="298"/>
      <c r="I48" s="298"/>
      <c r="K48" s="59"/>
      <c r="L48" s="25"/>
      <c r="M48" s="60"/>
      <c r="N48" s="59"/>
      <c r="O48" s="25"/>
      <c r="P48" s="101"/>
      <c r="Q48" s="59"/>
      <c r="R48" s="25"/>
      <c r="S48" s="60"/>
      <c r="T48" s="59"/>
      <c r="U48" s="25"/>
      <c r="V48" s="60"/>
      <c r="X48" s="9"/>
      <c r="Y48" s="23"/>
    </row>
    <row r="49" spans="1:25" ht="18" customHeight="1" x14ac:dyDescent="0.35">
      <c r="A49" s="1"/>
      <c r="B49" s="9"/>
      <c r="C49" s="9"/>
      <c r="D49" s="9"/>
      <c r="F49" s="297"/>
      <c r="G49" s="298"/>
      <c r="H49" s="298"/>
      <c r="I49" s="298"/>
      <c r="K49" s="59"/>
      <c r="L49" s="25"/>
      <c r="M49" s="60"/>
      <c r="N49" s="59"/>
      <c r="O49" s="25"/>
      <c r="P49" s="60"/>
      <c r="Q49" s="59"/>
      <c r="R49" s="25"/>
      <c r="S49" s="60"/>
      <c r="T49" s="59"/>
      <c r="U49" s="25"/>
      <c r="V49" s="60"/>
      <c r="X49" s="9"/>
      <c r="Y49" s="23"/>
    </row>
    <row r="50" spans="1:25" ht="14.5" x14ac:dyDescent="0.35">
      <c r="S50" s="1"/>
      <c r="V50" s="1"/>
    </row>
    <row r="51" spans="1:25" ht="15" customHeight="1" x14ac:dyDescent="0.35"/>
  </sheetData>
  <mergeCells count="63">
    <mergeCell ref="F24:F49"/>
    <mergeCell ref="G24:I25"/>
    <mergeCell ref="M24:M26"/>
    <mergeCell ref="P24:P26"/>
    <mergeCell ref="S24:S26"/>
    <mergeCell ref="V24:V26"/>
    <mergeCell ref="G26:I26"/>
    <mergeCell ref="G27:I49"/>
    <mergeCell ref="Q20:S20"/>
    <mergeCell ref="T20:V20"/>
    <mergeCell ref="K21:M21"/>
    <mergeCell ref="N21:P21"/>
    <mergeCell ref="Q21:S21"/>
    <mergeCell ref="T21:V21"/>
    <mergeCell ref="T18:V19"/>
    <mergeCell ref="E19:I19"/>
    <mergeCell ref="D20:D21"/>
    <mergeCell ref="E20:I21"/>
    <mergeCell ref="K20:M20"/>
    <mergeCell ref="N20:P20"/>
    <mergeCell ref="D15:I15"/>
    <mergeCell ref="B18:C21"/>
    <mergeCell ref="K18:M19"/>
    <mergeCell ref="N18:P19"/>
    <mergeCell ref="Q18:S19"/>
    <mergeCell ref="Q17:S17"/>
    <mergeCell ref="T17:V17"/>
    <mergeCell ref="S12:T12"/>
    <mergeCell ref="U12:V12"/>
    <mergeCell ref="L13:M13"/>
    <mergeCell ref="P13:Q13"/>
    <mergeCell ref="T13:U13"/>
    <mergeCell ref="L14:M15"/>
    <mergeCell ref="N14:N15"/>
    <mergeCell ref="O14:O15"/>
    <mergeCell ref="P14:Q15"/>
    <mergeCell ref="Q12:R12"/>
    <mergeCell ref="R14:R15"/>
    <mergeCell ref="S14:S15"/>
    <mergeCell ref="T14:U15"/>
    <mergeCell ref="V14:V15"/>
    <mergeCell ref="K12:L12"/>
    <mergeCell ref="M12:N12"/>
    <mergeCell ref="O12:P12"/>
    <mergeCell ref="K17:M17"/>
    <mergeCell ref="N17:P17"/>
    <mergeCell ref="K14:K15"/>
    <mergeCell ref="B7:C7"/>
    <mergeCell ref="M7:O8"/>
    <mergeCell ref="Q7:S8"/>
    <mergeCell ref="G12:G13"/>
    <mergeCell ref="D2:I2"/>
    <mergeCell ref="D3:I4"/>
    <mergeCell ref="K3:S4"/>
    <mergeCell ref="D5:I5"/>
    <mergeCell ref="K5:R5"/>
    <mergeCell ref="B10:C10"/>
    <mergeCell ref="B12:C15"/>
    <mergeCell ref="D12:D14"/>
    <mergeCell ref="E12:E14"/>
    <mergeCell ref="F12:F13"/>
    <mergeCell ref="H12:H13"/>
    <mergeCell ref="I12:I13"/>
  </mergeCells>
  <conditionalFormatting sqref="D15:I15">
    <cfRule type="containsText" dxfId="31" priority="2" operator="containsText" text="Finalizado">
      <formula>NOT(ISERROR(SEARCH("Finalizado",D15)))</formula>
    </cfRule>
    <cfRule type="containsText" dxfId="30" priority="3" operator="containsText" text="No Planificado">
      <formula>NOT(ISERROR(SEARCH("No Planificado",D15)))</formula>
    </cfRule>
    <cfRule type="containsText" dxfId="29" priority="4" operator="containsText" text="A Tiempo">
      <formula>NOT(ISERROR(SEARCH("A Tiempo",D15)))</formula>
    </cfRule>
    <cfRule type="containsText" dxfId="28" priority="5" operator="containsText" text="Retrasado">
      <formula>NOT(ISERROR(SEARCH("Retrasado",D15)))</formula>
    </cfRule>
  </conditionalFormatting>
  <conditionalFormatting sqref="F7:F8">
    <cfRule type="iconSet" priority="9">
      <iconSet showValue="0">
        <cfvo type="percent" val="0"/>
        <cfvo type="num" val="2"/>
        <cfvo type="num" val="3"/>
      </iconSet>
    </cfRule>
  </conditionalFormatting>
  <conditionalFormatting sqref="F12 F14">
    <cfRule type="iconSet" priority="7">
      <iconSet showValue="0">
        <cfvo type="percent" val="0"/>
        <cfvo type="num" val="2"/>
        <cfvo type="num" val="3"/>
      </iconSet>
    </cfRule>
  </conditionalFormatting>
  <conditionalFormatting sqref="G7:I8">
    <cfRule type="iconSet" priority="8">
      <iconSet showValue="0">
        <cfvo type="percent" val="0"/>
        <cfvo type="num" val="2"/>
        <cfvo type="num" val="3"/>
      </iconSet>
    </cfRule>
  </conditionalFormatting>
  <conditionalFormatting sqref="G12:I12 G14:I14">
    <cfRule type="iconSet" priority="6">
      <iconSet showValue="0">
        <cfvo type="percent" val="0"/>
        <cfvo type="num" val="2"/>
        <cfvo type="num" val="3"/>
      </iconSet>
    </cfRule>
  </conditionalFormatting>
  <conditionalFormatting sqref="K24:L24 N24:O24 Q24:R24 T24:U24">
    <cfRule type="iconSet" priority="10">
      <iconSet showValue="0">
        <cfvo type="percent" val="0"/>
        <cfvo type="num" val="2"/>
        <cfvo type="num" val="3"/>
      </iconSet>
    </cfRule>
  </conditionalFormatting>
  <conditionalFormatting sqref="K25:L25">
    <cfRule type="containsText" dxfId="27" priority="20" operator="containsText" text="PENDIENTE">
      <formula>NOT(ISERROR(SEARCH("PENDIENTE",K25)))</formula>
    </cfRule>
    <cfRule type="containsText" dxfId="26" priority="21" operator="containsText" text="NO VALIDADO">
      <formula>NOT(ISERROR(SEARCH("NO VALIDADO",K25)))</formula>
    </cfRule>
    <cfRule type="containsText" dxfId="25" priority="22" operator="containsText" text="VALIDADO">
      <formula>NOT(ISERROR(SEARCH("VALIDADO",K25)))</formula>
    </cfRule>
  </conditionalFormatting>
  <conditionalFormatting sqref="N25:O25">
    <cfRule type="containsText" dxfId="24" priority="17" operator="containsText" text="PENDIENTE">
      <formula>NOT(ISERROR(SEARCH("PENDIENTE",N25)))</formula>
    </cfRule>
    <cfRule type="containsText" dxfId="23" priority="18" operator="containsText" text="NO VALIDADO">
      <formula>NOT(ISERROR(SEARCH("NO VALIDADO",N25)))</formula>
    </cfRule>
    <cfRule type="containsText" dxfId="22" priority="19" operator="containsText" text="VALIDADO">
      <formula>NOT(ISERROR(SEARCH("VALIDADO",N25)))</formula>
    </cfRule>
  </conditionalFormatting>
  <conditionalFormatting sqref="Q25:R25">
    <cfRule type="containsText" dxfId="21" priority="14" operator="containsText" text="PENDIENTE">
      <formula>NOT(ISERROR(SEARCH("PENDIENTE",Q25)))</formula>
    </cfRule>
    <cfRule type="containsText" dxfId="20" priority="15" operator="containsText" text="NO VALIDADO">
      <formula>NOT(ISERROR(SEARCH("NO VALIDADO",Q25)))</formula>
    </cfRule>
    <cfRule type="containsText" dxfId="19" priority="16" operator="containsText" text="VALIDADO">
      <formula>NOT(ISERROR(SEARCH("VALIDADO",Q25)))</formula>
    </cfRule>
  </conditionalFormatting>
  <conditionalFormatting sqref="T25:U25">
    <cfRule type="containsText" dxfId="18" priority="11" operator="containsText" text="PENDIENTE">
      <formula>NOT(ISERROR(SEARCH("PENDIENTE",T25)))</formula>
    </cfRule>
    <cfRule type="containsText" dxfId="17" priority="12" operator="containsText" text="NO VALIDADO">
      <formula>NOT(ISERROR(SEARCH("NO VALIDADO",T25)))</formula>
    </cfRule>
    <cfRule type="containsText" dxfId="16" priority="13" operator="containsText" text="VALIDADO">
      <formula>NOT(ISERROR(SEARCH("VALIDADO",T25)))</formula>
    </cfRule>
  </conditionalFormatting>
  <dataValidations disablePrompts="1" count="6">
    <dataValidation type="list" allowBlank="1" showInputMessage="1" showErrorMessage="1" sqref="D10" xr:uid="{0B19A6BC-6596-4AD2-A126-4EA5D46010C4}">
      <formula1>"No Cumple, Parcial,Cumple,Más que Cumple,Mejor Práctica"</formula1>
    </dataValidation>
    <dataValidation type="list" allowBlank="1" showInputMessage="1" showErrorMessage="1" sqref="S10 Q10" xr:uid="{D0A83D73-2855-4EA4-89B7-387055490C60}">
      <formula1>"Junio,Julio,Agosto,Septiembre,Octubre"</formula1>
    </dataValidation>
    <dataValidation type="list" allowBlank="1" showInputMessage="1" showErrorMessage="1" sqref="O10" xr:uid="{E517884F-43EB-4E82-AE0F-5CDE17D02E1F}">
      <formula1>"Alta,Baja,No Planificado"</formula1>
    </dataValidation>
    <dataValidation type="list" allowBlank="1" showInputMessage="1" showErrorMessage="1" sqref="AB14:AB15 R14:R15 N14:N15 V14:V15" xr:uid="{9002287A-3417-43C5-A2E2-E34DF066D3D1}">
      <formula1>"No Cumple, Parcial, Cumple, Más que Cumple, Mejor Práctica"</formula1>
    </dataValidation>
    <dataValidation type="list" allowBlank="1" showInputMessage="1" showErrorMessage="1" sqref="M12 Q12 U12" xr:uid="{0B51934E-B14C-42E1-B215-F757AEFD1A67}">
      <formula1>"Mayo,Junio,Julio,Agosto,Septiembre,Octubre"</formula1>
    </dataValidation>
    <dataValidation type="list" allowBlank="1" showInputMessage="1" showErrorMessage="1" sqref="K14:K15 O14:O15 S14:S15" xr:uid="{C500D18B-5B7A-46A9-9BFE-4C6A0EF37260}">
      <formula1>"No Iniciado, En Progreso,Finalizado"</formula1>
    </dataValidation>
  </dataValidations>
  <pageMargins left="0.511811024" right="0.511811024" top="0.78740157499999996" bottom="0.78740157499999996" header="0.31496062000000002" footer="0.31496062000000002"/>
  <pageSetup paperSize="9" orientation="portrait" r:id="rId1"/>
  <drawing r:id="rId2"/>
  <extLst>
    <ext xmlns:x14="http://schemas.microsoft.com/office/spreadsheetml/2009/9/main" uri="{78C0D931-6437-407d-A8EE-F0AAD7539E65}">
      <x14:conditionalFormattings>
        <x14:conditionalFormatting xmlns:xm="http://schemas.microsoft.com/office/excel/2006/main">
          <x14:cfRule type="iconSet" priority="1" id="{5D2216B3-DD38-4440-B47A-2A65F0677A15}">
            <x14:iconSet iconSet="3Stars" showValue="0">
              <x14:cfvo type="percent">
                <xm:f>0</xm:f>
              </x14:cfvo>
              <x14:cfvo type="num">
                <xm:f>2</xm:f>
              </x14:cfvo>
              <x14:cfvo type="num">
                <xm:f>3</xm:f>
              </x14:cfvo>
            </x14:iconSet>
          </x14:cfRule>
          <xm:sqref>M10</xm:sqref>
        </x14:conditionalFormatting>
      </x14:conditionalFormattings>
    </ext>
  </extLst>
</worksheet>
</file>

<file path=xl/worksheets/sheet7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400AE08-D604-440A-969E-2591249BFB16}">
  <dimension ref="A1:AB51"/>
  <sheetViews>
    <sheetView showGridLines="0" zoomScale="50" zoomScaleNormal="50" workbookViewId="0">
      <pane xSplit="3" ySplit="4" topLeftCell="E17" activePane="bottomRight" state="frozen"/>
      <selection activeCell="O2" sqref="O2"/>
      <selection pane="topRight" activeCell="O2" sqref="O2"/>
      <selection pane="bottomLeft" activeCell="O2" sqref="O2"/>
      <selection pane="bottomRight" activeCell="O2" sqref="O2"/>
    </sheetView>
  </sheetViews>
  <sheetFormatPr defaultColWidth="0" defaultRowHeight="15" customHeight="1" zeroHeight="1" outlineLevelRow="2" outlineLevelCol="1" x14ac:dyDescent="0.35"/>
  <cols>
    <col min="1" max="1" width="1.26953125" customWidth="1"/>
    <col min="2" max="2" width="4.7265625" customWidth="1"/>
    <col min="3" max="3" width="20.1796875" customWidth="1"/>
    <col min="4" max="4" width="17.453125" customWidth="1" outlineLevel="1"/>
    <col min="5" max="5" width="10" customWidth="1" outlineLevel="1"/>
    <col min="6" max="8" width="6.1796875" customWidth="1" outlineLevel="1"/>
    <col min="9" max="9" width="6.26953125" customWidth="1" outlineLevel="1"/>
    <col min="10" max="10" width="2.1796875" customWidth="1"/>
    <col min="11" max="23" width="23" customWidth="1"/>
    <col min="24" max="24" width="17" hidden="1" customWidth="1"/>
    <col min="25" max="25" width="16.453125" hidden="1" customWidth="1"/>
    <col min="26" max="26" width="10.54296875" hidden="1" customWidth="1"/>
    <col min="27" max="27" width="16.81640625" hidden="1" customWidth="1"/>
    <col min="28" max="28" width="14.54296875" hidden="1" customWidth="1"/>
  </cols>
  <sheetData>
    <row r="1" spans="1:28" ht="11.25" customHeight="1" x14ac:dyDescent="0.35">
      <c r="A1" s="13"/>
      <c r="B1" s="13"/>
      <c r="C1" s="13"/>
      <c r="D1" s="13"/>
      <c r="E1" s="13"/>
      <c r="F1" s="13"/>
      <c r="G1" s="13"/>
      <c r="H1" s="13"/>
      <c r="I1" s="13"/>
      <c r="J1" s="13"/>
      <c r="K1" s="13"/>
      <c r="L1" s="13"/>
      <c r="M1" s="13"/>
      <c r="N1" s="13"/>
      <c r="O1" s="13"/>
      <c r="P1" s="13"/>
      <c r="Q1" s="13"/>
      <c r="R1" s="13"/>
      <c r="S1" s="13"/>
      <c r="T1" s="13"/>
      <c r="U1" s="13"/>
      <c r="V1" s="13"/>
      <c r="W1" s="13"/>
      <c r="X1" s="13"/>
      <c r="Y1" s="19"/>
      <c r="Z1" s="19"/>
      <c r="AA1" s="19"/>
    </row>
    <row r="2" spans="1:28" ht="43.5" customHeight="1" x14ac:dyDescent="0.5">
      <c r="A2" s="1"/>
      <c r="C2" s="11"/>
      <c r="D2" s="279" t="s">
        <v>0</v>
      </c>
      <c r="E2" s="279"/>
      <c r="F2" s="279"/>
      <c r="G2" s="279"/>
      <c r="H2" s="279"/>
      <c r="I2" s="279"/>
      <c r="J2" s="62"/>
      <c r="K2" s="62"/>
      <c r="L2" s="62"/>
      <c r="M2" s="62"/>
      <c r="N2" s="62"/>
      <c r="O2" s="62"/>
      <c r="P2" s="62"/>
      <c r="Q2" s="62"/>
      <c r="R2" s="62"/>
      <c r="S2" s="62"/>
      <c r="T2" s="62"/>
      <c r="U2" s="62"/>
      <c r="V2" s="62"/>
      <c r="W2" s="11"/>
      <c r="X2" s="11"/>
      <c r="Y2" s="20"/>
      <c r="Z2" s="20"/>
      <c r="AA2" s="20"/>
    </row>
    <row r="3" spans="1:28" ht="19.5" customHeight="1" x14ac:dyDescent="0.35">
      <c r="A3" s="1"/>
      <c r="C3" s="10"/>
      <c r="D3" s="280" t="s">
        <v>1</v>
      </c>
      <c r="E3" s="280"/>
      <c r="F3" s="280"/>
      <c r="G3" s="280"/>
      <c r="H3" s="280"/>
      <c r="I3" s="280"/>
      <c r="J3" s="63"/>
      <c r="K3" s="319" t="s">
        <v>1012</v>
      </c>
      <c r="L3" s="319"/>
      <c r="M3" s="319"/>
      <c r="N3" s="319"/>
      <c r="O3" s="319"/>
      <c r="P3" s="319"/>
      <c r="Q3" s="319"/>
      <c r="R3" s="319"/>
      <c r="S3" s="319"/>
      <c r="T3" s="63"/>
      <c r="U3" s="63"/>
      <c r="V3" s="63"/>
      <c r="W3" s="10"/>
      <c r="X3" s="10"/>
      <c r="Y3" s="12"/>
      <c r="Z3" s="12"/>
      <c r="AA3" s="12"/>
    </row>
    <row r="4" spans="1:28" ht="35.25" customHeight="1" x14ac:dyDescent="0.35">
      <c r="A4" s="1"/>
      <c r="B4" s="1"/>
      <c r="C4" s="10"/>
      <c r="D4" s="281"/>
      <c r="E4" s="281"/>
      <c r="F4" s="281"/>
      <c r="G4" s="281"/>
      <c r="H4" s="281"/>
      <c r="I4" s="281"/>
      <c r="J4" s="61"/>
      <c r="K4" s="320"/>
      <c r="L4" s="320"/>
      <c r="M4" s="320"/>
      <c r="N4" s="320"/>
      <c r="O4" s="320"/>
      <c r="P4" s="320"/>
      <c r="Q4" s="320"/>
      <c r="R4" s="320"/>
      <c r="S4" s="320"/>
      <c r="T4" s="61"/>
      <c r="U4" s="61"/>
      <c r="V4" s="61"/>
      <c r="W4" s="61"/>
      <c r="X4" s="14"/>
      <c r="Y4" s="21"/>
      <c r="Z4" s="22"/>
      <c r="AA4" s="22"/>
    </row>
    <row r="5" spans="1:28" ht="32.5" x14ac:dyDescent="0.6">
      <c r="A5" s="1"/>
      <c r="B5" s="15"/>
      <c r="C5" s="13"/>
      <c r="D5" s="284" t="s">
        <v>218</v>
      </c>
      <c r="E5" s="284"/>
      <c r="F5" s="284"/>
      <c r="G5" s="284"/>
      <c r="H5" s="284"/>
      <c r="I5" s="284"/>
      <c r="J5" s="26"/>
      <c r="K5" s="284" t="s">
        <v>673</v>
      </c>
      <c r="L5" s="284"/>
      <c r="M5" s="284"/>
      <c r="N5" s="284"/>
      <c r="O5" s="284"/>
      <c r="P5" s="284"/>
      <c r="Q5" s="284"/>
      <c r="R5" s="284"/>
      <c r="S5" s="27"/>
      <c r="T5" s="25"/>
      <c r="U5" s="25"/>
      <c r="V5" s="25"/>
      <c r="W5" s="9"/>
      <c r="X5" s="9"/>
      <c r="Y5" s="23"/>
    </row>
    <row r="6" spans="1:28" ht="33" customHeight="1" x14ac:dyDescent="0.8">
      <c r="A6" s="1"/>
      <c r="B6" s="15"/>
      <c r="C6" s="15"/>
      <c r="D6" s="28" t="s">
        <v>296</v>
      </c>
      <c r="E6" s="28" t="s">
        <v>16</v>
      </c>
      <c r="F6" s="28" t="s">
        <v>19</v>
      </c>
      <c r="G6" s="28" t="s">
        <v>20</v>
      </c>
      <c r="H6" s="28" t="s">
        <v>21</v>
      </c>
      <c r="I6" s="28" t="s">
        <v>22</v>
      </c>
      <c r="J6" s="29"/>
      <c r="K6" s="44" t="s">
        <v>221</v>
      </c>
      <c r="L6" s="66"/>
      <c r="M6" s="30"/>
      <c r="N6" s="30"/>
      <c r="O6" s="30"/>
      <c r="P6" s="30"/>
      <c r="Q6" s="30"/>
      <c r="R6" s="31"/>
      <c r="S6" s="31"/>
      <c r="T6" s="25"/>
      <c r="U6" s="25"/>
      <c r="V6" s="25"/>
      <c r="W6" s="9"/>
      <c r="X6" s="9"/>
      <c r="Y6" s="23"/>
    </row>
    <row r="7" spans="1:28" ht="78" customHeight="1" outlineLevel="1" x14ac:dyDescent="0.35">
      <c r="A7" s="1"/>
      <c r="B7" s="267" t="s">
        <v>222</v>
      </c>
      <c r="C7" s="267"/>
      <c r="D7" s="67" t="str">
        <f>IF(F7="","",IF(AND(I7=3,H7=3,G7=3,F7=3),"Melhor Pratica",
IF(AND(H7=3,G7=3,F7=3),"Mais que cumpre",
IF(AND(G7=3,F7=3),"Cumpre",
IF(F7=3,"Parcial","Não cumpre")))))</f>
        <v>Cumpre</v>
      </c>
      <c r="E7" s="47">
        <f>IF($D7="Não cumpre",0,IF($D7="Parcial",$E$18*0.4,IF($D7="Cumpre",$E$18*0.7,IF($D7="Mais que cumpre",$E$18*0.85,IF($D7="Melhor Pratica",$E$18,0)))))</f>
        <v>3.4999999999999996E-3</v>
      </c>
      <c r="F7" s="48">
        <f>IF($K$24&lt;&gt;"",IF($K$24=3,3,IF($K$24=2,2,1)),"")</f>
        <v>3</v>
      </c>
      <c r="G7" s="48">
        <f>IF($N$24&lt;&gt;"",IF($N$24=3,3,IF($N$24=2,2,1)),"")</f>
        <v>3</v>
      </c>
      <c r="H7" s="48">
        <f>IF($Q$24&lt;&gt;"",IF($Q$24=3,3,IF($Q$24=2,2,1)),"")</f>
        <v>2</v>
      </c>
      <c r="I7" s="48">
        <f>IF($T$24&lt;&gt;"",IF($T$24=3,3,IF($T$24=2,2,1)),"")</f>
        <v>2</v>
      </c>
      <c r="J7" s="32"/>
      <c r="K7" s="49" t="s">
        <v>674</v>
      </c>
      <c r="L7" s="46" t="s">
        <v>224</v>
      </c>
      <c r="M7" s="271" t="s">
        <v>1013</v>
      </c>
      <c r="N7" s="271"/>
      <c r="O7" s="271"/>
      <c r="P7" s="46" t="s">
        <v>226</v>
      </c>
      <c r="Q7" s="271" t="s">
        <v>1014</v>
      </c>
      <c r="R7" s="271"/>
      <c r="S7" s="271"/>
      <c r="U7" s="25"/>
      <c r="V7" s="25"/>
      <c r="W7" s="9"/>
      <c r="X7" s="9"/>
      <c r="Y7" s="23"/>
    </row>
    <row r="8" spans="1:28" ht="14.25" customHeight="1" outlineLevel="1" x14ac:dyDescent="0.35">
      <c r="A8" s="1"/>
      <c r="B8" s="64"/>
      <c r="C8" s="64"/>
      <c r="D8" s="67"/>
      <c r="E8" s="47"/>
      <c r="F8" s="48"/>
      <c r="G8" s="48"/>
      <c r="H8" s="48"/>
      <c r="I8" s="48"/>
      <c r="J8" s="32"/>
      <c r="K8" s="49"/>
      <c r="L8" s="46"/>
      <c r="M8" s="271"/>
      <c r="N8" s="271"/>
      <c r="O8" s="271"/>
      <c r="P8" s="46"/>
      <c r="Q8" s="271"/>
      <c r="R8" s="271"/>
      <c r="S8" s="271"/>
      <c r="U8" s="25"/>
      <c r="V8" s="25"/>
      <c r="W8" s="9"/>
      <c r="X8" s="9"/>
      <c r="Y8" s="23"/>
    </row>
    <row r="9" spans="1:28" ht="9.75" customHeight="1" x14ac:dyDescent="0.45">
      <c r="A9" s="1"/>
      <c r="B9" s="1"/>
      <c r="C9" s="1"/>
      <c r="D9" s="34"/>
      <c r="E9" s="35"/>
      <c r="F9" s="35"/>
      <c r="G9" s="35"/>
      <c r="H9" s="35"/>
      <c r="I9" s="35"/>
      <c r="J9" s="35"/>
      <c r="K9" s="35"/>
      <c r="L9" s="35"/>
      <c r="M9" s="35"/>
      <c r="N9" s="35"/>
      <c r="O9" s="35"/>
      <c r="P9" s="35"/>
      <c r="Q9" s="92" t="str">
        <f>IF(Q10="Junho",6,IF(Q10="Julho",7,IF(Q10="Agosto",8,IF(Q10="Setembro",9,IF(Q10="Outubro",10,"")))))</f>
        <v/>
      </c>
      <c r="R9" s="35"/>
      <c r="S9" s="92" t="str">
        <f>IF(S10="Junho",6,IF(S10="Julho",7,IF(S10="Agosto",8,IF(S10="Setembro",9,IF(S10="Outubro",10,"")))))</f>
        <v/>
      </c>
      <c r="T9" s="33"/>
      <c r="U9" s="33"/>
      <c r="V9" s="33"/>
      <c r="W9" s="1"/>
      <c r="X9" s="1"/>
    </row>
    <row r="10" spans="1:28" ht="59.25" customHeight="1" outlineLevel="1" x14ac:dyDescent="0.35">
      <c r="A10" s="1"/>
      <c r="B10" s="273" t="s">
        <v>676</v>
      </c>
      <c r="C10" s="273"/>
      <c r="D10" s="110" t="s">
        <v>228</v>
      </c>
      <c r="E10" s="51">
        <f>IF($D10="Não cumpre",0,IF($D10="Parcial",$E$18*0.4,IF($D10="Cumpre",$E$18*0.7,IF($D10="Mais que cumpre",$E$18*0.85,IF($D10="Melhor Pratica",$E$18,0)))))</f>
        <v>4.2500000000000003E-3</v>
      </c>
      <c r="F10" s="52" t="str">
        <f>IF(K20="D","D","-")</f>
        <v>-</v>
      </c>
      <c r="G10" s="52" t="str">
        <f>IF(N20="D","D","-")</f>
        <v>-</v>
      </c>
      <c r="H10" s="52" t="str">
        <f>IF(Q20="D","D","-")</f>
        <v>-</v>
      </c>
      <c r="I10" s="52" t="str">
        <f>IF(T20="D","D","-")</f>
        <v>-</v>
      </c>
      <c r="J10" s="32"/>
      <c r="K10" s="65" t="s">
        <v>677</v>
      </c>
      <c r="L10" s="50" t="s">
        <v>230</v>
      </c>
      <c r="M10" s="74">
        <v>3</v>
      </c>
      <c r="N10" s="50" t="s">
        <v>231</v>
      </c>
      <c r="O10" s="53"/>
      <c r="P10" s="50" t="s">
        <v>233</v>
      </c>
      <c r="Q10" s="91"/>
      <c r="R10" s="50" t="s">
        <v>235</v>
      </c>
      <c r="S10" s="91"/>
      <c r="T10" s="50" t="s">
        <v>237</v>
      </c>
      <c r="U10" s="53"/>
      <c r="V10" s="25"/>
      <c r="W10" s="9"/>
      <c r="X10" s="9"/>
      <c r="Y10" s="23"/>
    </row>
    <row r="11" spans="1:28" ht="20.5" x14ac:dyDescent="0.4">
      <c r="A11" s="1"/>
      <c r="B11" s="17"/>
      <c r="C11" s="17"/>
      <c r="D11" s="36"/>
      <c r="E11" s="31"/>
      <c r="F11" s="37"/>
      <c r="G11" s="37"/>
      <c r="H11" s="37"/>
      <c r="I11" s="37"/>
      <c r="J11" s="31"/>
      <c r="K11" s="25"/>
      <c r="L11" s="25"/>
      <c r="M11" s="25"/>
      <c r="N11" s="25"/>
      <c r="O11" s="25"/>
      <c r="P11" s="25"/>
      <c r="Q11" s="25"/>
      <c r="R11" s="25"/>
      <c r="S11" s="25"/>
      <c r="T11" s="25"/>
      <c r="U11" s="25"/>
      <c r="V11" s="25"/>
      <c r="W11" s="9"/>
      <c r="X11" s="9"/>
      <c r="Y11" s="23"/>
    </row>
    <row r="12" spans="1:28" ht="18" customHeight="1" outlineLevel="1" x14ac:dyDescent="0.35">
      <c r="A12" s="1"/>
      <c r="B12" s="274" t="s">
        <v>680</v>
      </c>
      <c r="C12" s="274"/>
      <c r="D12" s="276" t="str">
        <f>IF(F12="","",IF(AND(I12=3,H12=3,G12=3,F12=3),"Melhor Pratica",
IF(AND(H12=3,G12=3,F12=3),"Mais que cumpre",
IF(AND(G12=3,F12=3),"Cumpre",
IF(F12=3,"Parcial","Não cumpre")))))</f>
        <v>Melhor Pratica</v>
      </c>
      <c r="E12" s="277">
        <f>IF($D12="Não cumpre",0,IF($D12="Parcial",$E$18*0.4,IF($D12="Cumpre",$E$18*0.7,IF($D12="Mais que cumpre",$E$18*0.85,IF($D12="Melhor Pratica",$E$18,0)))))</f>
        <v>5.0000000000000001E-3</v>
      </c>
      <c r="F12" s="272">
        <f>IF($L$24&lt;&gt;"",IF($L$24=3,3,IF($L$24=2,2,1)),"")</f>
        <v>3</v>
      </c>
      <c r="G12" s="272">
        <f>IF($O$24&lt;&gt;"",IF($O$24=3,3,IF($O$24=2,2,1)),"")</f>
        <v>3</v>
      </c>
      <c r="H12" s="272">
        <f>IF($R$24&lt;&gt;"",IF($R$24=3,3,IF($R$24=2,2,1)),"")</f>
        <v>3</v>
      </c>
      <c r="I12" s="272">
        <f>IF($U$24&lt;&gt;"",IF($U$24=3,3,IF($U$24=2,2,1)),"")</f>
        <v>3</v>
      </c>
      <c r="J12" s="32"/>
      <c r="K12" s="305" t="s">
        <v>240</v>
      </c>
      <c r="L12" s="278"/>
      <c r="M12" s="285" t="s">
        <v>710</v>
      </c>
      <c r="N12" s="286"/>
      <c r="O12" s="305" t="s">
        <v>240</v>
      </c>
      <c r="P12" s="278"/>
      <c r="Q12" s="285"/>
      <c r="R12" s="286"/>
      <c r="S12" s="278" t="s">
        <v>240</v>
      </c>
      <c r="T12" s="278"/>
      <c r="U12" s="318"/>
      <c r="V12" s="318"/>
      <c r="W12" s="9"/>
      <c r="X12" s="9"/>
      <c r="Y12" s="23"/>
      <c r="Z12" s="2"/>
      <c r="AA12" s="2"/>
      <c r="AB12" s="2"/>
    </row>
    <row r="13" spans="1:28" ht="35.25" customHeight="1" outlineLevel="1" x14ac:dyDescent="0.35">
      <c r="A13" s="1"/>
      <c r="B13" s="275"/>
      <c r="C13" s="275"/>
      <c r="D13" s="276"/>
      <c r="E13" s="277"/>
      <c r="F13" s="272"/>
      <c r="G13" s="272"/>
      <c r="H13" s="272"/>
      <c r="I13" s="272"/>
      <c r="J13" s="32"/>
      <c r="K13" s="168" t="s">
        <v>33</v>
      </c>
      <c r="L13" s="287" t="s">
        <v>242</v>
      </c>
      <c r="M13" s="287"/>
      <c r="N13" s="169" t="s">
        <v>243</v>
      </c>
      <c r="O13" s="168" t="s">
        <v>33</v>
      </c>
      <c r="P13" s="287" t="s">
        <v>242</v>
      </c>
      <c r="Q13" s="287"/>
      <c r="R13" s="169" t="s">
        <v>243</v>
      </c>
      <c r="S13" s="100" t="s">
        <v>33</v>
      </c>
      <c r="T13" s="287" t="s">
        <v>242</v>
      </c>
      <c r="U13" s="287"/>
      <c r="V13" s="100" t="s">
        <v>243</v>
      </c>
      <c r="W13" s="1"/>
      <c r="X13" s="1"/>
      <c r="Z13" s="3"/>
      <c r="AA13" s="4"/>
      <c r="AB13" s="5"/>
    </row>
    <row r="14" spans="1:28" ht="18.75" customHeight="1" outlineLevel="1" x14ac:dyDescent="0.35">
      <c r="A14" s="1"/>
      <c r="B14" s="275"/>
      <c r="C14" s="275"/>
      <c r="D14" s="276"/>
      <c r="E14" s="277"/>
      <c r="F14" s="38"/>
      <c r="G14" s="38"/>
      <c r="H14" s="38"/>
      <c r="I14" s="38"/>
      <c r="J14" s="32"/>
      <c r="K14" s="270" t="s">
        <v>1029</v>
      </c>
      <c r="L14" s="292"/>
      <c r="M14" s="292"/>
      <c r="N14" s="269" t="s">
        <v>1035</v>
      </c>
      <c r="O14" s="270"/>
      <c r="P14" s="292"/>
      <c r="Q14" s="292"/>
      <c r="R14" s="269"/>
      <c r="S14" s="268"/>
      <c r="T14" s="292"/>
      <c r="U14" s="292"/>
      <c r="V14" s="268"/>
      <c r="W14" s="1"/>
      <c r="X14" s="1"/>
      <c r="Z14" s="6"/>
      <c r="AA14" s="7"/>
      <c r="AB14" s="8"/>
    </row>
    <row r="15" spans="1:28" ht="21" customHeight="1" outlineLevel="1" x14ac:dyDescent="0.35">
      <c r="A15" s="1"/>
      <c r="B15" s="275"/>
      <c r="C15" s="275"/>
      <c r="D15" s="288" t="str">
        <f>IF(S10&lt;&gt;"",IF(OR(S14="finalizado",O14="finalizado",K14="finalizado"),"Finalizado",
IF(OR(AND(S10=U12,S14&lt;&gt;"finalizado"),AND(S10=Q12,O14&lt;&gt;"finalizado"),AND(S10=M12,K14&lt;&gt;"finalizado")),"Atrasado","À Tempo")),"Não Planificado")</f>
        <v>Não Planificado</v>
      </c>
      <c r="E15" s="288"/>
      <c r="F15" s="288"/>
      <c r="G15" s="288"/>
      <c r="H15" s="288"/>
      <c r="I15" s="288"/>
      <c r="J15" s="26"/>
      <c r="K15" s="270"/>
      <c r="L15" s="292"/>
      <c r="M15" s="292"/>
      <c r="N15" s="269"/>
      <c r="O15" s="270"/>
      <c r="P15" s="292"/>
      <c r="Q15" s="292"/>
      <c r="R15" s="269"/>
      <c r="S15" s="268"/>
      <c r="T15" s="292"/>
      <c r="U15" s="292"/>
      <c r="V15" s="268"/>
      <c r="W15" s="1"/>
      <c r="X15" s="1"/>
      <c r="Z15" s="6"/>
      <c r="AA15" s="7"/>
      <c r="AB15" s="7"/>
    </row>
    <row r="16" spans="1:28" ht="21" customHeight="1" x14ac:dyDescent="0.4">
      <c r="A16" s="1"/>
      <c r="B16" s="17"/>
      <c r="C16" s="17"/>
      <c r="D16" s="9"/>
      <c r="E16" s="86" t="str">
        <f>IF(COUNTA(F16:I16)=0,"NBC","BC")</f>
        <v>NBC</v>
      </c>
      <c r="F16" s="86"/>
      <c r="G16" s="86"/>
      <c r="H16" s="86"/>
      <c r="I16" s="9"/>
      <c r="J16" s="16"/>
      <c r="K16" s="9"/>
      <c r="L16" s="9"/>
      <c r="M16" s="9"/>
      <c r="N16" s="9"/>
      <c r="O16" s="9"/>
      <c r="P16" s="9"/>
      <c r="Q16" s="9"/>
      <c r="R16" s="9"/>
      <c r="S16" s="9"/>
      <c r="T16" s="9"/>
      <c r="U16" s="9"/>
      <c r="V16" s="9"/>
      <c r="W16" s="9"/>
      <c r="X16" s="9"/>
      <c r="Y16" s="23"/>
    </row>
    <row r="17" spans="1:25" ht="21" customHeight="1" x14ac:dyDescent="0.4">
      <c r="A17" s="1"/>
      <c r="B17" s="17"/>
      <c r="C17" s="17"/>
      <c r="D17" s="9"/>
      <c r="E17" s="9"/>
      <c r="F17" s="9"/>
      <c r="G17" s="9"/>
      <c r="H17" s="9"/>
      <c r="I17" s="9"/>
      <c r="J17" s="16"/>
      <c r="K17" s="290" t="s">
        <v>246</v>
      </c>
      <c r="L17" s="291"/>
      <c r="M17" s="296"/>
      <c r="N17" s="290" t="s">
        <v>247</v>
      </c>
      <c r="O17" s="291"/>
      <c r="P17" s="296"/>
      <c r="Q17" s="290" t="s">
        <v>681</v>
      </c>
      <c r="R17" s="291"/>
      <c r="S17" s="296"/>
      <c r="T17" s="290" t="s">
        <v>682</v>
      </c>
      <c r="U17" s="291"/>
      <c r="V17" s="296"/>
      <c r="W17" s="9"/>
      <c r="X17" s="9"/>
      <c r="Y17" s="23"/>
    </row>
    <row r="18" spans="1:25" ht="20.25" customHeight="1" outlineLevel="2" x14ac:dyDescent="0.35">
      <c r="A18" s="1"/>
      <c r="B18" s="289" t="s">
        <v>316</v>
      </c>
      <c r="C18" s="289"/>
      <c r="D18" s="42" t="s">
        <v>16</v>
      </c>
      <c r="E18" s="39">
        <v>5.0000000000000001E-3</v>
      </c>
      <c r="F18" s="127"/>
      <c r="G18" s="127"/>
      <c r="H18" s="127"/>
      <c r="I18" s="127"/>
      <c r="J18" s="9"/>
      <c r="K18" s="270" t="s">
        <v>1015</v>
      </c>
      <c r="L18" s="268"/>
      <c r="M18" s="269"/>
      <c r="N18" s="270" t="s">
        <v>1016</v>
      </c>
      <c r="O18" s="268"/>
      <c r="P18" s="269"/>
      <c r="Q18" s="270" t="s">
        <v>1017</v>
      </c>
      <c r="R18" s="268"/>
      <c r="S18" s="269"/>
      <c r="T18" s="270" t="s">
        <v>1018</v>
      </c>
      <c r="U18" s="268"/>
      <c r="V18" s="269"/>
      <c r="W18" s="9"/>
      <c r="X18" s="9"/>
      <c r="Y18" s="23"/>
    </row>
    <row r="19" spans="1:25" ht="141.75" customHeight="1" outlineLevel="2" x14ac:dyDescent="0.35">
      <c r="A19" s="1"/>
      <c r="B19" s="289"/>
      <c r="C19" s="289"/>
      <c r="D19" s="42" t="s">
        <v>255</v>
      </c>
      <c r="E19" s="311" t="s">
        <v>1019</v>
      </c>
      <c r="F19" s="311"/>
      <c r="G19" s="311"/>
      <c r="H19" s="311"/>
      <c r="I19" s="311"/>
      <c r="J19" s="25"/>
      <c r="K19" s="270"/>
      <c r="L19" s="268"/>
      <c r="M19" s="269"/>
      <c r="N19" s="270"/>
      <c r="O19" s="268"/>
      <c r="P19" s="269"/>
      <c r="Q19" s="270"/>
      <c r="R19" s="268"/>
      <c r="S19" s="269"/>
      <c r="T19" s="270"/>
      <c r="U19" s="268"/>
      <c r="V19" s="269"/>
      <c r="W19" s="9"/>
      <c r="X19" s="9"/>
      <c r="Y19" s="23"/>
    </row>
    <row r="20" spans="1:25" ht="18.75" customHeight="1" outlineLevel="2" x14ac:dyDescent="0.35">
      <c r="A20" s="1"/>
      <c r="B20" s="289"/>
      <c r="C20" s="289"/>
      <c r="D20" s="293" t="s">
        <v>37</v>
      </c>
      <c r="E20" s="294" t="s">
        <v>147</v>
      </c>
      <c r="F20" s="294"/>
      <c r="G20" s="294"/>
      <c r="H20" s="294"/>
      <c r="I20" s="294"/>
      <c r="J20" s="25"/>
      <c r="K20" s="270"/>
      <c r="L20" s="268"/>
      <c r="M20" s="269"/>
      <c r="N20" s="270"/>
      <c r="O20" s="268"/>
      <c r="P20" s="269"/>
      <c r="Q20" s="270"/>
      <c r="R20" s="268"/>
      <c r="S20" s="269"/>
      <c r="T20" s="270"/>
      <c r="U20" s="268"/>
      <c r="V20" s="269"/>
      <c r="W20" s="9"/>
      <c r="X20" s="9"/>
      <c r="Y20" s="23"/>
    </row>
    <row r="21" spans="1:25" ht="40.5" customHeight="1" outlineLevel="2" x14ac:dyDescent="0.35">
      <c r="A21" s="18">
        <v>5.0000000000000001E-3</v>
      </c>
      <c r="B21" s="289"/>
      <c r="C21" s="289"/>
      <c r="D21" s="293"/>
      <c r="E21" s="294"/>
      <c r="F21" s="294"/>
      <c r="G21" s="294"/>
      <c r="H21" s="294"/>
      <c r="I21" s="294"/>
      <c r="J21" s="25"/>
      <c r="K21" s="270" t="s">
        <v>436</v>
      </c>
      <c r="L21" s="268"/>
      <c r="M21" s="269"/>
      <c r="N21" s="270" t="s">
        <v>436</v>
      </c>
      <c r="O21" s="268"/>
      <c r="P21" s="269"/>
      <c r="Q21" s="270" t="s">
        <v>436</v>
      </c>
      <c r="R21" s="268"/>
      <c r="S21" s="269"/>
      <c r="T21" s="270" t="s">
        <v>436</v>
      </c>
      <c r="U21" s="268"/>
      <c r="V21" s="269"/>
      <c r="W21" s="9"/>
      <c r="X21" s="9"/>
      <c r="Y21" s="23"/>
    </row>
    <row r="22" spans="1:25" ht="14.5" x14ac:dyDescent="0.35">
      <c r="A22" s="1"/>
      <c r="B22" s="9"/>
      <c r="C22" s="9"/>
      <c r="D22" s="9"/>
      <c r="E22" s="9"/>
      <c r="F22" s="9"/>
      <c r="G22" s="9"/>
      <c r="H22" s="9"/>
      <c r="I22" s="9"/>
      <c r="J22" s="9"/>
      <c r="K22" s="68"/>
      <c r="L22" s="9"/>
      <c r="M22" s="9"/>
      <c r="N22" s="9"/>
      <c r="O22" s="9"/>
      <c r="P22" s="9"/>
      <c r="Q22" s="9"/>
      <c r="R22" s="9"/>
      <c r="S22" s="9"/>
      <c r="T22" s="9"/>
      <c r="U22" s="9"/>
      <c r="V22" s="69"/>
      <c r="W22" s="9"/>
      <c r="X22" s="9"/>
      <c r="Y22" s="23"/>
    </row>
    <row r="23" spans="1:25" ht="41" x14ac:dyDescent="0.35">
      <c r="A23" s="1"/>
      <c r="B23" s="9"/>
      <c r="C23" s="9"/>
      <c r="D23" s="9"/>
      <c r="G23" s="9"/>
      <c r="H23" s="9"/>
      <c r="K23" s="54" t="s">
        <v>9</v>
      </c>
      <c r="L23" s="24" t="s">
        <v>261</v>
      </c>
      <c r="M23" s="55" t="s">
        <v>262</v>
      </c>
      <c r="N23" s="54" t="s">
        <v>9</v>
      </c>
      <c r="O23" s="24" t="s">
        <v>261</v>
      </c>
      <c r="P23" s="55" t="s">
        <v>262</v>
      </c>
      <c r="Q23" s="54" t="s">
        <v>9</v>
      </c>
      <c r="R23" s="24" t="s">
        <v>261</v>
      </c>
      <c r="S23" s="55" t="s">
        <v>262</v>
      </c>
      <c r="T23" s="54" t="s">
        <v>9</v>
      </c>
      <c r="U23" s="24" t="s">
        <v>261</v>
      </c>
      <c r="V23" s="55" t="s">
        <v>262</v>
      </c>
      <c r="X23" s="9"/>
      <c r="Y23" s="23"/>
    </row>
    <row r="24" spans="1:25" ht="36.75" customHeight="1" x14ac:dyDescent="0.35">
      <c r="A24" s="1"/>
      <c r="B24" s="9"/>
      <c r="C24" s="9"/>
      <c r="D24" s="9"/>
      <c r="F24" s="297" t="s">
        <v>690</v>
      </c>
      <c r="G24" s="298" t="s">
        <v>33</v>
      </c>
      <c r="H24" s="298"/>
      <c r="I24" s="298"/>
      <c r="K24" s="56">
        <v>3</v>
      </c>
      <c r="L24" s="40">
        <v>3</v>
      </c>
      <c r="M24" s="295"/>
      <c r="N24" s="56">
        <v>3</v>
      </c>
      <c r="O24" s="40">
        <v>3</v>
      </c>
      <c r="P24" s="295"/>
      <c r="Q24" s="56">
        <v>2</v>
      </c>
      <c r="R24" s="40">
        <v>3</v>
      </c>
      <c r="S24" s="295"/>
      <c r="T24" s="56">
        <v>2</v>
      </c>
      <c r="U24" s="40">
        <v>3</v>
      </c>
      <c r="V24" s="295"/>
      <c r="X24" s="9"/>
      <c r="Y24" s="23"/>
    </row>
    <row r="25" spans="1:25" ht="19.5" customHeight="1" x14ac:dyDescent="0.35">
      <c r="A25" s="1"/>
      <c r="B25" s="9"/>
      <c r="C25" s="9"/>
      <c r="D25" s="9"/>
      <c r="F25" s="297"/>
      <c r="G25" s="298"/>
      <c r="H25" s="298"/>
      <c r="I25" s="298"/>
      <c r="K25" s="57"/>
      <c r="L25" s="43"/>
      <c r="M25" s="295"/>
      <c r="N25" s="57"/>
      <c r="O25" s="43"/>
      <c r="P25" s="295"/>
      <c r="Q25" s="57"/>
      <c r="R25" s="43"/>
      <c r="S25" s="295"/>
      <c r="T25" s="57"/>
      <c r="U25" s="43"/>
      <c r="V25" s="295"/>
      <c r="X25" s="9"/>
      <c r="Y25" s="23"/>
    </row>
    <row r="26" spans="1:25" ht="208.5" customHeight="1" x14ac:dyDescent="0.35">
      <c r="A26" s="1"/>
      <c r="B26" s="9"/>
      <c r="C26" s="9"/>
      <c r="D26" s="9"/>
      <c r="F26" s="297"/>
      <c r="G26" s="298" t="s">
        <v>242</v>
      </c>
      <c r="H26" s="298"/>
      <c r="I26" s="298"/>
      <c r="K26" s="58" t="s">
        <v>1020</v>
      </c>
      <c r="L26" s="45"/>
      <c r="M26" s="295"/>
      <c r="N26" s="58" t="s">
        <v>1021</v>
      </c>
      <c r="O26" s="45"/>
      <c r="P26" s="295"/>
      <c r="Q26" s="58" t="s">
        <v>1022</v>
      </c>
      <c r="R26" s="45" t="s">
        <v>1034</v>
      </c>
      <c r="S26" s="295"/>
      <c r="T26" s="58" t="s">
        <v>1023</v>
      </c>
      <c r="U26" s="45" t="s">
        <v>1033</v>
      </c>
      <c r="V26" s="295"/>
      <c r="X26" s="9"/>
      <c r="Y26" s="23"/>
    </row>
    <row r="27" spans="1:25" ht="18" customHeight="1" x14ac:dyDescent="0.35">
      <c r="A27" s="1"/>
      <c r="B27" s="9"/>
      <c r="C27" s="9"/>
      <c r="D27" s="9"/>
      <c r="F27" s="297"/>
      <c r="G27" s="298" t="s">
        <v>266</v>
      </c>
      <c r="H27" s="298"/>
      <c r="I27" s="298"/>
      <c r="K27" s="59"/>
      <c r="L27" s="25"/>
      <c r="M27" s="60"/>
      <c r="N27" s="59"/>
      <c r="O27" s="25"/>
      <c r="P27" s="101"/>
      <c r="Q27" s="59"/>
      <c r="R27" s="25"/>
      <c r="S27" s="60"/>
      <c r="T27" s="59"/>
      <c r="U27" s="25"/>
      <c r="V27" s="60"/>
      <c r="X27" s="9"/>
      <c r="Y27" s="23"/>
    </row>
    <row r="28" spans="1:25" ht="18" customHeight="1" x14ac:dyDescent="0.35">
      <c r="A28" s="1"/>
      <c r="B28" s="9"/>
      <c r="C28" s="9"/>
      <c r="D28" s="9"/>
      <c r="F28" s="297"/>
      <c r="G28" s="298"/>
      <c r="H28" s="298"/>
      <c r="I28" s="298"/>
      <c r="K28" s="59"/>
      <c r="L28" s="25"/>
      <c r="M28" s="60"/>
      <c r="N28" s="59"/>
      <c r="O28" s="25"/>
      <c r="P28" s="101"/>
      <c r="Q28" s="59"/>
      <c r="R28" s="25"/>
      <c r="S28" s="60"/>
      <c r="T28" s="59"/>
      <c r="U28" s="25"/>
      <c r="V28" s="60"/>
      <c r="X28" s="9"/>
      <c r="Y28" s="23"/>
    </row>
    <row r="29" spans="1:25" ht="18" customHeight="1" x14ac:dyDescent="0.35">
      <c r="A29" s="1"/>
      <c r="B29" s="9"/>
      <c r="C29" s="9"/>
      <c r="D29" s="9"/>
      <c r="F29" s="297"/>
      <c r="G29" s="298"/>
      <c r="H29" s="298"/>
      <c r="I29" s="298"/>
      <c r="K29" s="59"/>
      <c r="L29" s="25"/>
      <c r="M29" s="60"/>
      <c r="N29" s="59"/>
      <c r="O29" s="25"/>
      <c r="P29" s="101"/>
      <c r="Q29" s="59"/>
      <c r="R29" s="25"/>
      <c r="S29" s="60"/>
      <c r="T29" s="59"/>
      <c r="U29" s="25"/>
      <c r="V29" s="60"/>
      <c r="X29" s="9"/>
      <c r="Y29" s="23"/>
    </row>
    <row r="30" spans="1:25" ht="18" customHeight="1" x14ac:dyDescent="0.35">
      <c r="A30" s="1"/>
      <c r="B30" s="9"/>
      <c r="C30" s="9"/>
      <c r="D30" s="9"/>
      <c r="F30" s="297"/>
      <c r="G30" s="298"/>
      <c r="H30" s="298"/>
      <c r="I30" s="298"/>
      <c r="K30" s="59"/>
      <c r="L30" s="25"/>
      <c r="M30" s="60"/>
      <c r="N30" s="59"/>
      <c r="O30" s="25"/>
      <c r="P30" s="101"/>
      <c r="Q30" s="59"/>
      <c r="R30" s="25"/>
      <c r="S30" s="60"/>
      <c r="T30" s="59"/>
      <c r="U30" s="25"/>
      <c r="V30" s="60"/>
      <c r="X30" s="9"/>
      <c r="Y30" s="23"/>
    </row>
    <row r="31" spans="1:25" ht="18" customHeight="1" x14ac:dyDescent="0.35">
      <c r="A31" s="1"/>
      <c r="B31" s="9"/>
      <c r="C31" s="9"/>
      <c r="D31" s="9"/>
      <c r="F31" s="297"/>
      <c r="G31" s="298"/>
      <c r="H31" s="298"/>
      <c r="I31" s="298"/>
      <c r="K31" s="59"/>
      <c r="L31" s="25"/>
      <c r="M31" s="60"/>
      <c r="N31" s="59"/>
      <c r="O31" s="25"/>
      <c r="P31" s="101"/>
      <c r="Q31" s="59"/>
      <c r="R31" s="25"/>
      <c r="S31" s="60"/>
      <c r="T31" s="59"/>
      <c r="U31" s="25"/>
      <c r="V31" s="60"/>
      <c r="X31" s="9"/>
      <c r="Y31" s="23"/>
    </row>
    <row r="32" spans="1:25" ht="18" customHeight="1" x14ac:dyDescent="0.35">
      <c r="A32" s="1"/>
      <c r="B32" s="9"/>
      <c r="C32" s="9"/>
      <c r="D32" s="9"/>
      <c r="F32" s="297"/>
      <c r="G32" s="298"/>
      <c r="H32" s="298"/>
      <c r="I32" s="298"/>
      <c r="K32" s="59"/>
      <c r="L32" s="25"/>
      <c r="M32" s="60"/>
      <c r="N32" s="59"/>
      <c r="O32" s="25"/>
      <c r="P32" s="101"/>
      <c r="Q32" s="59"/>
      <c r="R32" s="25"/>
      <c r="S32" s="60"/>
      <c r="T32" s="59"/>
      <c r="U32" s="25"/>
      <c r="V32" s="60"/>
      <c r="X32" s="9"/>
      <c r="Y32" s="23"/>
    </row>
    <row r="33" spans="1:25" ht="18" customHeight="1" x14ac:dyDescent="0.35">
      <c r="A33" s="1"/>
      <c r="B33" s="9"/>
      <c r="C33" s="9"/>
      <c r="D33" s="9"/>
      <c r="F33" s="297"/>
      <c r="G33" s="298"/>
      <c r="H33" s="298"/>
      <c r="I33" s="298"/>
      <c r="K33" s="59"/>
      <c r="L33" s="25"/>
      <c r="M33" s="60"/>
      <c r="N33" s="59"/>
      <c r="O33" s="25"/>
      <c r="P33" s="101"/>
      <c r="Q33" s="59"/>
      <c r="R33" s="25"/>
      <c r="S33" s="60"/>
      <c r="T33" s="59"/>
      <c r="U33" s="25"/>
      <c r="V33" s="60"/>
      <c r="X33" s="9"/>
      <c r="Y33" s="23"/>
    </row>
    <row r="34" spans="1:25" ht="18" customHeight="1" x14ac:dyDescent="0.35">
      <c r="A34" s="1"/>
      <c r="B34" s="9"/>
      <c r="C34" s="9"/>
      <c r="D34" s="9"/>
      <c r="F34" s="297"/>
      <c r="G34" s="298"/>
      <c r="H34" s="298"/>
      <c r="I34" s="298"/>
      <c r="K34" s="59"/>
      <c r="L34" s="25"/>
      <c r="M34" s="60"/>
      <c r="N34" s="59"/>
      <c r="O34" s="25"/>
      <c r="P34" s="101"/>
      <c r="Q34" s="59"/>
      <c r="R34" s="25"/>
      <c r="S34" s="60"/>
      <c r="T34" s="59"/>
      <c r="U34" s="25"/>
      <c r="V34" s="60"/>
      <c r="X34" s="9"/>
      <c r="Y34" s="23"/>
    </row>
    <row r="35" spans="1:25" ht="18" customHeight="1" x14ac:dyDescent="0.35">
      <c r="A35" s="1"/>
      <c r="B35" s="9"/>
      <c r="C35" s="9"/>
      <c r="D35" s="9"/>
      <c r="F35" s="297"/>
      <c r="G35" s="298"/>
      <c r="H35" s="298"/>
      <c r="I35" s="298"/>
      <c r="K35" s="59"/>
      <c r="L35" s="25"/>
      <c r="M35" s="60"/>
      <c r="N35" s="59"/>
      <c r="O35" s="25"/>
      <c r="P35" s="101"/>
      <c r="Q35" s="59"/>
      <c r="R35" s="25"/>
      <c r="S35" s="60"/>
      <c r="T35" s="59"/>
      <c r="U35" s="25"/>
      <c r="V35" s="60"/>
      <c r="X35" s="9"/>
      <c r="Y35" s="23"/>
    </row>
    <row r="36" spans="1:25" ht="18" customHeight="1" x14ac:dyDescent="0.35">
      <c r="A36" s="1"/>
      <c r="B36" s="9"/>
      <c r="C36" s="9"/>
      <c r="D36" s="9"/>
      <c r="F36" s="297"/>
      <c r="G36" s="298"/>
      <c r="H36" s="298"/>
      <c r="I36" s="298"/>
      <c r="K36" s="59"/>
      <c r="L36" s="25"/>
      <c r="M36" s="60"/>
      <c r="N36" s="59"/>
      <c r="O36" s="25"/>
      <c r="P36" s="101"/>
      <c r="Q36" s="59"/>
      <c r="R36" s="25"/>
      <c r="S36" s="60"/>
      <c r="T36" s="59"/>
      <c r="U36" s="25"/>
      <c r="V36" s="60"/>
      <c r="X36" s="9"/>
      <c r="Y36" s="23"/>
    </row>
    <row r="37" spans="1:25" ht="18" customHeight="1" x14ac:dyDescent="0.35">
      <c r="A37" s="1"/>
      <c r="B37" s="9"/>
      <c r="C37" s="9"/>
      <c r="D37" s="9"/>
      <c r="F37" s="297"/>
      <c r="G37" s="298"/>
      <c r="H37" s="298"/>
      <c r="I37" s="298"/>
      <c r="K37" s="59"/>
      <c r="L37" s="25"/>
      <c r="M37" s="60"/>
      <c r="N37" s="59"/>
      <c r="O37" s="25"/>
      <c r="P37" s="101"/>
      <c r="Q37" s="59"/>
      <c r="R37" s="25"/>
      <c r="S37" s="60"/>
      <c r="T37" s="59"/>
      <c r="U37" s="25"/>
      <c r="V37" s="60"/>
      <c r="X37" s="9"/>
      <c r="Y37" s="23"/>
    </row>
    <row r="38" spans="1:25" ht="18" customHeight="1" x14ac:dyDescent="0.35">
      <c r="A38" s="1"/>
      <c r="B38" s="9"/>
      <c r="C38" s="9"/>
      <c r="D38" s="9"/>
      <c r="F38" s="297"/>
      <c r="G38" s="298"/>
      <c r="H38" s="298"/>
      <c r="I38" s="298"/>
      <c r="K38" s="59"/>
      <c r="L38" s="25"/>
      <c r="M38" s="60"/>
      <c r="N38" s="59"/>
      <c r="O38" s="25"/>
      <c r="P38" s="101"/>
      <c r="Q38" s="59"/>
      <c r="R38" s="25"/>
      <c r="S38" s="60"/>
      <c r="T38" s="59"/>
      <c r="U38" s="25"/>
      <c r="V38" s="60"/>
      <c r="X38" s="9"/>
      <c r="Y38" s="23"/>
    </row>
    <row r="39" spans="1:25" ht="18" customHeight="1" x14ac:dyDescent="0.35">
      <c r="A39" s="1"/>
      <c r="B39" s="9"/>
      <c r="C39" s="9"/>
      <c r="D39" s="9"/>
      <c r="F39" s="297"/>
      <c r="G39" s="298"/>
      <c r="H39" s="298"/>
      <c r="I39" s="298"/>
      <c r="K39" s="59"/>
      <c r="L39" s="25"/>
      <c r="M39" s="60"/>
      <c r="N39" s="59"/>
      <c r="O39" s="25"/>
      <c r="P39" s="101"/>
      <c r="Q39" s="59"/>
      <c r="R39" s="25"/>
      <c r="S39" s="60"/>
      <c r="T39" s="59"/>
      <c r="U39" s="25"/>
      <c r="V39" s="60"/>
      <c r="X39" s="9"/>
      <c r="Y39" s="23"/>
    </row>
    <row r="40" spans="1:25" ht="18" customHeight="1" x14ac:dyDescent="0.35">
      <c r="A40" s="1"/>
      <c r="B40" s="9"/>
      <c r="C40" s="9"/>
      <c r="D40" s="9"/>
      <c r="F40" s="297"/>
      <c r="G40" s="298"/>
      <c r="H40" s="298"/>
      <c r="I40" s="298"/>
      <c r="K40" s="59"/>
      <c r="L40" s="25"/>
      <c r="M40" s="60"/>
      <c r="N40" s="59"/>
      <c r="O40" s="25"/>
      <c r="P40" s="101"/>
      <c r="Q40" s="59"/>
      <c r="R40" s="25"/>
      <c r="S40" s="60"/>
      <c r="T40" s="59"/>
      <c r="U40" s="25"/>
      <c r="V40" s="60"/>
      <c r="X40" s="9"/>
      <c r="Y40" s="23"/>
    </row>
    <row r="41" spans="1:25" ht="18" customHeight="1" x14ac:dyDescent="0.35">
      <c r="A41" s="1"/>
      <c r="B41" s="9"/>
      <c r="C41" s="9"/>
      <c r="D41" s="9"/>
      <c r="F41" s="297"/>
      <c r="G41" s="298"/>
      <c r="H41" s="298"/>
      <c r="I41" s="298"/>
      <c r="K41" s="59"/>
      <c r="L41" s="25"/>
      <c r="M41" s="60"/>
      <c r="N41" s="59"/>
      <c r="O41" s="25"/>
      <c r="P41" s="101"/>
      <c r="Q41" s="59"/>
      <c r="R41" s="25"/>
      <c r="S41" s="60"/>
      <c r="T41" s="59"/>
      <c r="U41" s="25"/>
      <c r="V41" s="60"/>
      <c r="X41" s="9"/>
      <c r="Y41" s="23"/>
    </row>
    <row r="42" spans="1:25" ht="18" customHeight="1" x14ac:dyDescent="0.35">
      <c r="A42" s="1"/>
      <c r="B42" s="9"/>
      <c r="C42" s="9"/>
      <c r="D42" s="9"/>
      <c r="F42" s="297"/>
      <c r="G42" s="298"/>
      <c r="H42" s="298"/>
      <c r="I42" s="298"/>
      <c r="K42" s="59"/>
      <c r="L42" s="25"/>
      <c r="M42" s="60"/>
      <c r="N42" s="59"/>
      <c r="O42" s="25"/>
      <c r="P42" s="101"/>
      <c r="Q42" s="59"/>
      <c r="R42" s="25"/>
      <c r="S42" s="60"/>
      <c r="T42" s="59"/>
      <c r="U42" s="25"/>
      <c r="V42" s="60"/>
      <c r="X42" s="9"/>
      <c r="Y42" s="23"/>
    </row>
    <row r="43" spans="1:25" ht="18" customHeight="1" x14ac:dyDescent="0.35">
      <c r="A43" s="1"/>
      <c r="B43" s="9"/>
      <c r="C43" s="9"/>
      <c r="D43" s="9"/>
      <c r="F43" s="297"/>
      <c r="G43" s="298"/>
      <c r="H43" s="298"/>
      <c r="I43" s="298"/>
      <c r="K43" s="59"/>
      <c r="L43" s="25"/>
      <c r="M43" s="60"/>
      <c r="N43" s="59"/>
      <c r="O43" s="25"/>
      <c r="P43" s="101"/>
      <c r="Q43" s="59"/>
      <c r="R43" s="25"/>
      <c r="S43" s="60"/>
      <c r="T43" s="59"/>
      <c r="U43" s="25"/>
      <c r="V43" s="60"/>
      <c r="X43" s="9"/>
      <c r="Y43" s="23"/>
    </row>
    <row r="44" spans="1:25" ht="18" customHeight="1" x14ac:dyDescent="0.35">
      <c r="A44" s="1"/>
      <c r="B44" s="9"/>
      <c r="C44" s="9"/>
      <c r="D44" s="9"/>
      <c r="F44" s="297"/>
      <c r="G44" s="298"/>
      <c r="H44" s="298"/>
      <c r="I44" s="298"/>
      <c r="K44" s="59"/>
      <c r="L44" s="25"/>
      <c r="M44" s="60"/>
      <c r="N44" s="59"/>
      <c r="O44" s="25"/>
      <c r="P44" s="101"/>
      <c r="Q44" s="59"/>
      <c r="R44" s="25"/>
      <c r="S44" s="60"/>
      <c r="T44" s="59"/>
      <c r="U44" s="25"/>
      <c r="V44" s="60"/>
      <c r="X44" s="9"/>
      <c r="Y44" s="23"/>
    </row>
    <row r="45" spans="1:25" ht="18" customHeight="1" x14ac:dyDescent="0.35">
      <c r="A45" s="1"/>
      <c r="B45" s="9"/>
      <c r="C45" s="9"/>
      <c r="D45" s="9"/>
      <c r="F45" s="297"/>
      <c r="G45" s="298"/>
      <c r="H45" s="298"/>
      <c r="I45" s="298"/>
      <c r="K45" s="59"/>
      <c r="L45" s="25"/>
      <c r="M45" s="60"/>
      <c r="N45" s="59"/>
      <c r="O45" s="25"/>
      <c r="P45" s="101"/>
      <c r="Q45" s="59"/>
      <c r="R45" s="25"/>
      <c r="S45" s="60"/>
      <c r="T45" s="59"/>
      <c r="U45" s="25"/>
      <c r="V45" s="60"/>
      <c r="X45" s="9"/>
      <c r="Y45" s="23"/>
    </row>
    <row r="46" spans="1:25" ht="18" customHeight="1" x14ac:dyDescent="0.35">
      <c r="A46" s="1"/>
      <c r="B46" s="9"/>
      <c r="C46" s="9"/>
      <c r="D46" s="9"/>
      <c r="F46" s="297"/>
      <c r="G46" s="298"/>
      <c r="H46" s="298"/>
      <c r="I46" s="298"/>
      <c r="K46" s="59"/>
      <c r="L46" s="25"/>
      <c r="M46" s="60"/>
      <c r="N46" s="59"/>
      <c r="O46" s="25"/>
      <c r="P46" s="101"/>
      <c r="Q46" s="59"/>
      <c r="R46" s="25"/>
      <c r="S46" s="60"/>
      <c r="T46" s="59"/>
      <c r="U46" s="25"/>
      <c r="V46" s="60"/>
      <c r="X46" s="9"/>
      <c r="Y46" s="23"/>
    </row>
    <row r="47" spans="1:25" ht="18" customHeight="1" x14ac:dyDescent="0.35">
      <c r="A47" s="1"/>
      <c r="B47" s="9"/>
      <c r="C47" s="9"/>
      <c r="D47" s="9"/>
      <c r="F47" s="297"/>
      <c r="G47" s="298"/>
      <c r="H47" s="298"/>
      <c r="I47" s="298"/>
      <c r="K47" s="59"/>
      <c r="L47" s="25"/>
      <c r="M47" s="60"/>
      <c r="N47" s="59"/>
      <c r="O47" s="25"/>
      <c r="P47" s="101"/>
      <c r="Q47" s="59"/>
      <c r="R47" s="25"/>
      <c r="S47" s="60"/>
      <c r="T47" s="59"/>
      <c r="U47" s="25"/>
      <c r="V47" s="60"/>
      <c r="X47" s="9"/>
      <c r="Y47" s="23"/>
    </row>
    <row r="48" spans="1:25" ht="18" customHeight="1" x14ac:dyDescent="0.35">
      <c r="A48" s="1"/>
      <c r="B48" s="9"/>
      <c r="C48" s="9"/>
      <c r="D48" s="9"/>
      <c r="F48" s="297"/>
      <c r="G48" s="298"/>
      <c r="H48" s="298"/>
      <c r="I48" s="298"/>
      <c r="K48" s="59"/>
      <c r="L48" s="25"/>
      <c r="M48" s="60"/>
      <c r="N48" s="59"/>
      <c r="O48" s="25"/>
      <c r="P48" s="101"/>
      <c r="Q48" s="59"/>
      <c r="R48" s="25"/>
      <c r="S48" s="60"/>
      <c r="T48" s="59"/>
      <c r="U48" s="25"/>
      <c r="V48" s="60"/>
      <c r="X48" s="9"/>
      <c r="Y48" s="23"/>
    </row>
    <row r="49" spans="1:25" ht="18" customHeight="1" x14ac:dyDescent="0.35">
      <c r="A49" s="1"/>
      <c r="B49" s="9"/>
      <c r="C49" s="9"/>
      <c r="D49" s="9"/>
      <c r="F49" s="297"/>
      <c r="G49" s="298"/>
      <c r="H49" s="298"/>
      <c r="I49" s="298"/>
      <c r="K49" s="59"/>
      <c r="L49" s="25"/>
      <c r="M49" s="60"/>
      <c r="N49" s="59"/>
      <c r="O49" s="25"/>
      <c r="P49" s="60"/>
      <c r="Q49" s="59"/>
      <c r="R49" s="25"/>
      <c r="S49" s="60"/>
      <c r="T49" s="59"/>
      <c r="U49" s="25"/>
      <c r="V49" s="60"/>
      <c r="X49" s="9"/>
      <c r="Y49" s="23"/>
    </row>
    <row r="50" spans="1:25" ht="14.5" x14ac:dyDescent="0.35">
      <c r="S50" s="1"/>
      <c r="V50" s="1"/>
    </row>
    <row r="51" spans="1:25" ht="15" customHeight="1" x14ac:dyDescent="0.35"/>
  </sheetData>
  <mergeCells count="63">
    <mergeCell ref="F24:F49"/>
    <mergeCell ref="G24:I25"/>
    <mergeCell ref="M24:M26"/>
    <mergeCell ref="P24:P26"/>
    <mergeCell ref="S24:S26"/>
    <mergeCell ref="V24:V26"/>
    <mergeCell ref="G26:I26"/>
    <mergeCell ref="G27:I49"/>
    <mergeCell ref="Q20:S20"/>
    <mergeCell ref="T20:V20"/>
    <mergeCell ref="K21:M21"/>
    <mergeCell ref="N21:P21"/>
    <mergeCell ref="Q21:S21"/>
    <mergeCell ref="T21:V21"/>
    <mergeCell ref="T18:V19"/>
    <mergeCell ref="E19:I19"/>
    <mergeCell ref="D20:D21"/>
    <mergeCell ref="E20:I21"/>
    <mergeCell ref="K20:M20"/>
    <mergeCell ref="N20:P20"/>
    <mergeCell ref="D15:I15"/>
    <mergeCell ref="B18:C21"/>
    <mergeCell ref="K18:M19"/>
    <mergeCell ref="N18:P19"/>
    <mergeCell ref="Q18:S19"/>
    <mergeCell ref="Q17:S17"/>
    <mergeCell ref="T17:V17"/>
    <mergeCell ref="S12:T12"/>
    <mergeCell ref="U12:V12"/>
    <mergeCell ref="L13:M13"/>
    <mergeCell ref="P13:Q13"/>
    <mergeCell ref="T13:U13"/>
    <mergeCell ref="L14:M15"/>
    <mergeCell ref="N14:N15"/>
    <mergeCell ref="O14:O15"/>
    <mergeCell ref="P14:Q15"/>
    <mergeCell ref="Q12:R12"/>
    <mergeCell ref="R14:R15"/>
    <mergeCell ref="S14:S15"/>
    <mergeCell ref="T14:U15"/>
    <mergeCell ref="V14:V15"/>
    <mergeCell ref="K12:L12"/>
    <mergeCell ref="M12:N12"/>
    <mergeCell ref="O12:P12"/>
    <mergeCell ref="K17:M17"/>
    <mergeCell ref="N17:P17"/>
    <mergeCell ref="K14:K15"/>
    <mergeCell ref="B7:C7"/>
    <mergeCell ref="M7:O8"/>
    <mergeCell ref="Q7:S8"/>
    <mergeCell ref="G12:G13"/>
    <mergeCell ref="D2:I2"/>
    <mergeCell ref="D3:I4"/>
    <mergeCell ref="K3:S4"/>
    <mergeCell ref="D5:I5"/>
    <mergeCell ref="K5:R5"/>
    <mergeCell ref="B10:C10"/>
    <mergeCell ref="B12:C15"/>
    <mergeCell ref="D12:D14"/>
    <mergeCell ref="E12:E14"/>
    <mergeCell ref="F12:F13"/>
    <mergeCell ref="H12:H13"/>
    <mergeCell ref="I12:I13"/>
  </mergeCells>
  <conditionalFormatting sqref="D15:I15">
    <cfRule type="containsText" dxfId="15" priority="2" operator="containsText" text="Finalizado">
      <formula>NOT(ISERROR(SEARCH("Finalizado",D15)))</formula>
    </cfRule>
    <cfRule type="containsText" dxfId="14" priority="3" operator="containsText" text="No Planificado">
      <formula>NOT(ISERROR(SEARCH("No Planificado",D15)))</formula>
    </cfRule>
    <cfRule type="containsText" dxfId="13" priority="4" operator="containsText" text="A Tiempo">
      <formula>NOT(ISERROR(SEARCH("A Tiempo",D15)))</formula>
    </cfRule>
    <cfRule type="containsText" dxfId="12" priority="5" operator="containsText" text="Retrasado">
      <formula>NOT(ISERROR(SEARCH("Retrasado",D15)))</formula>
    </cfRule>
  </conditionalFormatting>
  <conditionalFormatting sqref="F7:F8">
    <cfRule type="iconSet" priority="9">
      <iconSet showValue="0">
        <cfvo type="percent" val="0"/>
        <cfvo type="num" val="2"/>
        <cfvo type="num" val="3"/>
      </iconSet>
    </cfRule>
  </conditionalFormatting>
  <conditionalFormatting sqref="F12 F14">
    <cfRule type="iconSet" priority="7">
      <iconSet showValue="0">
        <cfvo type="percent" val="0"/>
        <cfvo type="num" val="2"/>
        <cfvo type="num" val="3"/>
      </iconSet>
    </cfRule>
  </conditionalFormatting>
  <conditionalFormatting sqref="G7:I8">
    <cfRule type="iconSet" priority="8">
      <iconSet showValue="0">
        <cfvo type="percent" val="0"/>
        <cfvo type="num" val="2"/>
        <cfvo type="num" val="3"/>
      </iconSet>
    </cfRule>
  </conditionalFormatting>
  <conditionalFormatting sqref="G12:I12 G14:I14">
    <cfRule type="iconSet" priority="6">
      <iconSet showValue="0">
        <cfvo type="percent" val="0"/>
        <cfvo type="num" val="2"/>
        <cfvo type="num" val="3"/>
      </iconSet>
    </cfRule>
  </conditionalFormatting>
  <conditionalFormatting sqref="K24:L24 N24:O24 Q24:R24 T24:U24">
    <cfRule type="iconSet" priority="10">
      <iconSet showValue="0">
        <cfvo type="percent" val="0"/>
        <cfvo type="num" val="2"/>
        <cfvo type="num" val="3"/>
      </iconSet>
    </cfRule>
  </conditionalFormatting>
  <conditionalFormatting sqref="K25:L25">
    <cfRule type="containsText" dxfId="11" priority="20" operator="containsText" text="PENDIENTE">
      <formula>NOT(ISERROR(SEARCH("PENDIENTE",K25)))</formula>
    </cfRule>
    <cfRule type="containsText" dxfId="10" priority="21" operator="containsText" text="NO VALIDADO">
      <formula>NOT(ISERROR(SEARCH("NO VALIDADO",K25)))</formula>
    </cfRule>
    <cfRule type="containsText" dxfId="9" priority="22" operator="containsText" text="VALIDADO">
      <formula>NOT(ISERROR(SEARCH("VALIDADO",K25)))</formula>
    </cfRule>
  </conditionalFormatting>
  <conditionalFormatting sqref="N25:O25">
    <cfRule type="containsText" dxfId="8" priority="17" operator="containsText" text="PENDIENTE">
      <formula>NOT(ISERROR(SEARCH("PENDIENTE",N25)))</formula>
    </cfRule>
    <cfRule type="containsText" dxfId="7" priority="18" operator="containsText" text="NO VALIDADO">
      <formula>NOT(ISERROR(SEARCH("NO VALIDADO",N25)))</formula>
    </cfRule>
    <cfRule type="containsText" dxfId="6" priority="19" operator="containsText" text="VALIDADO">
      <formula>NOT(ISERROR(SEARCH("VALIDADO",N25)))</formula>
    </cfRule>
  </conditionalFormatting>
  <conditionalFormatting sqref="Q25:R25">
    <cfRule type="containsText" dxfId="5" priority="14" operator="containsText" text="PENDIENTE">
      <formula>NOT(ISERROR(SEARCH("PENDIENTE",Q25)))</formula>
    </cfRule>
    <cfRule type="containsText" dxfId="4" priority="15" operator="containsText" text="NO VALIDADO">
      <formula>NOT(ISERROR(SEARCH("NO VALIDADO",Q25)))</formula>
    </cfRule>
    <cfRule type="containsText" dxfId="3" priority="16" operator="containsText" text="VALIDADO">
      <formula>NOT(ISERROR(SEARCH("VALIDADO",Q25)))</formula>
    </cfRule>
  </conditionalFormatting>
  <conditionalFormatting sqref="T25:U25">
    <cfRule type="containsText" dxfId="2" priority="11" operator="containsText" text="PENDIENTE">
      <formula>NOT(ISERROR(SEARCH("PENDIENTE",T25)))</formula>
    </cfRule>
    <cfRule type="containsText" dxfId="1" priority="12" operator="containsText" text="NO VALIDADO">
      <formula>NOT(ISERROR(SEARCH("NO VALIDADO",T25)))</formula>
    </cfRule>
    <cfRule type="containsText" dxfId="0" priority="13" operator="containsText" text="VALIDADO">
      <formula>NOT(ISERROR(SEARCH("VALIDADO",T25)))</formula>
    </cfRule>
  </conditionalFormatting>
  <dataValidations count="6">
    <dataValidation type="list" allowBlank="1" showInputMessage="1" showErrorMessage="1" sqref="K14:K15 O14:O15 S14:S15" xr:uid="{7CDB176F-AE78-46EC-9430-FC257EDE39B5}">
      <formula1>"No Iniciado, En Progreso,Finalizado"</formula1>
    </dataValidation>
    <dataValidation type="list" allowBlank="1" showInputMessage="1" showErrorMessage="1" sqref="M12 Q12 U12" xr:uid="{92701252-D801-49B5-8287-331CFADC133C}">
      <formula1>"Mayo,Junio,Julio,Agosto,Septiembre,Octubre"</formula1>
    </dataValidation>
    <dataValidation type="list" allowBlank="1" showInputMessage="1" showErrorMessage="1" sqref="AB14:AB15 R14:R15 N14:N15 V14:V15" xr:uid="{162BE573-FDBB-44DC-825D-500B89722141}">
      <formula1>"No Cumple, Parcial, Cumple, Más que Cumple, Mejor Práctica"</formula1>
    </dataValidation>
    <dataValidation type="list" allowBlank="1" showInputMessage="1" showErrorMessage="1" sqref="O10" xr:uid="{28764C9A-87AB-4481-BA97-DDD7B85F87C5}">
      <formula1>"Alta,Baja,No Planificado"</formula1>
    </dataValidation>
    <dataValidation type="list" allowBlank="1" showInputMessage="1" showErrorMessage="1" sqref="S10 Q10" xr:uid="{D4AF2E22-06FC-4C53-B838-B231AEA914EF}">
      <formula1>"Junio,Julio,Agosto,Septiembre,Octubre"</formula1>
    </dataValidation>
    <dataValidation type="list" allowBlank="1" showInputMessage="1" showErrorMessage="1" sqref="D10" xr:uid="{B4C95B3D-DADA-40DE-9C09-479F4E2902AB}">
      <formula1>"No Cumple, Parcial,Cumple,Más que Cumple,Mejor Práctica"</formula1>
    </dataValidation>
  </dataValidations>
  <pageMargins left="0.511811024" right="0.511811024" top="0.78740157499999996" bottom="0.78740157499999996" header="0.31496062000000002" footer="0.31496062000000002"/>
  <pageSetup paperSize="9" orientation="portrait" r:id="rId1"/>
  <drawing r:id="rId2"/>
  <extLst>
    <ext xmlns:x14="http://schemas.microsoft.com/office/spreadsheetml/2009/9/main" uri="{78C0D931-6437-407d-A8EE-F0AAD7539E65}">
      <x14:conditionalFormattings>
        <x14:conditionalFormatting xmlns:xm="http://schemas.microsoft.com/office/excel/2006/main">
          <x14:cfRule type="iconSet" priority="1" id="{0E82BD10-78D5-454E-910E-FDA77C195221}">
            <x14:iconSet iconSet="3Stars" showValue="0">
              <x14:cfvo type="percent">
                <xm:f>0</xm:f>
              </x14:cfvo>
              <x14:cfvo type="num">
                <xm:f>2</xm:f>
              </x14:cfvo>
              <x14:cfvo type="num">
                <xm:f>3</xm:f>
              </x14:cfvo>
            </x14:iconSet>
          </x14:cfRule>
          <xm:sqref>M10</xm:sqref>
        </x14:conditionalFormatting>
      </x14:conditionalFormattings>
    </ext>
  </extLst>
</worksheet>
</file>

<file path=customXml/_rels/item1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1.xml"/></Relationships>
</file>

<file path=customXml/_rels/item2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2.xml"/></Relationships>
</file>

<file path=customXml/_rels/item3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3.xml"/></Relationships>
</file>

<file path=customXml/item1.xml><?xml version="1.0" encoding="utf-8"?>
<?mso-contentType ?>
<FormTemplates xmlns="http://schemas.microsoft.com/sharepoint/v3/contenttype/forms">
  <Display>DocumentLibraryForm</Display>
  <Edit>DocumentLibraryForm</Edit>
  <New>DocumentLibraryForm</New>
</FormTemplates>
</file>

<file path=customXml/item2.xml><?xml version="1.0" encoding="utf-8"?>
<ct:contentTypeSchema xmlns:ct="http://schemas.microsoft.com/office/2006/metadata/contentType" xmlns:ma="http://schemas.microsoft.com/office/2006/metadata/properties/metaAttributes" ct:_="" ma:_="" ma:contentTypeName="Documento" ma:contentTypeID="0x010100A0F278453E13854AAF26359EC407B6DC" ma:contentTypeVersion="17" ma:contentTypeDescription="Crie um novo documento." ma:contentTypeScope="" ma:versionID="859bc2c2fe188f13da1f6bcbd86e8871">
  <xsd:schema xmlns:xsd="http://www.w3.org/2001/XMLSchema" xmlns:xs="http://www.w3.org/2001/XMLSchema" xmlns:p="http://schemas.microsoft.com/office/2006/metadata/properties" xmlns:ns2="f8206fe4-be4b-4a2a-b610-f1e01f4fde53" xmlns:ns3="e5bac579-a52c-4637-9e04-088674e7ef27" targetNamespace="http://schemas.microsoft.com/office/2006/metadata/properties" ma:root="true" ma:fieldsID="874286f9729849928446a4a1213928aa" ns2:_="" ns3:_="">
    <xsd:import namespace="f8206fe4-be4b-4a2a-b610-f1e01f4fde53"/>
    <xsd:import namespace="e5bac579-a52c-4637-9e04-088674e7ef27"/>
    <xsd:element name="properties">
      <xsd:complexType>
        <xsd:sequence>
          <xsd:element name="documentManagement">
            <xsd:complexType>
              <xsd:all>
                <xsd:element ref="ns2:MediaServiceMetadata" minOccurs="0"/>
                <xsd:element ref="ns2:MediaServiceFastMetadata" minOccurs="0"/>
                <xsd:element ref="ns2:MediaServiceDateTaken" minOccurs="0"/>
                <xsd:element ref="ns2:MediaServiceAutoTags" minOccurs="0"/>
                <xsd:element ref="ns2:MediaLengthInSeconds" minOccurs="0"/>
                <xsd:element ref="ns2:MediaServiceOCR" minOccurs="0"/>
                <xsd:element ref="ns2:MediaServiceGenerationTime" minOccurs="0"/>
                <xsd:element ref="ns2:MediaServiceEventHashCode" minOccurs="0"/>
                <xsd:element ref="ns2:MediaServiceAutoKeyPoints" minOccurs="0"/>
                <xsd:element ref="ns2:MediaServiceKeyPoints" minOccurs="0"/>
                <xsd:element ref="ns2:lcf76f155ced4ddcb4097134ff3c332f" minOccurs="0"/>
                <xsd:element ref="ns3:TaxCatchAll" minOccurs="0"/>
                <xsd:element ref="ns3:SharedWithUsers" minOccurs="0"/>
                <xsd:element ref="ns3:SharedWithDetails" minOccurs="0"/>
                <xsd:element ref="ns2:MediaServiceLocation" minOccurs="0"/>
                <xsd:element ref="ns2:MediaServiceObjectDetectorVersions" minOccurs="0"/>
              </xsd:all>
            </xsd:complexType>
          </xsd:element>
        </xsd:sequence>
      </xsd:complexType>
    </xsd:element>
  </xsd:schema>
  <xsd:schema xmlns:xsd="http://www.w3.org/2001/XMLSchema" xmlns:xs="http://www.w3.org/2001/XMLSchema" xmlns:dms="http://schemas.microsoft.com/office/2006/documentManagement/types" xmlns:pc="http://schemas.microsoft.com/office/infopath/2007/PartnerControls" targetNamespace="f8206fe4-be4b-4a2a-b610-f1e01f4fde53" elementFormDefault="qualified">
    <xsd:import namespace="http://schemas.microsoft.com/office/2006/documentManagement/types"/>
    <xsd:import namespace="http://schemas.microsoft.com/office/infopath/2007/PartnerControls"/>
    <xsd:element name="MediaServiceMetadata" ma:index="8" nillable="true" ma:displayName="MediaServiceMetadata" ma:hidden="true" ma:internalName="MediaServiceMetadata" ma:readOnly="true">
      <xsd:simpleType>
        <xsd:restriction base="dms:Note"/>
      </xsd:simpleType>
    </xsd:element>
    <xsd:element name="MediaServiceFastMetadata" ma:index="9" nillable="true" ma:displayName="MediaServiceFastMetadata" ma:hidden="true" ma:internalName="MediaServiceFastMetadata" ma:readOnly="true">
      <xsd:simpleType>
        <xsd:restriction base="dms:Note"/>
      </xsd:simpleType>
    </xsd:element>
    <xsd:element name="MediaServiceDateTaken" ma:index="10" nillable="true" ma:displayName="MediaServiceDateTaken" ma:hidden="true" ma:internalName="MediaServiceDateTaken" ma:readOnly="true">
      <xsd:simpleType>
        <xsd:restriction base="dms:Text"/>
      </xsd:simpleType>
    </xsd:element>
    <xsd:element name="MediaServiceAutoTags" ma:index="11" nillable="true" ma:displayName="Tags" ma:internalName="MediaServiceAutoTags" ma:readOnly="true">
      <xsd:simpleType>
        <xsd:restriction base="dms:Text"/>
      </xsd:simpleType>
    </xsd:element>
    <xsd:element name="MediaLengthInSeconds" ma:index="12" nillable="true" ma:displayName="Length (seconds)" ma:internalName="MediaLengthInSeconds" ma:readOnly="true">
      <xsd:simpleType>
        <xsd:restriction base="dms:Unknown"/>
      </xsd:simpleType>
    </xsd:element>
    <xsd:element name="MediaServiceOCR" ma:index="13" nillable="true" ma:displayName="Extracted Text" ma:internalName="MediaServiceOCR" ma:readOnly="true">
      <xsd:simpleType>
        <xsd:restriction base="dms:Note">
          <xsd:maxLength value="255"/>
        </xsd:restriction>
      </xsd:simpleType>
    </xsd:element>
    <xsd:element name="MediaServiceGenerationTime" ma:index="14" nillable="true" ma:displayName="MediaServiceGenerationTime" ma:hidden="true" ma:internalName="MediaServiceGenerationTime" ma:readOnly="true">
      <xsd:simpleType>
        <xsd:restriction base="dms:Text"/>
      </xsd:simpleType>
    </xsd:element>
    <xsd:element name="MediaServiceEventHashCode" ma:index="15" nillable="true" ma:displayName="MediaServiceEventHashCode" ma:hidden="true" ma:internalName="MediaServiceEventHashCode" ma:readOnly="true">
      <xsd:simpleType>
        <xsd:restriction base="dms:Text"/>
      </xsd:simpleType>
    </xsd:element>
    <xsd:element name="MediaServiceAutoKeyPoints" ma:index="16" nillable="true" ma:displayName="MediaServiceAutoKeyPoints" ma:hidden="true" ma:internalName="MediaServiceAutoKeyPoints" ma:readOnly="true">
      <xsd:simpleType>
        <xsd:restriction base="dms:Note"/>
      </xsd:simpleType>
    </xsd:element>
    <xsd:element name="MediaServiceKeyPoints" ma:index="17" nillable="true" ma:displayName="KeyPoints" ma:internalName="MediaServiceKeyPoints" ma:readOnly="true">
      <xsd:simpleType>
        <xsd:restriction base="dms:Note">
          <xsd:maxLength value="255"/>
        </xsd:restriction>
      </xsd:simpleType>
    </xsd:element>
    <xsd:element name="lcf76f155ced4ddcb4097134ff3c332f" ma:index="19" nillable="true" ma:taxonomy="true" ma:internalName="lcf76f155ced4ddcb4097134ff3c332f" ma:taxonomyFieldName="MediaServiceImageTags" ma:displayName="Marcações de imagem" ma:readOnly="false" ma:fieldId="{5cf76f15-5ced-4ddc-b409-7134ff3c332f}" ma:taxonomyMulti="true" ma:sspId="cced0fda-911f-482d-b0d5-dcfefa8965bf" ma:termSetId="09814cd3-568e-fe90-9814-8d621ff8fb84" ma:anchorId="fba54fb3-c3e1-fe81-a776-ca4b69148c4d" ma:open="true" ma:isKeyword="false">
      <xsd:complexType>
        <xsd:sequence>
          <xsd:element ref="pc:Terms" minOccurs="0" maxOccurs="1"/>
        </xsd:sequence>
      </xsd:complexType>
    </xsd:element>
    <xsd:element name="MediaServiceLocation" ma:index="23" nillable="true" ma:displayName="Location" ma:indexed="true" ma:internalName="MediaServiceLocation" ma:readOnly="true">
      <xsd:simpleType>
        <xsd:restriction base="dms:Text"/>
      </xsd:simpleType>
    </xsd:element>
    <xsd:element name="MediaServiceObjectDetectorVersions" ma:index="24" nillable="true" ma:displayName="MediaServiceObjectDetectorVersions" ma:hidden="true" ma:indexed="true" ma:internalName="MediaServiceObjectDetectorVersions" ma:readOnly="true">
      <xsd:simpleType>
        <xsd:restriction base="dms:Text"/>
      </xsd:simpleType>
    </xsd:element>
  </xsd:schema>
  <xsd:schema xmlns:xsd="http://www.w3.org/2001/XMLSchema" xmlns:xs="http://www.w3.org/2001/XMLSchema" xmlns:dms="http://schemas.microsoft.com/office/2006/documentManagement/types" xmlns:pc="http://schemas.microsoft.com/office/infopath/2007/PartnerControls" targetNamespace="e5bac579-a52c-4637-9e04-088674e7ef27" elementFormDefault="qualified">
    <xsd:import namespace="http://schemas.microsoft.com/office/2006/documentManagement/types"/>
    <xsd:import namespace="http://schemas.microsoft.com/office/infopath/2007/PartnerControls"/>
    <xsd:element name="TaxCatchAll" ma:index="20" nillable="true" ma:displayName="Taxonomy Catch All Column" ma:hidden="true" ma:list="{e27bc6c8-ef75-40af-982b-0f90f4da1457}" ma:internalName="TaxCatchAll" ma:showField="CatchAllData" ma:web="e5bac579-a52c-4637-9e04-088674e7ef27">
      <xsd:complexType>
        <xsd:complexContent>
          <xsd:extension base="dms:MultiChoiceLookup">
            <xsd:sequence>
              <xsd:element name="Value" type="dms:Lookup" maxOccurs="unbounded" minOccurs="0" nillable="true"/>
            </xsd:sequence>
          </xsd:extension>
        </xsd:complexContent>
      </xsd:complexType>
    </xsd:element>
    <xsd:element name="SharedWithUsers" ma:index="21" nillable="true" ma:displayName="Compartilhado com" ma:internalName="SharedWithUsers" ma:readOnly="true">
      <xsd:complexType>
        <xsd:complexContent>
          <xsd:extension base="dms:UserMulti">
            <xsd:sequence>
              <xsd:element name="UserInfo" minOccurs="0" maxOccurs="unbounded">
                <xsd:complexType>
                  <xsd:sequence>
                    <xsd:element name="DisplayName" type="xsd:string" minOccurs="0"/>
                    <xsd:element name="AccountId" type="dms:UserId" minOccurs="0" nillable="true"/>
                    <xsd:element name="AccountType" type="xsd:string" minOccurs="0"/>
                  </xsd:sequence>
                </xsd:complexType>
              </xsd:element>
            </xsd:sequence>
          </xsd:extension>
        </xsd:complexContent>
      </xsd:complexType>
    </xsd:element>
    <xsd:element name="SharedWithDetails" ma:index="22" nillable="true" ma:displayName="Detalhes de Compartilhado Com" ma:internalName="SharedWithDetails" ma:readOnly="true">
      <xsd:simpleType>
        <xsd:restriction base="dms:Note">
          <xsd:maxLength value="255"/>
        </xsd:restriction>
      </xsd:simpleType>
    </xsd:element>
  </xsd:schema>
  <xsd:schema xmlns="http://schemas.openxmlformats.org/package/2006/metadata/core-properties" xmlns:xsd="http://www.w3.org/2001/XMLSchema" xmlns:xsi="http://www.w3.org/2001/XMLSchema-instance" xmlns:dc="http://purl.org/dc/elements/1.1/" xmlns:dcterms="http://purl.org/dc/terms/" xmlns:odoc="http://schemas.microsoft.com/internal/obd" targetNamespace="http://schemas.openxmlformats.org/package/2006/metadata/core-properties" elementFormDefault="qualified" attributeFormDefault="unqualified" blockDefault="#all">
    <xsd:import namespace="http://purl.org/dc/elements/1.1/" schemaLocation="http://dublincore.org/schemas/xmls/qdc/2003/04/02/dc.xsd"/>
    <xsd:import namespace="http://purl.org/dc/terms/" schemaLocation="http://dublincore.org/schemas/xmls/qdc/2003/04/02/dcterms.xsd"/>
    <xsd:element name="coreProperties" type="CT_coreProperties"/>
    <xsd:complexType name="CT_coreProperties">
      <xsd:all>
        <xsd:element ref="dc:creator" minOccurs="0" maxOccurs="1"/>
        <xsd:element ref="dcterms:created" minOccurs="0" maxOccurs="1"/>
        <xsd:element ref="dc:identifier" minOccurs="0" maxOccurs="1"/>
        <xsd:element name="contentType" minOccurs="0" maxOccurs="1" type="xsd:string" ma:index="0" ma:displayName="Tipo de Conteúdo"/>
        <xsd:element ref="dc:title" minOccurs="0" maxOccurs="1" ma:index="4" ma:displayName="Título"/>
        <xsd:element ref="dc:subject" minOccurs="0" maxOccurs="1"/>
        <xsd:element ref="dc:description" minOccurs="0" maxOccurs="1"/>
        <xsd:element name="keywords" minOccurs="0" maxOccurs="1" type="xsd:string"/>
        <xsd:element ref="dc:language" minOccurs="0" maxOccurs="1"/>
        <xsd:element name="category" minOccurs="0" maxOccurs="1" type="xsd:string"/>
        <xsd:element name="version" minOccurs="0" maxOccurs="1" type="xsd:string"/>
        <xsd:element name="revision" minOccurs="0" maxOccurs="1" type="xsd:string">
          <xsd:annotation>
            <xsd:documentation>
                        This value indicates the number of saves or revisions. The application is responsible for updating this value after each revision.
                    </xsd:documentation>
          </xsd:annotation>
        </xsd:element>
        <xsd:element name="lastModifiedBy" minOccurs="0" maxOccurs="1" type="xsd:string"/>
        <xsd:element ref="dcterms:modified" minOccurs="0" maxOccurs="1"/>
        <xsd:element name="contentStatus" minOccurs="0" maxOccurs="1" type="xsd:string"/>
      </xsd:all>
    </xsd:complexType>
  </xsd:schema>
  <xs:schema xmlns:pc="http://schemas.microsoft.com/office/infopath/2007/PartnerControls" xmlns:xs="http://www.w3.org/2001/XMLSchema" targetNamespace="http://schemas.microsoft.com/office/infopath/2007/PartnerControls" elementFormDefault="qualified" attributeFormDefault="unqualified">
    <xs:element name="Person">
      <xs:complexType>
        <xs:sequence>
          <xs:element ref="pc:DisplayName" minOccurs="0"/>
          <xs:element ref="pc:AccountId" minOccurs="0"/>
          <xs:element ref="pc:AccountType" minOccurs="0"/>
        </xs:sequence>
      </xs:complexType>
    </xs:element>
    <xs:element name="DisplayName" type="xs:string"/>
    <xs:element name="AccountId" type="xs:string"/>
    <xs:element name="AccountType" type="xs:string"/>
    <xs:element name="BDCAssociatedEntity">
      <xs:complexType>
        <xs:sequence>
          <xs:element ref="pc:BDCEntity" minOccurs="0" maxOccurs="unbounded"/>
        </xs:sequence>
        <xs:attribute ref="pc:EntityNamespace"/>
        <xs:attribute ref="pc:EntityName"/>
        <xs:attribute ref="pc:SystemInstanceName"/>
        <xs:attribute ref="pc:AssociationName"/>
      </xs:complexType>
    </xs:element>
    <xs:attribute name="EntityNamespace" type="xs:string"/>
    <xs:attribute name="EntityName" type="xs:string"/>
    <xs:attribute name="SystemInstanceName" type="xs:string"/>
    <xs:attribute name="AssociationName" type="xs:string"/>
    <xs:element name="BDCEntity">
      <xs:complexType>
        <xs:sequence>
          <xs:element ref="pc:EntityDisplayName" minOccurs="0"/>
          <xs:element ref="pc:EntityInstanceReference" minOccurs="0"/>
          <xs:element ref="pc:EntityId1" minOccurs="0"/>
          <xs:element ref="pc:EntityId2" minOccurs="0"/>
          <xs:element ref="pc:EntityId3" minOccurs="0"/>
          <xs:element ref="pc:EntityId4" minOccurs="0"/>
          <xs:element ref="pc:EntityId5" minOccurs="0"/>
        </xs:sequence>
      </xs:complexType>
    </xs:element>
    <xs:element name="EntityDisplayName" type="xs:string"/>
    <xs:element name="EntityInstanceReference" type="xs:string"/>
    <xs:element name="EntityId1" type="xs:string"/>
    <xs:element name="EntityId2" type="xs:string"/>
    <xs:element name="EntityId3" type="xs:string"/>
    <xs:element name="EntityId4" type="xs:string"/>
    <xs:element name="EntityId5" type="xs:string"/>
    <xs:element name="Terms">
      <xs:complexType>
        <xs:sequence>
          <xs:element ref="pc:TermInfo" minOccurs="0" maxOccurs="unbounded"/>
        </xs:sequence>
      </xs:complexType>
    </xs:element>
    <xs:element name="TermInfo">
      <xs:complexType>
        <xs:sequence>
          <xs:element ref="pc:TermName" minOccurs="0"/>
          <xs:element ref="pc:TermId" minOccurs="0"/>
        </xs:sequence>
      </xs:complexType>
    </xs:element>
    <xs:element name="TermName" type="xs:string"/>
    <xs:element name="TermId" type="xs:string"/>
  </xs:schema>
</ct:contentTypeSchema>
</file>

<file path=customXml/item3.xml><?xml version="1.0" encoding="utf-8"?>
<p:properties xmlns:p="http://schemas.microsoft.com/office/2006/metadata/properties" xmlns:xsi="http://www.w3.org/2001/XMLSchema-instance" xmlns:pc="http://schemas.microsoft.com/office/infopath/2007/PartnerControls">
  <documentManagement>
    <MediaLengthInSeconds xmlns="f8206fe4-be4b-4a2a-b610-f1e01f4fde53" xsi:nil="true"/>
    <SharedWithUsers xmlns="e5bac579-a52c-4637-9e04-088674e7ef27">
      <UserInfo>
        <DisplayName/>
        <AccountId xsi:nil="true"/>
        <AccountType/>
      </UserInfo>
    </SharedWithUsers>
    <lcf76f155ced4ddcb4097134ff3c332f xmlns="f8206fe4-be4b-4a2a-b610-f1e01f4fde53">
      <Terms xmlns="http://schemas.microsoft.com/office/infopath/2007/PartnerControls"/>
    </lcf76f155ced4ddcb4097134ff3c332f>
    <TaxCatchAll xmlns="e5bac579-a52c-4637-9e04-088674e7ef27" xsi:nil="true"/>
  </documentManagement>
</p:properties>
</file>

<file path=customXml/itemProps1.xml><?xml version="1.0" encoding="utf-8"?>
<ds:datastoreItem xmlns:ds="http://schemas.openxmlformats.org/officeDocument/2006/customXml" ds:itemID="{016C530D-02B4-4954-845C-BDB59B5444E9}">
  <ds:schemaRefs>
    <ds:schemaRef ds:uri="http://schemas.microsoft.com/sharepoint/v3/contenttype/forms"/>
  </ds:schemaRefs>
</ds:datastoreItem>
</file>

<file path=customXml/itemProps2.xml><?xml version="1.0" encoding="utf-8"?>
<ds:datastoreItem xmlns:ds="http://schemas.openxmlformats.org/officeDocument/2006/customXml" ds:itemID="{36DC55B8-85DB-4B74-A82A-E644CBC1A9A1}"/>
</file>

<file path=customXml/itemProps3.xml><?xml version="1.0" encoding="utf-8"?>
<ds:datastoreItem xmlns:ds="http://schemas.openxmlformats.org/officeDocument/2006/customXml" ds:itemID="{F0C15D99-B80D-4A24-A685-EA1167CF7C2E}">
  <ds:schemaRefs>
    <ds:schemaRef ds:uri="http://purl.org/dc/terms/"/>
    <ds:schemaRef ds:uri="http://schemas.microsoft.com/office/infopath/2007/PartnerControls"/>
    <ds:schemaRef ds:uri="http://www.w3.org/XML/1998/namespace"/>
    <ds:schemaRef ds:uri="http://schemas.microsoft.com/office/2006/documentManagement/types"/>
    <ds:schemaRef ds:uri="http://schemas.openxmlformats.org/package/2006/metadata/core-properties"/>
    <ds:schemaRef ds:uri="http://purl.org/dc/elements/1.1/"/>
    <ds:schemaRef ds:uri="http://purl.org/dc/dcmitype/"/>
    <ds:schemaRef ds:uri="e5bac579-a52c-4637-9e04-088674e7ef27"/>
    <ds:schemaRef ds:uri="f8206fe4-be4b-4a2a-b610-f1e01f4fde53"/>
    <ds:schemaRef ds:uri="http://schemas.microsoft.com/office/2006/metadata/properties"/>
  </ds:schemaRefs>
</ds:datastoreItem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Planilhas</vt:lpstr>
      </vt:variant>
      <vt:variant>
        <vt:i4>78</vt:i4>
      </vt:variant>
    </vt:vector>
  </HeadingPairs>
  <TitlesOfParts>
    <vt:vector size="78" baseType="lpstr">
      <vt:lpstr>Menu</vt:lpstr>
      <vt:lpstr>Resumen Items</vt:lpstr>
      <vt:lpstr>Cierre Diagnóstico</vt:lpstr>
      <vt:lpstr>Analisis Items </vt:lpstr>
      <vt:lpstr>Calculos </vt:lpstr>
      <vt:lpstr>Instruciones</vt:lpstr>
      <vt:lpstr>Exemplo ITEM</vt:lpstr>
      <vt:lpstr>Analisis Items</vt:lpstr>
      <vt:lpstr>Estratégia</vt:lpstr>
      <vt:lpstr>Adquisición</vt:lpstr>
      <vt:lpstr>Control</vt:lpstr>
      <vt:lpstr>Mercado</vt:lpstr>
      <vt:lpstr>Mantenimiento</vt:lpstr>
      <vt:lpstr>Descarte</vt:lpstr>
      <vt:lpstr>Estrategia 1</vt:lpstr>
      <vt:lpstr>Estrategia 2</vt:lpstr>
      <vt:lpstr>Estratégia 3</vt:lpstr>
      <vt:lpstr>Estrategia 4</vt:lpstr>
      <vt:lpstr>Estrategia 5</vt:lpstr>
      <vt:lpstr>Estrategia 6</vt:lpstr>
      <vt:lpstr>Estrategia 7</vt:lpstr>
      <vt:lpstr>Estrategia 8</vt:lpstr>
      <vt:lpstr>Estrategia 9</vt:lpstr>
      <vt:lpstr>Estrategia 10</vt:lpstr>
      <vt:lpstr>Estrategia 11</vt:lpstr>
      <vt:lpstr>Estrategia 12</vt:lpstr>
      <vt:lpstr>Estrategia 13</vt:lpstr>
      <vt:lpstr>Estrategia 14</vt:lpstr>
      <vt:lpstr>Estrategia 15</vt:lpstr>
      <vt:lpstr>Estrategia 16</vt:lpstr>
      <vt:lpstr>Adquisición 1</vt:lpstr>
      <vt:lpstr>Adquisición 2</vt:lpstr>
      <vt:lpstr>Adquisición 3</vt:lpstr>
      <vt:lpstr>Adquisición 4</vt:lpstr>
      <vt:lpstr>Adquisición 5</vt:lpstr>
      <vt:lpstr>Control 1</vt:lpstr>
      <vt:lpstr>Control 2</vt:lpstr>
      <vt:lpstr>Control 3</vt:lpstr>
      <vt:lpstr>Control 4</vt:lpstr>
      <vt:lpstr>Control 5</vt:lpstr>
      <vt:lpstr>Control 6</vt:lpstr>
      <vt:lpstr>Control 7</vt:lpstr>
      <vt:lpstr>Control 8</vt:lpstr>
      <vt:lpstr>Control 9</vt:lpstr>
      <vt:lpstr>Control 10</vt:lpstr>
      <vt:lpstr>Control 11</vt:lpstr>
      <vt:lpstr>Control 12</vt:lpstr>
      <vt:lpstr>Control 13</vt:lpstr>
      <vt:lpstr>Mercado 1</vt:lpstr>
      <vt:lpstr>Mercado 2</vt:lpstr>
      <vt:lpstr>Mercado 3</vt:lpstr>
      <vt:lpstr>Mercado 4</vt:lpstr>
      <vt:lpstr>Mercado 5</vt:lpstr>
      <vt:lpstr>Mercado 6</vt:lpstr>
      <vt:lpstr>Mercado 7</vt:lpstr>
      <vt:lpstr>Mercado 8</vt:lpstr>
      <vt:lpstr>Mercado 9</vt:lpstr>
      <vt:lpstr>Mercado 10</vt:lpstr>
      <vt:lpstr>Mercado 11</vt:lpstr>
      <vt:lpstr>Mercado 12</vt:lpstr>
      <vt:lpstr>Mercado 13</vt:lpstr>
      <vt:lpstr>Mercado 14</vt:lpstr>
      <vt:lpstr>Mercado 15</vt:lpstr>
      <vt:lpstr>Mantenimiento 1</vt:lpstr>
      <vt:lpstr>Mantenimiento 2</vt:lpstr>
      <vt:lpstr>Mantenimiento 3</vt:lpstr>
      <vt:lpstr>Mantenimiento 4</vt:lpstr>
      <vt:lpstr>Mantenimiento 5</vt:lpstr>
      <vt:lpstr>Mantenimiento 6</vt:lpstr>
      <vt:lpstr>Mantenimiento 7</vt:lpstr>
      <vt:lpstr>Mantenimiento 8</vt:lpstr>
      <vt:lpstr>Mantenimiento 9</vt:lpstr>
      <vt:lpstr>Mantenimiento 10</vt:lpstr>
      <vt:lpstr>Descarte 1</vt:lpstr>
      <vt:lpstr>Descarte 2</vt:lpstr>
      <vt:lpstr>Descarte 3</vt:lpstr>
      <vt:lpstr>Descarte 4</vt:lpstr>
      <vt:lpstr>Descarte 5</vt:lpstr>
    </vt:vector>
  </TitlesOfParts>
  <Manager/>
  <Company/>
  <LinksUpToDate>false</LinksUpToDate>
  <SharedDoc>false</SharedDoc>
  <HyperlinkBase/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title/>
  <dc:subject/>
  <dc:creator>Jeaninne Santos</dc:creator>
  <cp:keywords/>
  <dc:description/>
  <cp:lastModifiedBy>Wellington Aguiar</cp:lastModifiedBy>
  <cp:revision/>
  <dcterms:created xsi:type="dcterms:W3CDTF">2022-05-05T18:27:58Z</dcterms:created>
  <dcterms:modified xsi:type="dcterms:W3CDTF">2023-12-14T13:37:39Z</dcterms:modified>
  <cp:category/>
  <cp:contentStatus/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MediaServiceImageTags">
    <vt:lpwstr/>
  </property>
  <property fmtid="{D5CDD505-2E9C-101B-9397-08002B2CF9AE}" pid="3" name="ContentTypeId">
    <vt:lpwstr>0x010100A0F278453E13854AAF26359EC407B6DC</vt:lpwstr>
  </property>
</Properties>
</file>